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Kuntatalous\Kunnan pp vos\Laskelmat\2024\Julkaisu\"/>
    </mc:Choice>
  </mc:AlternateContent>
  <bookViews>
    <workbookView xWindow="-105" yWindow="-105" windowWidth="28905" windowHeight="11955" tabRatio="904"/>
  </bookViews>
  <sheets>
    <sheet name="INFO" sheetId="16" r:id="rId1"/>
    <sheet name="Yhteenveto" sheetId="7" r:id="rId2"/>
    <sheet name="Lask. kustannukset IKÄRAKENNE" sheetId="8" r:id="rId3"/>
    <sheet name="Lask. kustannukset MUUT" sheetId="9" r:id="rId4"/>
    <sheet name="Lisäosat" sheetId="10" r:id="rId5"/>
    <sheet name="Muut lis_väh" sheetId="11" r:id="rId6"/>
    <sheet name="Verotuloihin perust tasaus" sheetId="12" r:id="rId7"/>
    <sheet name="Verokorvaukset" sheetId="14" r:id="rId8"/>
    <sheet name="Kotikuntakorvaus" sheetId="17" r:id="rId9"/>
    <sheet name="Valtionosuudet 2025-2027" sheetId="18" r:id="rId10"/>
  </sheets>
  <definedNames>
    <definedName name="_xlnm.Print_Area" localSheetId="2">'Lask. kustannukset IKÄRAKENNE'!$A:$N</definedName>
    <definedName name="_xlnm.Print_Area" localSheetId="3">'Lask. kustannukset MUUT'!$A:$AD</definedName>
    <definedName name="_xlnm.Print_Area" localSheetId="4">Lisäosat!$A:$U</definedName>
    <definedName name="_xlnm.Print_Area" localSheetId="5">'Muut lis_väh'!$A:$M</definedName>
    <definedName name="_xlnm.Print_Area" localSheetId="1">Yhteenveto!$A:$S</definedName>
    <definedName name="_xlnm.Print_Titles" localSheetId="2">'Lask. kustannukset IKÄRAKENNE'!$4:$6</definedName>
    <definedName name="_xlnm.Print_Titles" localSheetId="3">'Lask. kustannukset MUUT'!$A:$B,'Lask. kustannukset MUUT'!$5:$11</definedName>
    <definedName name="_xlnm.Print_Titles" localSheetId="4">Lisäosat!$4:$7</definedName>
    <definedName name="_xlnm.Print_Titles" localSheetId="5">'Muut lis_väh'!$3:$4</definedName>
    <definedName name="_xlnm.Print_Titles" localSheetId="1">Yhteenveto!$5:$6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 i="18" l="1"/>
  <c r="I10" i="18" l="1"/>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9" i="18"/>
  <c r="M301" i="18"/>
  <c r="R301" i="18" s="1"/>
  <c r="S301" i="18" s="1"/>
  <c r="M300" i="18"/>
  <c r="N300" i="18" s="1"/>
  <c r="M297" i="18"/>
  <c r="N297" i="18" s="1"/>
  <c r="M296" i="18"/>
  <c r="N296" i="18" s="1"/>
  <c r="M293" i="18"/>
  <c r="R293" i="18" s="1"/>
  <c r="S293" i="18" s="1"/>
  <c r="M292" i="18"/>
  <c r="N292" i="18" s="1"/>
  <c r="M291" i="18"/>
  <c r="N291" i="18" s="1"/>
  <c r="M289" i="18"/>
  <c r="N289" i="18" s="1"/>
  <c r="M288" i="18"/>
  <c r="N288" i="18" s="1"/>
  <c r="M287" i="18"/>
  <c r="N287" i="18" s="1"/>
  <c r="M285" i="18"/>
  <c r="N285" i="18" s="1"/>
  <c r="M284" i="18"/>
  <c r="N284" i="18" s="1"/>
  <c r="M283" i="18"/>
  <c r="N283" i="18" s="1"/>
  <c r="M281" i="18"/>
  <c r="N281" i="18" s="1"/>
  <c r="M280" i="18"/>
  <c r="N280" i="18" s="1"/>
  <c r="M279" i="18"/>
  <c r="N279" i="18" s="1"/>
  <c r="M277" i="18"/>
  <c r="N277" i="18" s="1"/>
  <c r="M276" i="18"/>
  <c r="N276" i="18" s="1"/>
  <c r="M275" i="18"/>
  <c r="N275" i="18" s="1"/>
  <c r="M273" i="18"/>
  <c r="N273" i="18" s="1"/>
  <c r="M272" i="18"/>
  <c r="N272" i="18" s="1"/>
  <c r="M271" i="18"/>
  <c r="N271" i="18" s="1"/>
  <c r="M269" i="18"/>
  <c r="N269" i="18" s="1"/>
  <c r="M268" i="18"/>
  <c r="N268" i="18" s="1"/>
  <c r="M267" i="18"/>
  <c r="N267" i="18" s="1"/>
  <c r="M265" i="18"/>
  <c r="N265" i="18" s="1"/>
  <c r="M264" i="18"/>
  <c r="N264" i="18" s="1"/>
  <c r="M263" i="18"/>
  <c r="N263" i="18" s="1"/>
  <c r="M261" i="18"/>
  <c r="N261" i="18" s="1"/>
  <c r="M260" i="18"/>
  <c r="N260" i="18" s="1"/>
  <c r="M259" i="18"/>
  <c r="N259" i="18" s="1"/>
  <c r="M257" i="18"/>
  <c r="N257" i="18" s="1"/>
  <c r="M256" i="18"/>
  <c r="N256" i="18" s="1"/>
  <c r="M255" i="18"/>
  <c r="N255" i="18" s="1"/>
  <c r="M254" i="18"/>
  <c r="R254" i="18" s="1"/>
  <c r="S254" i="18" s="1"/>
  <c r="M253" i="18"/>
  <c r="N253" i="18" s="1"/>
  <c r="M250" i="18"/>
  <c r="N250" i="18" s="1"/>
  <c r="M249" i="18"/>
  <c r="N249" i="18" s="1"/>
  <c r="M248" i="18"/>
  <c r="N248" i="18" s="1"/>
  <c r="M244" i="18"/>
  <c r="N244" i="18" s="1"/>
  <c r="M242" i="18"/>
  <c r="R242" i="18" s="1"/>
  <c r="S242" i="18" s="1"/>
  <c r="M241" i="18"/>
  <c r="N241" i="18" s="1"/>
  <c r="M240" i="18"/>
  <c r="N240" i="18" s="1"/>
  <c r="M239" i="18"/>
  <c r="N239" i="18" s="1"/>
  <c r="M238" i="18"/>
  <c r="R238" i="18" s="1"/>
  <c r="S238" i="18" s="1"/>
  <c r="M237" i="18"/>
  <c r="N237" i="18" s="1"/>
  <c r="M234" i="18"/>
  <c r="N234" i="18" s="1"/>
  <c r="M233" i="18"/>
  <c r="N233" i="18" s="1"/>
  <c r="M232" i="18"/>
  <c r="N232" i="18" s="1"/>
  <c r="M228" i="18"/>
  <c r="N228" i="18" s="1"/>
  <c r="M226" i="18"/>
  <c r="R226" i="18" s="1"/>
  <c r="S226" i="18" s="1"/>
  <c r="M225" i="18"/>
  <c r="N225" i="18" s="1"/>
  <c r="M224" i="18"/>
  <c r="N224" i="18" s="1"/>
  <c r="M223" i="18"/>
  <c r="N223" i="18" s="1"/>
  <c r="M222" i="18"/>
  <c r="R222" i="18" s="1"/>
  <c r="S222" i="18" s="1"/>
  <c r="M221" i="18"/>
  <c r="N221" i="18" s="1"/>
  <c r="M218" i="18"/>
  <c r="N218" i="18" s="1"/>
  <c r="M217" i="18"/>
  <c r="N217" i="18" s="1"/>
  <c r="M216" i="18"/>
  <c r="N216" i="18" s="1"/>
  <c r="M212" i="18"/>
  <c r="N212" i="18" s="1"/>
  <c r="M210" i="18"/>
  <c r="R210" i="18" s="1"/>
  <c r="S210" i="18" s="1"/>
  <c r="M209" i="18"/>
  <c r="N209" i="18" s="1"/>
  <c r="M208" i="18"/>
  <c r="N208" i="18" s="1"/>
  <c r="M207" i="18"/>
  <c r="N207" i="18" s="1"/>
  <c r="M206" i="18"/>
  <c r="R206" i="18" s="1"/>
  <c r="S206" i="18" s="1"/>
  <c r="M205" i="18"/>
  <c r="N205" i="18" s="1"/>
  <c r="M202" i="18"/>
  <c r="N202" i="18" s="1"/>
  <c r="M201" i="18"/>
  <c r="N201" i="18" s="1"/>
  <c r="M200" i="18"/>
  <c r="N200" i="18" s="1"/>
  <c r="M196" i="18"/>
  <c r="N196" i="18" s="1"/>
  <c r="M194" i="18"/>
  <c r="R194" i="18" s="1"/>
  <c r="S194" i="18" s="1"/>
  <c r="M193" i="18"/>
  <c r="N193" i="18" s="1"/>
  <c r="M192" i="18"/>
  <c r="N192" i="18" s="1"/>
  <c r="M191" i="18"/>
  <c r="N191" i="18" s="1"/>
  <c r="M190" i="18"/>
  <c r="R190" i="18" s="1"/>
  <c r="S190" i="18" s="1"/>
  <c r="M189" i="18"/>
  <c r="N189" i="18" s="1"/>
  <c r="M188" i="18"/>
  <c r="N188" i="18" s="1"/>
  <c r="M187" i="18"/>
  <c r="N187" i="18" s="1"/>
  <c r="M186" i="18"/>
  <c r="N186" i="18" s="1"/>
  <c r="M185" i="18"/>
  <c r="R185" i="18" s="1"/>
  <c r="S185" i="18" s="1"/>
  <c r="M184" i="18"/>
  <c r="N184" i="18" s="1"/>
  <c r="M183" i="18"/>
  <c r="N183" i="18" s="1"/>
  <c r="M182" i="18"/>
  <c r="N182" i="18" s="1"/>
  <c r="M181" i="18"/>
  <c r="R181" i="18" s="1"/>
  <c r="S181" i="18" s="1"/>
  <c r="M180" i="18"/>
  <c r="N180" i="18" s="1"/>
  <c r="M179" i="18"/>
  <c r="N179" i="18" s="1"/>
  <c r="M178" i="18"/>
  <c r="N178" i="18" s="1"/>
  <c r="M177" i="18"/>
  <c r="R177" i="18" s="1"/>
  <c r="S177" i="18" s="1"/>
  <c r="M176" i="18"/>
  <c r="N176" i="18" s="1"/>
  <c r="M175" i="18"/>
  <c r="N175" i="18" s="1"/>
  <c r="M174" i="18"/>
  <c r="N174" i="18" s="1"/>
  <c r="M173" i="18"/>
  <c r="R173" i="18" s="1"/>
  <c r="S173" i="18" s="1"/>
  <c r="M172" i="18"/>
  <c r="N172" i="18" s="1"/>
  <c r="M171" i="18"/>
  <c r="N171" i="18" s="1"/>
  <c r="M170" i="18"/>
  <c r="N170" i="18" s="1"/>
  <c r="M169" i="18"/>
  <c r="R169" i="18" s="1"/>
  <c r="S169" i="18" s="1"/>
  <c r="M168" i="18"/>
  <c r="N168" i="18" s="1"/>
  <c r="M167" i="18"/>
  <c r="N167" i="18" s="1"/>
  <c r="M166" i="18"/>
  <c r="N166" i="18" s="1"/>
  <c r="M165" i="18"/>
  <c r="R165" i="18" s="1"/>
  <c r="S165" i="18" s="1"/>
  <c r="M164" i="18"/>
  <c r="N164" i="18" s="1"/>
  <c r="M163" i="18"/>
  <c r="N163" i="18" s="1"/>
  <c r="M162" i="18"/>
  <c r="N162" i="18" s="1"/>
  <c r="M161" i="18"/>
  <c r="R161" i="18" s="1"/>
  <c r="S161" i="18" s="1"/>
  <c r="M160" i="18"/>
  <c r="N160" i="18" s="1"/>
  <c r="M159" i="18"/>
  <c r="N159" i="18" s="1"/>
  <c r="M158" i="18"/>
  <c r="N158" i="18" s="1"/>
  <c r="M157" i="18"/>
  <c r="R157" i="18" s="1"/>
  <c r="S157" i="18" s="1"/>
  <c r="M156" i="18"/>
  <c r="N156" i="18" s="1"/>
  <c r="M155" i="18"/>
  <c r="N155" i="18" s="1"/>
  <c r="M154" i="18"/>
  <c r="N154" i="18" s="1"/>
  <c r="M153" i="18"/>
  <c r="R153" i="18" s="1"/>
  <c r="S153" i="18" s="1"/>
  <c r="M152" i="18"/>
  <c r="N152" i="18" s="1"/>
  <c r="M151" i="18"/>
  <c r="N151" i="18" s="1"/>
  <c r="M150" i="18"/>
  <c r="N150" i="18" s="1"/>
  <c r="M149" i="18"/>
  <c r="R149" i="18" s="1"/>
  <c r="S149" i="18" s="1"/>
  <c r="M148" i="18"/>
  <c r="R148" i="18" s="1"/>
  <c r="S148" i="18" s="1"/>
  <c r="M147" i="18"/>
  <c r="N147" i="18" s="1"/>
  <c r="M146" i="18"/>
  <c r="N146" i="18" s="1"/>
  <c r="M145" i="18"/>
  <c r="R145" i="18" s="1"/>
  <c r="S145" i="18" s="1"/>
  <c r="M144" i="18"/>
  <c r="R144" i="18" s="1"/>
  <c r="S144" i="18" s="1"/>
  <c r="M143" i="18"/>
  <c r="N143" i="18" s="1"/>
  <c r="M142" i="18"/>
  <c r="N142" i="18" s="1"/>
  <c r="M141" i="18"/>
  <c r="R141" i="18" s="1"/>
  <c r="S141" i="18" s="1"/>
  <c r="M140" i="18"/>
  <c r="R140" i="18" s="1"/>
  <c r="S140" i="18" s="1"/>
  <c r="M139" i="18"/>
  <c r="R139" i="18" s="1"/>
  <c r="S139" i="18" s="1"/>
  <c r="M138" i="18"/>
  <c r="R138" i="18" s="1"/>
  <c r="S138" i="18" s="1"/>
  <c r="M137" i="18"/>
  <c r="R137" i="18" s="1"/>
  <c r="S137" i="18" s="1"/>
  <c r="M136" i="18"/>
  <c r="R136" i="18" s="1"/>
  <c r="S136" i="18" s="1"/>
  <c r="M135" i="18"/>
  <c r="R135" i="18" s="1"/>
  <c r="S135" i="18" s="1"/>
  <c r="M134" i="18"/>
  <c r="R134" i="18" s="1"/>
  <c r="S134" i="18" s="1"/>
  <c r="M133" i="18"/>
  <c r="R133" i="18" s="1"/>
  <c r="S133" i="18" s="1"/>
  <c r="M132" i="18"/>
  <c r="N132" i="18" s="1"/>
  <c r="M131" i="18"/>
  <c r="R131" i="18" s="1"/>
  <c r="S131" i="18" s="1"/>
  <c r="M130" i="18"/>
  <c r="R130" i="18" s="1"/>
  <c r="S130" i="18" s="1"/>
  <c r="M129" i="18"/>
  <c r="R129" i="18" s="1"/>
  <c r="S129" i="18" s="1"/>
  <c r="M128" i="18"/>
  <c r="R128" i="18" s="1"/>
  <c r="S128" i="18" s="1"/>
  <c r="M127" i="18"/>
  <c r="R127" i="18" s="1"/>
  <c r="S127" i="18" s="1"/>
  <c r="M126" i="18"/>
  <c r="R126" i="18" s="1"/>
  <c r="S126" i="18" s="1"/>
  <c r="M125" i="18"/>
  <c r="N125" i="18" s="1"/>
  <c r="M124" i="18"/>
  <c r="R124" i="18" s="1"/>
  <c r="S124" i="18" s="1"/>
  <c r="M123" i="18"/>
  <c r="N123" i="18" s="1"/>
  <c r="M122" i="18"/>
  <c r="R122" i="18" s="1"/>
  <c r="S122" i="18" s="1"/>
  <c r="M121" i="18"/>
  <c r="N121" i="18" s="1"/>
  <c r="M120" i="18"/>
  <c r="R120" i="18" s="1"/>
  <c r="S120" i="18" s="1"/>
  <c r="M119" i="18"/>
  <c r="R119" i="18" s="1"/>
  <c r="S119" i="18" s="1"/>
  <c r="M118" i="18"/>
  <c r="R118" i="18" s="1"/>
  <c r="S118" i="18" s="1"/>
  <c r="M117" i="18"/>
  <c r="N117" i="18" s="1"/>
  <c r="M116" i="18"/>
  <c r="R116" i="18" s="1"/>
  <c r="S116" i="18" s="1"/>
  <c r="M115" i="18"/>
  <c r="R115" i="18" s="1"/>
  <c r="S115" i="18" s="1"/>
  <c r="M114" i="18"/>
  <c r="R114" i="18" s="1"/>
  <c r="S114" i="18" s="1"/>
  <c r="M113" i="18"/>
  <c r="N113" i="18" s="1"/>
  <c r="M112" i="18"/>
  <c r="R112" i="18" s="1"/>
  <c r="S112" i="18" s="1"/>
  <c r="M111" i="18"/>
  <c r="R111" i="18" s="1"/>
  <c r="S111" i="18" s="1"/>
  <c r="M110" i="18"/>
  <c r="R110" i="18" s="1"/>
  <c r="S110" i="18" s="1"/>
  <c r="M109" i="18"/>
  <c r="N109" i="18" s="1"/>
  <c r="M108" i="18"/>
  <c r="R108" i="18" s="1"/>
  <c r="S108" i="18" s="1"/>
  <c r="M107" i="18"/>
  <c r="R107" i="18" s="1"/>
  <c r="S107" i="18" s="1"/>
  <c r="M106" i="18"/>
  <c r="R106" i="18" s="1"/>
  <c r="S106" i="18" s="1"/>
  <c r="M105" i="18"/>
  <c r="N105" i="18" s="1"/>
  <c r="M104" i="18"/>
  <c r="R104" i="18" s="1"/>
  <c r="S104" i="18" s="1"/>
  <c r="M103" i="18"/>
  <c r="R103" i="18" s="1"/>
  <c r="S103" i="18" s="1"/>
  <c r="M102" i="18"/>
  <c r="R102" i="18" s="1"/>
  <c r="S102" i="18" s="1"/>
  <c r="M101" i="18"/>
  <c r="N101" i="18" s="1"/>
  <c r="M100" i="18"/>
  <c r="R100" i="18" s="1"/>
  <c r="S100" i="18" s="1"/>
  <c r="M99" i="18"/>
  <c r="R99" i="18" s="1"/>
  <c r="S99" i="18" s="1"/>
  <c r="M98" i="18"/>
  <c r="R98" i="18" s="1"/>
  <c r="S98" i="18" s="1"/>
  <c r="M97" i="18"/>
  <c r="N97" i="18" s="1"/>
  <c r="M96" i="18"/>
  <c r="R96" i="18" s="1"/>
  <c r="S96" i="18" s="1"/>
  <c r="M95" i="18"/>
  <c r="R95" i="18" s="1"/>
  <c r="S95" i="18" s="1"/>
  <c r="M94" i="18"/>
  <c r="R94" i="18" s="1"/>
  <c r="S94" i="18" s="1"/>
  <c r="M93" i="18"/>
  <c r="N93" i="18" s="1"/>
  <c r="M92" i="18"/>
  <c r="R92" i="18" s="1"/>
  <c r="S92" i="18" s="1"/>
  <c r="M91" i="18"/>
  <c r="R91" i="18" s="1"/>
  <c r="S91" i="18" s="1"/>
  <c r="M90" i="18"/>
  <c r="R90" i="18" s="1"/>
  <c r="S90" i="18" s="1"/>
  <c r="M89" i="18"/>
  <c r="N89" i="18" s="1"/>
  <c r="M88" i="18"/>
  <c r="R88" i="18" s="1"/>
  <c r="S88" i="18" s="1"/>
  <c r="M87" i="18"/>
  <c r="R87" i="18" s="1"/>
  <c r="S87" i="18" s="1"/>
  <c r="M86" i="18"/>
  <c r="R86" i="18" s="1"/>
  <c r="S86" i="18" s="1"/>
  <c r="M85" i="18"/>
  <c r="N85" i="18" s="1"/>
  <c r="M84" i="18"/>
  <c r="R84" i="18" s="1"/>
  <c r="S84" i="18" s="1"/>
  <c r="M83" i="18"/>
  <c r="R83" i="18" s="1"/>
  <c r="S83" i="18" s="1"/>
  <c r="M82" i="18"/>
  <c r="R82" i="18" s="1"/>
  <c r="S82" i="18" s="1"/>
  <c r="M81" i="18"/>
  <c r="N81" i="18" s="1"/>
  <c r="M80" i="18"/>
  <c r="R80" i="18" s="1"/>
  <c r="S80" i="18" s="1"/>
  <c r="M79" i="18"/>
  <c r="R79" i="18" s="1"/>
  <c r="S79" i="18" s="1"/>
  <c r="M78" i="18"/>
  <c r="R78" i="18" s="1"/>
  <c r="S78" i="18" s="1"/>
  <c r="M77" i="18"/>
  <c r="N77" i="18" s="1"/>
  <c r="M76" i="18"/>
  <c r="R76" i="18" s="1"/>
  <c r="S76" i="18" s="1"/>
  <c r="M75" i="18"/>
  <c r="R75" i="18" s="1"/>
  <c r="S75" i="18" s="1"/>
  <c r="M74" i="18"/>
  <c r="R74" i="18" s="1"/>
  <c r="S74" i="18" s="1"/>
  <c r="M73" i="18"/>
  <c r="N73" i="18" s="1"/>
  <c r="M72" i="18"/>
  <c r="R72" i="18" s="1"/>
  <c r="S72" i="18" s="1"/>
  <c r="M71" i="18"/>
  <c r="R71" i="18" s="1"/>
  <c r="S71" i="18" s="1"/>
  <c r="M70" i="18"/>
  <c r="R70" i="18" s="1"/>
  <c r="S70" i="18" s="1"/>
  <c r="M69" i="18"/>
  <c r="N69" i="18" s="1"/>
  <c r="M68" i="18"/>
  <c r="R68" i="18" s="1"/>
  <c r="S68" i="18" s="1"/>
  <c r="M67" i="18"/>
  <c r="R67" i="18" s="1"/>
  <c r="S67" i="18" s="1"/>
  <c r="M66" i="18"/>
  <c r="R66" i="18" s="1"/>
  <c r="S66" i="18" s="1"/>
  <c r="M65" i="18"/>
  <c r="N65" i="18" s="1"/>
  <c r="M64" i="18"/>
  <c r="R64" i="18" s="1"/>
  <c r="S64" i="18" s="1"/>
  <c r="M63" i="18"/>
  <c r="R63" i="18" s="1"/>
  <c r="S63" i="18" s="1"/>
  <c r="M62" i="18"/>
  <c r="R62" i="18" s="1"/>
  <c r="S62" i="18" s="1"/>
  <c r="M61" i="18"/>
  <c r="N61" i="18" s="1"/>
  <c r="M60" i="18"/>
  <c r="R60" i="18" s="1"/>
  <c r="S60" i="18" s="1"/>
  <c r="M59" i="18"/>
  <c r="R59" i="18" s="1"/>
  <c r="S59" i="18" s="1"/>
  <c r="M58" i="18"/>
  <c r="R58" i="18" s="1"/>
  <c r="S58" i="18" s="1"/>
  <c r="M57" i="18"/>
  <c r="N57" i="18" s="1"/>
  <c r="M56" i="18"/>
  <c r="R56" i="18" s="1"/>
  <c r="S56" i="18" s="1"/>
  <c r="M55" i="18"/>
  <c r="R55" i="18" s="1"/>
  <c r="S55" i="18" s="1"/>
  <c r="M54" i="18"/>
  <c r="R54" i="18" s="1"/>
  <c r="S54" i="18" s="1"/>
  <c r="M53" i="18"/>
  <c r="N53" i="18" s="1"/>
  <c r="M52" i="18"/>
  <c r="R52" i="18" s="1"/>
  <c r="S52" i="18" s="1"/>
  <c r="M51" i="18"/>
  <c r="R51" i="18" s="1"/>
  <c r="S51" i="18" s="1"/>
  <c r="M50" i="18"/>
  <c r="R50" i="18" s="1"/>
  <c r="S50" i="18" s="1"/>
  <c r="M49" i="18"/>
  <c r="N49" i="18" s="1"/>
  <c r="M48" i="18"/>
  <c r="R48" i="18" s="1"/>
  <c r="S48" i="18" s="1"/>
  <c r="M47" i="18"/>
  <c r="R47" i="18" s="1"/>
  <c r="S47" i="18" s="1"/>
  <c r="M46" i="18"/>
  <c r="R46" i="18" s="1"/>
  <c r="S46" i="18" s="1"/>
  <c r="M45" i="18"/>
  <c r="N45" i="18" s="1"/>
  <c r="M44" i="18"/>
  <c r="R44" i="18" s="1"/>
  <c r="S44" i="18" s="1"/>
  <c r="M43" i="18"/>
  <c r="R43" i="18" s="1"/>
  <c r="S43" i="18" s="1"/>
  <c r="M42" i="18"/>
  <c r="R42" i="18" s="1"/>
  <c r="S42" i="18" s="1"/>
  <c r="M41" i="18"/>
  <c r="N41" i="18" s="1"/>
  <c r="M40" i="18"/>
  <c r="R40" i="18" s="1"/>
  <c r="S40" i="18" s="1"/>
  <c r="M39" i="18"/>
  <c r="R39" i="18" s="1"/>
  <c r="S39" i="18" s="1"/>
  <c r="M38" i="18"/>
  <c r="R38" i="18" s="1"/>
  <c r="S38" i="18" s="1"/>
  <c r="M37" i="18"/>
  <c r="N37" i="18" s="1"/>
  <c r="M36" i="18"/>
  <c r="R36" i="18" s="1"/>
  <c r="S36" i="18" s="1"/>
  <c r="M35" i="18"/>
  <c r="R35" i="18" s="1"/>
  <c r="S35" i="18" s="1"/>
  <c r="M34" i="18"/>
  <c r="R34" i="18" s="1"/>
  <c r="S34" i="18" s="1"/>
  <c r="M33" i="18"/>
  <c r="N33" i="18" s="1"/>
  <c r="M32" i="18"/>
  <c r="R32" i="18" s="1"/>
  <c r="S32" i="18" s="1"/>
  <c r="M31" i="18"/>
  <c r="R31" i="18" s="1"/>
  <c r="S31" i="18" s="1"/>
  <c r="M30" i="18"/>
  <c r="N30" i="18" s="1"/>
  <c r="M28" i="18"/>
  <c r="R28" i="18" s="1"/>
  <c r="S28" i="18" s="1"/>
  <c r="M27" i="18"/>
  <c r="R27" i="18" s="1"/>
  <c r="S27" i="18" s="1"/>
  <c r="M26" i="18"/>
  <c r="N26" i="18" s="1"/>
  <c r="M24" i="18"/>
  <c r="R24" i="18" s="1"/>
  <c r="S24" i="18" s="1"/>
  <c r="M23" i="18"/>
  <c r="R23" i="18" s="1"/>
  <c r="S23" i="18" s="1"/>
  <c r="M22" i="18"/>
  <c r="R22" i="18" s="1"/>
  <c r="S22" i="18" s="1"/>
  <c r="M21" i="18"/>
  <c r="R21" i="18" s="1"/>
  <c r="S21" i="18" s="1"/>
  <c r="M20" i="18"/>
  <c r="R20" i="18" s="1"/>
  <c r="S20" i="18" s="1"/>
  <c r="M19" i="18"/>
  <c r="N19" i="18" s="1"/>
  <c r="M18" i="18"/>
  <c r="R18" i="18" s="1"/>
  <c r="S18" i="18" s="1"/>
  <c r="M17" i="18"/>
  <c r="R17" i="18" s="1"/>
  <c r="S17" i="18" s="1"/>
  <c r="M16" i="18"/>
  <c r="R16" i="18" s="1"/>
  <c r="S16" i="18" s="1"/>
  <c r="M15" i="18"/>
  <c r="R15" i="18" s="1"/>
  <c r="S15" i="18" s="1"/>
  <c r="M14" i="18"/>
  <c r="R14" i="18" s="1"/>
  <c r="S14" i="18" s="1"/>
  <c r="M13" i="18"/>
  <c r="R13" i="18" s="1"/>
  <c r="S13" i="18" s="1"/>
  <c r="M12" i="18"/>
  <c r="R12" i="18" s="1"/>
  <c r="S12" i="18" s="1"/>
  <c r="M11" i="18"/>
  <c r="N11" i="18" s="1"/>
  <c r="M10" i="18"/>
  <c r="N10" i="18" s="1"/>
  <c r="M9" i="18"/>
  <c r="R9" i="18" s="1"/>
  <c r="Q7" i="18"/>
  <c r="P7" i="18"/>
  <c r="L7" i="18"/>
  <c r="K7" i="18"/>
  <c r="H7" i="18"/>
  <c r="G7" i="18"/>
  <c r="F7" i="18"/>
  <c r="E7" i="18"/>
  <c r="D7" i="18"/>
  <c r="C7" i="18"/>
  <c r="N128" i="18" l="1"/>
  <c r="N64" i="18"/>
  <c r="N120" i="18"/>
  <c r="N56" i="18"/>
  <c r="N112" i="18"/>
  <c r="N48" i="18"/>
  <c r="N104" i="18"/>
  <c r="N40" i="18"/>
  <c r="N96" i="18"/>
  <c r="N32" i="18"/>
  <c r="N88" i="18"/>
  <c r="N24" i="18"/>
  <c r="N144" i="18"/>
  <c r="N80" i="18"/>
  <c r="N16" i="18"/>
  <c r="N136" i="18"/>
  <c r="N72" i="18"/>
  <c r="N135" i="18"/>
  <c r="N127" i="18"/>
  <c r="N119" i="18"/>
  <c r="N111" i="18"/>
  <c r="N103" i="18"/>
  <c r="N95" i="18"/>
  <c r="N87" i="18"/>
  <c r="N79" i="18"/>
  <c r="N71" i="18"/>
  <c r="N63" i="18"/>
  <c r="N55" i="18"/>
  <c r="N47" i="18"/>
  <c r="N39" i="18"/>
  <c r="N31" i="18"/>
  <c r="N23" i="18"/>
  <c r="N15" i="18"/>
  <c r="N9" i="18"/>
  <c r="N254" i="18"/>
  <c r="N238" i="18"/>
  <c r="N222" i="18"/>
  <c r="N206" i="18"/>
  <c r="N190" i="18"/>
  <c r="N134" i="18"/>
  <c r="N126" i="18"/>
  <c r="N118" i="18"/>
  <c r="N110" i="18"/>
  <c r="N102" i="18"/>
  <c r="N94" i="18"/>
  <c r="N86" i="18"/>
  <c r="N78" i="18"/>
  <c r="N70" i="18"/>
  <c r="N62" i="18"/>
  <c r="N54" i="18"/>
  <c r="N46" i="18"/>
  <c r="N38" i="18"/>
  <c r="N22" i="18"/>
  <c r="N14" i="18"/>
  <c r="N301" i="18"/>
  <c r="N293" i="18"/>
  <c r="N181" i="18"/>
  <c r="N173" i="18"/>
  <c r="N165" i="18"/>
  <c r="N157" i="18"/>
  <c r="N149" i="18"/>
  <c r="N141" i="18"/>
  <c r="N133" i="18"/>
  <c r="N21" i="18"/>
  <c r="N13" i="18"/>
  <c r="N148" i="18"/>
  <c r="N140" i="18"/>
  <c r="N124" i="18"/>
  <c r="N116" i="18"/>
  <c r="N108" i="18"/>
  <c r="N100" i="18"/>
  <c r="N92" i="18"/>
  <c r="N84" i="18"/>
  <c r="N76" i="18"/>
  <c r="N68" i="18"/>
  <c r="N60" i="18"/>
  <c r="N52" i="18"/>
  <c r="N44" i="18"/>
  <c r="N36" i="18"/>
  <c r="N28" i="18"/>
  <c r="N20" i="18"/>
  <c r="N12" i="18"/>
  <c r="N139" i="18"/>
  <c r="N131" i="18"/>
  <c r="N115" i="18"/>
  <c r="N107" i="18"/>
  <c r="N99" i="18"/>
  <c r="N91" i="18"/>
  <c r="N83" i="18"/>
  <c r="N75" i="18"/>
  <c r="N67" i="18"/>
  <c r="N59" i="18"/>
  <c r="N51" i="18"/>
  <c r="N43" i="18"/>
  <c r="N35" i="18"/>
  <c r="N27" i="18"/>
  <c r="N242" i="18"/>
  <c r="N226" i="18"/>
  <c r="N210" i="18"/>
  <c r="N194" i="18"/>
  <c r="N138" i="18"/>
  <c r="N130" i="18"/>
  <c r="N122" i="18"/>
  <c r="N114" i="18"/>
  <c r="N106" i="18"/>
  <c r="N98" i="18"/>
  <c r="N90" i="18"/>
  <c r="N82" i="18"/>
  <c r="N74" i="18"/>
  <c r="N66" i="18"/>
  <c r="N58" i="18"/>
  <c r="N50" i="18"/>
  <c r="N42" i="18"/>
  <c r="N34" i="18"/>
  <c r="N18" i="18"/>
  <c r="N185" i="18"/>
  <c r="N177" i="18"/>
  <c r="N169" i="18"/>
  <c r="N161" i="18"/>
  <c r="N153" i="18"/>
  <c r="N145" i="18"/>
  <c r="N137" i="18"/>
  <c r="N129" i="18"/>
  <c r="N17" i="18"/>
  <c r="R19" i="18"/>
  <c r="S19" i="18" s="1"/>
  <c r="R11" i="18"/>
  <c r="S11" i="18" s="1"/>
  <c r="R297" i="18"/>
  <c r="S297" i="18" s="1"/>
  <c r="R239" i="18"/>
  <c r="S239" i="18" s="1"/>
  <c r="R207" i="18"/>
  <c r="S207" i="18" s="1"/>
  <c r="R221" i="18"/>
  <c r="S221" i="18" s="1"/>
  <c r="R123" i="18"/>
  <c r="S123" i="18" s="1"/>
  <c r="R191" i="18"/>
  <c r="S191" i="18" s="1"/>
  <c r="R205" i="18"/>
  <c r="S205" i="18" s="1"/>
  <c r="R223" i="18"/>
  <c r="S223" i="18" s="1"/>
  <c r="R255" i="18"/>
  <c r="S255" i="18" s="1"/>
  <c r="R189" i="18"/>
  <c r="S189" i="18" s="1"/>
  <c r="R10" i="18"/>
  <c r="S10" i="18" s="1"/>
  <c r="R30" i="18"/>
  <c r="S30" i="18" s="1"/>
  <c r="R37" i="18"/>
  <c r="S37" i="18" s="1"/>
  <c r="R53" i="18"/>
  <c r="S53" i="18" s="1"/>
  <c r="R65" i="18"/>
  <c r="S65" i="18" s="1"/>
  <c r="R182" i="18"/>
  <c r="S182" i="18" s="1"/>
  <c r="R33" i="18"/>
  <c r="S33" i="18" s="1"/>
  <c r="R49" i="18"/>
  <c r="S49" i="18" s="1"/>
  <c r="R73" i="18"/>
  <c r="S73" i="18" s="1"/>
  <c r="R249" i="18"/>
  <c r="S249" i="18" s="1"/>
  <c r="R61" i="18"/>
  <c r="S61" i="18" s="1"/>
  <c r="R81" i="18"/>
  <c r="S81" i="18" s="1"/>
  <c r="R89" i="18"/>
  <c r="S89" i="18" s="1"/>
  <c r="R97" i="18"/>
  <c r="S97" i="18" s="1"/>
  <c r="R105" i="18"/>
  <c r="S105" i="18" s="1"/>
  <c r="R113" i="18"/>
  <c r="S113" i="18" s="1"/>
  <c r="R121" i="18"/>
  <c r="S121" i="18" s="1"/>
  <c r="R166" i="18"/>
  <c r="S166" i="18" s="1"/>
  <c r="R244" i="18"/>
  <c r="S244" i="18" s="1"/>
  <c r="R285" i="18"/>
  <c r="S285" i="18" s="1"/>
  <c r="M25" i="18"/>
  <c r="N25" i="18" s="1"/>
  <c r="M29" i="18"/>
  <c r="N29" i="18" s="1"/>
  <c r="R45" i="18"/>
  <c r="S45" i="18" s="1"/>
  <c r="R267" i="18"/>
  <c r="S267" i="18" s="1"/>
  <c r="R69" i="18"/>
  <c r="S69" i="18" s="1"/>
  <c r="R272" i="18"/>
  <c r="S272" i="18" s="1"/>
  <c r="R41" i="18"/>
  <c r="S41" i="18" s="1"/>
  <c r="R57" i="18"/>
  <c r="S57" i="18" s="1"/>
  <c r="R132" i="18"/>
  <c r="S132" i="18" s="1"/>
  <c r="R192" i="18"/>
  <c r="S192" i="18" s="1"/>
  <c r="M197" i="18"/>
  <c r="N197" i="18" s="1"/>
  <c r="R26" i="18"/>
  <c r="S26" i="18" s="1"/>
  <c r="R77" i="18"/>
  <c r="S77" i="18" s="1"/>
  <c r="R85" i="18"/>
  <c r="S85" i="18" s="1"/>
  <c r="R93" i="18"/>
  <c r="S93" i="18" s="1"/>
  <c r="R101" i="18"/>
  <c r="S101" i="18" s="1"/>
  <c r="R109" i="18"/>
  <c r="S109" i="18" s="1"/>
  <c r="R117" i="18"/>
  <c r="S117" i="18" s="1"/>
  <c r="R125" i="18"/>
  <c r="S125" i="18" s="1"/>
  <c r="R146" i="18"/>
  <c r="S146" i="18" s="1"/>
  <c r="R151" i="18"/>
  <c r="S151" i="18" s="1"/>
  <c r="R154" i="18"/>
  <c r="S154" i="18" s="1"/>
  <c r="R160" i="18"/>
  <c r="S160" i="18" s="1"/>
  <c r="R163" i="18"/>
  <c r="S163" i="18" s="1"/>
  <c r="R176" i="18"/>
  <c r="S176" i="18" s="1"/>
  <c r="R179" i="18"/>
  <c r="S179" i="18" s="1"/>
  <c r="R202" i="18"/>
  <c r="S202" i="18" s="1"/>
  <c r="M211" i="18"/>
  <c r="N211" i="18" s="1"/>
  <c r="R216" i="18"/>
  <c r="S216" i="18" s="1"/>
  <c r="R225" i="18"/>
  <c r="S225" i="18" s="1"/>
  <c r="M236" i="18"/>
  <c r="N236" i="18" s="1"/>
  <c r="R240" i="18"/>
  <c r="S240" i="18" s="1"/>
  <c r="M245" i="18"/>
  <c r="N245" i="18" s="1"/>
  <c r="R263" i="18"/>
  <c r="S263" i="18" s="1"/>
  <c r="R268" i="18"/>
  <c r="S268" i="18" s="1"/>
  <c r="R281" i="18"/>
  <c r="S281" i="18" s="1"/>
  <c r="R170" i="18"/>
  <c r="S170" i="18" s="1"/>
  <c r="R186" i="18"/>
  <c r="S186" i="18" s="1"/>
  <c r="R212" i="18"/>
  <c r="S212" i="18" s="1"/>
  <c r="R217" i="18"/>
  <c r="S217" i="18" s="1"/>
  <c r="R250" i="18"/>
  <c r="S250" i="18" s="1"/>
  <c r="R259" i="18"/>
  <c r="S259" i="18" s="1"/>
  <c r="R264" i="18"/>
  <c r="S264" i="18" s="1"/>
  <c r="R277" i="18"/>
  <c r="S277" i="18" s="1"/>
  <c r="R291" i="18"/>
  <c r="S291" i="18" s="1"/>
  <c r="R152" i="18"/>
  <c r="S152" i="18" s="1"/>
  <c r="R164" i="18"/>
  <c r="S164" i="18" s="1"/>
  <c r="R167" i="18"/>
  <c r="S167" i="18" s="1"/>
  <c r="R180" i="18"/>
  <c r="S180" i="18" s="1"/>
  <c r="R183" i="18"/>
  <c r="S183" i="18" s="1"/>
  <c r="R193" i="18"/>
  <c r="S193" i="18" s="1"/>
  <c r="M204" i="18"/>
  <c r="N204" i="18" s="1"/>
  <c r="R208" i="18"/>
  <c r="S208" i="18" s="1"/>
  <c r="M213" i="18"/>
  <c r="N213" i="18" s="1"/>
  <c r="R237" i="18"/>
  <c r="S237" i="18" s="1"/>
  <c r="R260" i="18"/>
  <c r="S260" i="18" s="1"/>
  <c r="R273" i="18"/>
  <c r="S273" i="18" s="1"/>
  <c r="R287" i="18"/>
  <c r="S287" i="18" s="1"/>
  <c r="R142" i="18"/>
  <c r="S142" i="18" s="1"/>
  <c r="R147" i="18"/>
  <c r="S147" i="18" s="1"/>
  <c r="R155" i="18"/>
  <c r="S155" i="18" s="1"/>
  <c r="R158" i="18"/>
  <c r="S158" i="18" s="1"/>
  <c r="R174" i="18"/>
  <c r="S174" i="18" s="1"/>
  <c r="R218" i="18"/>
  <c r="S218" i="18" s="1"/>
  <c r="M227" i="18"/>
  <c r="N227" i="18" s="1"/>
  <c r="R232" i="18"/>
  <c r="S232" i="18" s="1"/>
  <c r="R241" i="18"/>
  <c r="S241" i="18" s="1"/>
  <c r="M252" i="18"/>
  <c r="N252" i="18" s="1"/>
  <c r="R256" i="18"/>
  <c r="S256" i="18" s="1"/>
  <c r="R269" i="18"/>
  <c r="S269" i="18" s="1"/>
  <c r="R283" i="18"/>
  <c r="S283" i="18" s="1"/>
  <c r="R288" i="18"/>
  <c r="S288" i="18" s="1"/>
  <c r="R168" i="18"/>
  <c r="S168" i="18" s="1"/>
  <c r="R171" i="18"/>
  <c r="S171" i="18" s="1"/>
  <c r="R184" i="18"/>
  <c r="S184" i="18" s="1"/>
  <c r="R187" i="18"/>
  <c r="S187" i="18" s="1"/>
  <c r="R228" i="18"/>
  <c r="S228" i="18" s="1"/>
  <c r="R233" i="18"/>
  <c r="S233" i="18" s="1"/>
  <c r="R265" i="18"/>
  <c r="S265" i="18" s="1"/>
  <c r="R279" i="18"/>
  <c r="S279" i="18" s="1"/>
  <c r="R284" i="18"/>
  <c r="S284" i="18" s="1"/>
  <c r="R150" i="18"/>
  <c r="S150" i="18" s="1"/>
  <c r="R156" i="18"/>
  <c r="S156" i="18" s="1"/>
  <c r="R162" i="18"/>
  <c r="S162" i="18" s="1"/>
  <c r="R178" i="18"/>
  <c r="S178" i="18" s="1"/>
  <c r="M195" i="18"/>
  <c r="N195" i="18" s="1"/>
  <c r="R200" i="18"/>
  <c r="S200" i="18" s="1"/>
  <c r="R209" i="18"/>
  <c r="S209" i="18" s="1"/>
  <c r="M220" i="18"/>
  <c r="N220" i="18" s="1"/>
  <c r="R224" i="18"/>
  <c r="S224" i="18" s="1"/>
  <c r="M229" i="18"/>
  <c r="N229" i="18" s="1"/>
  <c r="R253" i="18"/>
  <c r="S253" i="18" s="1"/>
  <c r="R261" i="18"/>
  <c r="S261" i="18" s="1"/>
  <c r="R275" i="18"/>
  <c r="S275" i="18" s="1"/>
  <c r="R280" i="18"/>
  <c r="S280" i="18" s="1"/>
  <c r="R143" i="18"/>
  <c r="S143" i="18" s="1"/>
  <c r="R159" i="18"/>
  <c r="S159" i="18" s="1"/>
  <c r="R172" i="18"/>
  <c r="S172" i="18" s="1"/>
  <c r="R175" i="18"/>
  <c r="S175" i="18" s="1"/>
  <c r="R188" i="18"/>
  <c r="S188" i="18" s="1"/>
  <c r="R196" i="18"/>
  <c r="S196" i="18" s="1"/>
  <c r="R201" i="18"/>
  <c r="S201" i="18" s="1"/>
  <c r="R234" i="18"/>
  <c r="S234" i="18" s="1"/>
  <c r="M243" i="18"/>
  <c r="N243" i="18" s="1"/>
  <c r="R248" i="18"/>
  <c r="S248" i="18" s="1"/>
  <c r="R257" i="18"/>
  <c r="S257" i="18" s="1"/>
  <c r="R271" i="18"/>
  <c r="S271" i="18" s="1"/>
  <c r="R276" i="18"/>
  <c r="S276" i="18" s="1"/>
  <c r="R289" i="18"/>
  <c r="S289" i="18" s="1"/>
  <c r="M298" i="18"/>
  <c r="N298" i="18" s="1"/>
  <c r="R300" i="18"/>
  <c r="S300" i="18" s="1"/>
  <c r="M199" i="18"/>
  <c r="N199" i="18" s="1"/>
  <c r="M215" i="18"/>
  <c r="N215" i="18" s="1"/>
  <c r="M231" i="18"/>
  <c r="N231" i="18" s="1"/>
  <c r="M247" i="18"/>
  <c r="N247" i="18" s="1"/>
  <c r="M258" i="18"/>
  <c r="N258" i="18" s="1"/>
  <c r="M262" i="18"/>
  <c r="N262" i="18" s="1"/>
  <c r="M266" i="18"/>
  <c r="N266" i="18" s="1"/>
  <c r="M270" i="18"/>
  <c r="N270" i="18" s="1"/>
  <c r="M274" i="18"/>
  <c r="N274" i="18" s="1"/>
  <c r="M278" i="18"/>
  <c r="N278" i="18" s="1"/>
  <c r="M282" i="18"/>
  <c r="N282" i="18" s="1"/>
  <c r="M286" i="18"/>
  <c r="N286" i="18" s="1"/>
  <c r="M290" i="18"/>
  <c r="N290" i="18" s="1"/>
  <c r="M294" i="18"/>
  <c r="N294" i="18" s="1"/>
  <c r="R296" i="18"/>
  <c r="S296" i="18" s="1"/>
  <c r="M203" i="18"/>
  <c r="N203" i="18" s="1"/>
  <c r="M219" i="18"/>
  <c r="N219" i="18" s="1"/>
  <c r="M235" i="18"/>
  <c r="N235" i="18" s="1"/>
  <c r="M251" i="18"/>
  <c r="N251" i="18" s="1"/>
  <c r="R292" i="18"/>
  <c r="S292" i="18" s="1"/>
  <c r="M198" i="18"/>
  <c r="N198" i="18" s="1"/>
  <c r="M214" i="18"/>
  <c r="N214" i="18" s="1"/>
  <c r="M230" i="18"/>
  <c r="N230" i="18" s="1"/>
  <c r="M246" i="18"/>
  <c r="N246" i="18" s="1"/>
  <c r="M299" i="18"/>
  <c r="N299" i="18" s="1"/>
  <c r="M295" i="18"/>
  <c r="N295" i="18" s="1"/>
  <c r="M5" i="11"/>
  <c r="M7" i="18" l="1"/>
  <c r="I7" i="18"/>
  <c r="R243" i="18"/>
  <c r="S243" i="18" s="1"/>
  <c r="R197" i="18"/>
  <c r="S197" i="18" s="1"/>
  <c r="R266" i="18"/>
  <c r="S266" i="18" s="1"/>
  <c r="R227" i="18"/>
  <c r="S227" i="18" s="1"/>
  <c r="R203" i="18"/>
  <c r="S203" i="18" s="1"/>
  <c r="R198" i="18"/>
  <c r="S198" i="18" s="1"/>
  <c r="R204" i="18"/>
  <c r="S204" i="18" s="1"/>
  <c r="R245" i="18"/>
  <c r="S245" i="18" s="1"/>
  <c r="R29" i="18"/>
  <c r="S29" i="18" s="1"/>
  <c r="R231" i="18"/>
  <c r="S231" i="18" s="1"/>
  <c r="R219" i="18"/>
  <c r="S219" i="18" s="1"/>
  <c r="R247" i="18"/>
  <c r="S247" i="18" s="1"/>
  <c r="R229" i="18"/>
  <c r="S229" i="18" s="1"/>
  <c r="R211" i="18"/>
  <c r="S211" i="18" s="1"/>
  <c r="R235" i="18"/>
  <c r="S235" i="18" s="1"/>
  <c r="R199" i="18"/>
  <c r="S199" i="18" s="1"/>
  <c r="R220" i="18"/>
  <c r="S220" i="18" s="1"/>
  <c r="R278" i="18"/>
  <c r="S278" i="18" s="1"/>
  <c r="R286" i="18"/>
  <c r="S286" i="18" s="1"/>
  <c r="R295" i="18"/>
  <c r="S295" i="18" s="1"/>
  <c r="R274" i="18"/>
  <c r="S274" i="18" s="1"/>
  <c r="R299" i="18"/>
  <c r="S299" i="18" s="1"/>
  <c r="R262" i="18"/>
  <c r="S262" i="18" s="1"/>
  <c r="R195" i="18"/>
  <c r="S195" i="18" s="1"/>
  <c r="R252" i="18"/>
  <c r="S252" i="18" s="1"/>
  <c r="R25" i="18"/>
  <c r="S25" i="18" s="1"/>
  <c r="R214" i="18"/>
  <c r="S214" i="18" s="1"/>
  <c r="R290" i="18"/>
  <c r="S290" i="18" s="1"/>
  <c r="R258" i="18"/>
  <c r="S258" i="18" s="1"/>
  <c r="R251" i="18"/>
  <c r="S251" i="18" s="1"/>
  <c r="R215" i="18"/>
  <c r="S215" i="18" s="1"/>
  <c r="R246" i="18"/>
  <c r="S246" i="18" s="1"/>
  <c r="R294" i="18"/>
  <c r="S294" i="18" s="1"/>
  <c r="R282" i="18"/>
  <c r="S282" i="18" s="1"/>
  <c r="R298" i="18"/>
  <c r="S298" i="18" s="1"/>
  <c r="R230" i="18"/>
  <c r="S230" i="18" s="1"/>
  <c r="R270" i="18"/>
  <c r="S270" i="18" s="1"/>
  <c r="R213" i="18"/>
  <c r="S213" i="18" s="1"/>
  <c r="R236" i="18"/>
  <c r="S236" i="18" s="1"/>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1" i="9"/>
  <c r="L272" i="9"/>
  <c r="L273"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13" i="9"/>
  <c r="L12" i="9"/>
  <c r="N7" i="18" l="1"/>
  <c r="S7" i="18"/>
  <c r="R7" i="18"/>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E8" i="17" l="1"/>
  <c r="D8" i="17"/>
  <c r="C8" i="17"/>
  <c r="F8" i="17" l="1"/>
  <c r="F7" i="17" s="1"/>
  <c r="O6" i="7"/>
  <c r="E11" i="12" l="1"/>
  <c r="M6" i="11" l="1"/>
  <c r="M7" i="11"/>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M250" i="11"/>
  <c r="M251" i="11"/>
  <c r="M252" i="11"/>
  <c r="M253" i="11"/>
  <c r="M254" i="11"/>
  <c r="M255" i="11"/>
  <c r="M256" i="11"/>
  <c r="M257" i="11"/>
  <c r="M258" i="11"/>
  <c r="M259" i="11"/>
  <c r="M260" i="11"/>
  <c r="M261" i="11"/>
  <c r="M262" i="11"/>
  <c r="M263" i="11"/>
  <c r="M264" i="11"/>
  <c r="M265" i="11"/>
  <c r="M266" i="11"/>
  <c r="M267" i="11"/>
  <c r="M268" i="11"/>
  <c r="M269" i="11"/>
  <c r="M270" i="11"/>
  <c r="M271" i="11"/>
  <c r="M272" i="11"/>
  <c r="M273" i="11"/>
  <c r="M274" i="11"/>
  <c r="M275" i="11"/>
  <c r="M276" i="11"/>
  <c r="M277" i="11"/>
  <c r="M278" i="11"/>
  <c r="M279" i="11"/>
  <c r="M280" i="11"/>
  <c r="M281" i="11"/>
  <c r="M282" i="11"/>
  <c r="M283" i="11"/>
  <c r="M284" i="11"/>
  <c r="M285" i="11"/>
  <c r="M286" i="11"/>
  <c r="M287" i="11"/>
  <c r="M288" i="11"/>
  <c r="M289" i="11"/>
  <c r="M290" i="11"/>
  <c r="M291" i="11"/>
  <c r="M292" i="11"/>
  <c r="M293" i="11"/>
  <c r="M294" i="11"/>
  <c r="M295" i="11"/>
  <c r="M296" i="11"/>
  <c r="M297" i="11"/>
  <c r="L4" i="11"/>
  <c r="K4" i="11"/>
  <c r="M4" i="11" l="1"/>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C12" i="9"/>
  <c r="H8" i="8" l="1"/>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272" i="8"/>
  <c r="H273" i="8"/>
  <c r="H274" i="8"/>
  <c r="H275" i="8"/>
  <c r="H276" i="8"/>
  <c r="H277" i="8"/>
  <c r="H278" i="8"/>
  <c r="H279" i="8"/>
  <c r="H280" i="8"/>
  <c r="H281" i="8"/>
  <c r="H282" i="8"/>
  <c r="H283" i="8"/>
  <c r="H284" i="8"/>
  <c r="H285" i="8"/>
  <c r="H286" i="8"/>
  <c r="H287" i="8"/>
  <c r="H288" i="8"/>
  <c r="H289" i="8"/>
  <c r="H290" i="8"/>
  <c r="H291" i="8"/>
  <c r="H292" i="8"/>
  <c r="H293" i="8"/>
  <c r="H294" i="8"/>
  <c r="H295" i="8"/>
  <c r="H296" i="8"/>
  <c r="H297" i="8"/>
  <c r="H298" i="8"/>
  <c r="H299" i="8"/>
  <c r="H7" i="8"/>
  <c r="Q6" i="7" l="1"/>
  <c r="R300" i="7" l="1"/>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F8" i="7" l="1"/>
  <c r="I8" i="7" s="1"/>
  <c r="L8" i="7" s="1"/>
  <c r="F9" i="7"/>
  <c r="I9" i="7" s="1"/>
  <c r="L9" i="7" s="1"/>
  <c r="F10" i="7"/>
  <c r="I10" i="7" s="1"/>
  <c r="L10" i="7" s="1"/>
  <c r="F11" i="7"/>
  <c r="I11" i="7" s="1"/>
  <c r="L11" i="7" s="1"/>
  <c r="F12" i="7"/>
  <c r="I12" i="7" s="1"/>
  <c r="L12" i="7" s="1"/>
  <c r="F13" i="7"/>
  <c r="I13" i="7" s="1"/>
  <c r="L13" i="7" s="1"/>
  <c r="F14" i="7"/>
  <c r="I14" i="7" s="1"/>
  <c r="L14" i="7" s="1"/>
  <c r="F15" i="7"/>
  <c r="I15" i="7" s="1"/>
  <c r="L15" i="7" s="1"/>
  <c r="F16" i="7"/>
  <c r="I16" i="7" s="1"/>
  <c r="L16" i="7" s="1"/>
  <c r="F17" i="7"/>
  <c r="I17" i="7" s="1"/>
  <c r="L17" i="7" s="1"/>
  <c r="F18" i="7"/>
  <c r="I18" i="7" s="1"/>
  <c r="L18" i="7" s="1"/>
  <c r="F19" i="7"/>
  <c r="I19" i="7" s="1"/>
  <c r="L19" i="7" s="1"/>
  <c r="F20" i="7"/>
  <c r="I20" i="7" s="1"/>
  <c r="L20" i="7" s="1"/>
  <c r="F21" i="7"/>
  <c r="I21" i="7" s="1"/>
  <c r="L21" i="7" s="1"/>
  <c r="F22" i="7"/>
  <c r="I22" i="7" s="1"/>
  <c r="L22" i="7" s="1"/>
  <c r="F23" i="7"/>
  <c r="I23" i="7" s="1"/>
  <c r="L23" i="7" s="1"/>
  <c r="F24" i="7"/>
  <c r="I24" i="7" s="1"/>
  <c r="L24" i="7" s="1"/>
  <c r="F25" i="7"/>
  <c r="I25" i="7" s="1"/>
  <c r="L25" i="7" s="1"/>
  <c r="F26" i="7"/>
  <c r="I26" i="7" s="1"/>
  <c r="L26" i="7" s="1"/>
  <c r="F27" i="7"/>
  <c r="I27" i="7" s="1"/>
  <c r="L27" i="7" s="1"/>
  <c r="F28" i="7"/>
  <c r="I28" i="7" s="1"/>
  <c r="L28" i="7" s="1"/>
  <c r="F29" i="7"/>
  <c r="I29" i="7" s="1"/>
  <c r="L29" i="7" s="1"/>
  <c r="F30" i="7"/>
  <c r="I30" i="7" s="1"/>
  <c r="L30" i="7" s="1"/>
  <c r="F31" i="7"/>
  <c r="I31" i="7" s="1"/>
  <c r="L31" i="7" s="1"/>
  <c r="F32" i="7"/>
  <c r="I32" i="7" s="1"/>
  <c r="L32" i="7" s="1"/>
  <c r="F33" i="7"/>
  <c r="I33" i="7" s="1"/>
  <c r="L33" i="7" s="1"/>
  <c r="F34" i="7"/>
  <c r="I34" i="7" s="1"/>
  <c r="L34" i="7" s="1"/>
  <c r="F35" i="7"/>
  <c r="I35" i="7" s="1"/>
  <c r="L35" i="7" s="1"/>
  <c r="F36" i="7"/>
  <c r="I36" i="7" s="1"/>
  <c r="L36" i="7" s="1"/>
  <c r="F37" i="7"/>
  <c r="I37" i="7" s="1"/>
  <c r="L37" i="7" s="1"/>
  <c r="F38" i="7"/>
  <c r="I38" i="7" s="1"/>
  <c r="L38" i="7" s="1"/>
  <c r="F39" i="7"/>
  <c r="I39" i="7" s="1"/>
  <c r="L39" i="7" s="1"/>
  <c r="F40" i="7"/>
  <c r="I40" i="7" s="1"/>
  <c r="L40" i="7" s="1"/>
  <c r="F41" i="7"/>
  <c r="I41" i="7" s="1"/>
  <c r="L41" i="7" s="1"/>
  <c r="F42" i="7"/>
  <c r="I42" i="7" s="1"/>
  <c r="L42" i="7" s="1"/>
  <c r="F43" i="7"/>
  <c r="I43" i="7" s="1"/>
  <c r="L43" i="7" s="1"/>
  <c r="F44" i="7"/>
  <c r="I44" i="7" s="1"/>
  <c r="L44" i="7" s="1"/>
  <c r="F45" i="7"/>
  <c r="I45" i="7" s="1"/>
  <c r="L45" i="7" s="1"/>
  <c r="F46" i="7"/>
  <c r="I46" i="7" s="1"/>
  <c r="L46" i="7" s="1"/>
  <c r="F47" i="7"/>
  <c r="I47" i="7" s="1"/>
  <c r="L47" i="7" s="1"/>
  <c r="F48" i="7"/>
  <c r="I48" i="7" s="1"/>
  <c r="L48" i="7" s="1"/>
  <c r="F49" i="7"/>
  <c r="I49" i="7" s="1"/>
  <c r="L49" i="7" s="1"/>
  <c r="F50" i="7"/>
  <c r="I50" i="7" s="1"/>
  <c r="L50" i="7" s="1"/>
  <c r="F51" i="7"/>
  <c r="I51" i="7" s="1"/>
  <c r="L51" i="7" s="1"/>
  <c r="F52" i="7"/>
  <c r="I52" i="7" s="1"/>
  <c r="L52" i="7" s="1"/>
  <c r="F53" i="7"/>
  <c r="I53" i="7" s="1"/>
  <c r="L53" i="7" s="1"/>
  <c r="F54" i="7"/>
  <c r="I54" i="7" s="1"/>
  <c r="L54" i="7" s="1"/>
  <c r="F55" i="7"/>
  <c r="I55" i="7" s="1"/>
  <c r="L55" i="7" s="1"/>
  <c r="F56" i="7"/>
  <c r="I56" i="7" s="1"/>
  <c r="L56" i="7" s="1"/>
  <c r="F57" i="7"/>
  <c r="I57" i="7" s="1"/>
  <c r="L57" i="7" s="1"/>
  <c r="F58" i="7"/>
  <c r="I58" i="7" s="1"/>
  <c r="L58" i="7" s="1"/>
  <c r="F59" i="7"/>
  <c r="I59" i="7" s="1"/>
  <c r="L59" i="7" s="1"/>
  <c r="F60" i="7"/>
  <c r="I60" i="7" s="1"/>
  <c r="L60" i="7" s="1"/>
  <c r="F61" i="7"/>
  <c r="I61" i="7" s="1"/>
  <c r="L61" i="7" s="1"/>
  <c r="F62" i="7"/>
  <c r="I62" i="7" s="1"/>
  <c r="L62" i="7" s="1"/>
  <c r="F63" i="7"/>
  <c r="I63" i="7" s="1"/>
  <c r="L63" i="7" s="1"/>
  <c r="F64" i="7"/>
  <c r="I64" i="7" s="1"/>
  <c r="L64" i="7" s="1"/>
  <c r="F65" i="7"/>
  <c r="I65" i="7" s="1"/>
  <c r="L65" i="7" s="1"/>
  <c r="F66" i="7"/>
  <c r="I66" i="7" s="1"/>
  <c r="L66" i="7" s="1"/>
  <c r="F67" i="7"/>
  <c r="I67" i="7" s="1"/>
  <c r="L67" i="7" s="1"/>
  <c r="F68" i="7"/>
  <c r="I68" i="7" s="1"/>
  <c r="L68" i="7" s="1"/>
  <c r="F69" i="7"/>
  <c r="I69" i="7" s="1"/>
  <c r="L69" i="7" s="1"/>
  <c r="F70" i="7"/>
  <c r="I70" i="7" s="1"/>
  <c r="L70" i="7" s="1"/>
  <c r="F71" i="7"/>
  <c r="I71" i="7" s="1"/>
  <c r="L71" i="7" s="1"/>
  <c r="F72" i="7"/>
  <c r="I72" i="7" s="1"/>
  <c r="L72" i="7" s="1"/>
  <c r="F73" i="7"/>
  <c r="I73" i="7" s="1"/>
  <c r="L73" i="7" s="1"/>
  <c r="F74" i="7"/>
  <c r="I74" i="7" s="1"/>
  <c r="L74" i="7" s="1"/>
  <c r="F75" i="7"/>
  <c r="I75" i="7" s="1"/>
  <c r="L75" i="7" s="1"/>
  <c r="F76" i="7"/>
  <c r="I76" i="7" s="1"/>
  <c r="L76" i="7" s="1"/>
  <c r="F77" i="7"/>
  <c r="I77" i="7" s="1"/>
  <c r="L77" i="7" s="1"/>
  <c r="F78" i="7"/>
  <c r="I78" i="7" s="1"/>
  <c r="L78" i="7" s="1"/>
  <c r="F79" i="7"/>
  <c r="I79" i="7" s="1"/>
  <c r="L79" i="7" s="1"/>
  <c r="F80" i="7"/>
  <c r="I80" i="7" s="1"/>
  <c r="L80" i="7" s="1"/>
  <c r="F81" i="7"/>
  <c r="I81" i="7" s="1"/>
  <c r="L81" i="7" s="1"/>
  <c r="F82" i="7"/>
  <c r="I82" i="7" s="1"/>
  <c r="L82" i="7" s="1"/>
  <c r="F83" i="7"/>
  <c r="I83" i="7" s="1"/>
  <c r="L83" i="7" s="1"/>
  <c r="F84" i="7"/>
  <c r="I84" i="7" s="1"/>
  <c r="L84" i="7" s="1"/>
  <c r="F85" i="7"/>
  <c r="I85" i="7" s="1"/>
  <c r="L85" i="7" s="1"/>
  <c r="F86" i="7"/>
  <c r="I86" i="7" s="1"/>
  <c r="L86" i="7" s="1"/>
  <c r="F87" i="7"/>
  <c r="I87" i="7" s="1"/>
  <c r="L87" i="7" s="1"/>
  <c r="F88" i="7"/>
  <c r="I88" i="7" s="1"/>
  <c r="L88" i="7" s="1"/>
  <c r="F89" i="7"/>
  <c r="I89" i="7" s="1"/>
  <c r="L89" i="7" s="1"/>
  <c r="F90" i="7"/>
  <c r="I90" i="7" s="1"/>
  <c r="L90" i="7" s="1"/>
  <c r="F91" i="7"/>
  <c r="I91" i="7" s="1"/>
  <c r="L91" i="7" s="1"/>
  <c r="F92" i="7"/>
  <c r="I92" i="7" s="1"/>
  <c r="L92" i="7" s="1"/>
  <c r="F93" i="7"/>
  <c r="I93" i="7" s="1"/>
  <c r="L93" i="7" s="1"/>
  <c r="F94" i="7"/>
  <c r="I94" i="7" s="1"/>
  <c r="L94" i="7" s="1"/>
  <c r="F95" i="7"/>
  <c r="I95" i="7" s="1"/>
  <c r="L95" i="7" s="1"/>
  <c r="F96" i="7"/>
  <c r="I96" i="7" s="1"/>
  <c r="L96" i="7" s="1"/>
  <c r="F97" i="7"/>
  <c r="I97" i="7" s="1"/>
  <c r="L97" i="7" s="1"/>
  <c r="F98" i="7"/>
  <c r="I98" i="7" s="1"/>
  <c r="L98" i="7" s="1"/>
  <c r="F99" i="7"/>
  <c r="I99" i="7" s="1"/>
  <c r="L99" i="7" s="1"/>
  <c r="F100" i="7"/>
  <c r="I100" i="7" s="1"/>
  <c r="L100" i="7" s="1"/>
  <c r="F101" i="7"/>
  <c r="I101" i="7" s="1"/>
  <c r="L101" i="7" s="1"/>
  <c r="F102" i="7"/>
  <c r="I102" i="7" s="1"/>
  <c r="L102" i="7" s="1"/>
  <c r="F103" i="7"/>
  <c r="I103" i="7" s="1"/>
  <c r="L103" i="7" s="1"/>
  <c r="F104" i="7"/>
  <c r="I104" i="7" s="1"/>
  <c r="L104" i="7" s="1"/>
  <c r="F105" i="7"/>
  <c r="I105" i="7" s="1"/>
  <c r="L105" i="7" s="1"/>
  <c r="F106" i="7"/>
  <c r="I106" i="7" s="1"/>
  <c r="L106" i="7" s="1"/>
  <c r="F107" i="7"/>
  <c r="I107" i="7" s="1"/>
  <c r="L107" i="7" s="1"/>
  <c r="F108" i="7"/>
  <c r="I108" i="7" s="1"/>
  <c r="L108" i="7" s="1"/>
  <c r="F109" i="7"/>
  <c r="I109" i="7" s="1"/>
  <c r="L109" i="7" s="1"/>
  <c r="F110" i="7"/>
  <c r="I110" i="7" s="1"/>
  <c r="L110" i="7" s="1"/>
  <c r="F111" i="7"/>
  <c r="I111" i="7" s="1"/>
  <c r="L111" i="7" s="1"/>
  <c r="F112" i="7"/>
  <c r="I112" i="7" s="1"/>
  <c r="L112" i="7" s="1"/>
  <c r="F113" i="7"/>
  <c r="I113" i="7" s="1"/>
  <c r="L113" i="7" s="1"/>
  <c r="F114" i="7"/>
  <c r="I114" i="7" s="1"/>
  <c r="L114" i="7" s="1"/>
  <c r="F115" i="7"/>
  <c r="I115" i="7" s="1"/>
  <c r="L115" i="7" s="1"/>
  <c r="F116" i="7"/>
  <c r="I116" i="7" s="1"/>
  <c r="L116" i="7" s="1"/>
  <c r="F117" i="7"/>
  <c r="I117" i="7" s="1"/>
  <c r="L117" i="7" s="1"/>
  <c r="F118" i="7"/>
  <c r="I118" i="7" s="1"/>
  <c r="L118" i="7" s="1"/>
  <c r="F119" i="7"/>
  <c r="I119" i="7" s="1"/>
  <c r="L119" i="7" s="1"/>
  <c r="F120" i="7"/>
  <c r="I120" i="7" s="1"/>
  <c r="L120" i="7" s="1"/>
  <c r="F121" i="7"/>
  <c r="I121" i="7" s="1"/>
  <c r="L121" i="7" s="1"/>
  <c r="F122" i="7"/>
  <c r="I122" i="7" s="1"/>
  <c r="L122" i="7" s="1"/>
  <c r="F123" i="7"/>
  <c r="I123" i="7" s="1"/>
  <c r="L123" i="7" s="1"/>
  <c r="F124" i="7"/>
  <c r="I124" i="7" s="1"/>
  <c r="L124" i="7" s="1"/>
  <c r="F125" i="7"/>
  <c r="I125" i="7" s="1"/>
  <c r="L125" i="7" s="1"/>
  <c r="F126" i="7"/>
  <c r="I126" i="7" s="1"/>
  <c r="L126" i="7" s="1"/>
  <c r="F127" i="7"/>
  <c r="I127" i="7" s="1"/>
  <c r="L127" i="7" s="1"/>
  <c r="F128" i="7"/>
  <c r="I128" i="7" s="1"/>
  <c r="L128" i="7" s="1"/>
  <c r="F129" i="7"/>
  <c r="I129" i="7" s="1"/>
  <c r="L129" i="7" s="1"/>
  <c r="F130" i="7"/>
  <c r="I130" i="7" s="1"/>
  <c r="L130" i="7" s="1"/>
  <c r="F131" i="7"/>
  <c r="I131" i="7" s="1"/>
  <c r="L131" i="7" s="1"/>
  <c r="F132" i="7"/>
  <c r="I132" i="7" s="1"/>
  <c r="L132" i="7" s="1"/>
  <c r="F133" i="7"/>
  <c r="I133" i="7" s="1"/>
  <c r="L133" i="7" s="1"/>
  <c r="F134" i="7"/>
  <c r="I134" i="7" s="1"/>
  <c r="L134" i="7" s="1"/>
  <c r="F135" i="7"/>
  <c r="I135" i="7" s="1"/>
  <c r="L135" i="7" s="1"/>
  <c r="F136" i="7"/>
  <c r="I136" i="7" s="1"/>
  <c r="L136" i="7" s="1"/>
  <c r="F137" i="7"/>
  <c r="I137" i="7" s="1"/>
  <c r="L137" i="7" s="1"/>
  <c r="F138" i="7"/>
  <c r="I138" i="7" s="1"/>
  <c r="L138" i="7" s="1"/>
  <c r="F139" i="7"/>
  <c r="I139" i="7" s="1"/>
  <c r="L139" i="7" s="1"/>
  <c r="F140" i="7"/>
  <c r="I140" i="7" s="1"/>
  <c r="L140" i="7" s="1"/>
  <c r="F141" i="7"/>
  <c r="I141" i="7" s="1"/>
  <c r="L141" i="7" s="1"/>
  <c r="F142" i="7"/>
  <c r="I142" i="7" s="1"/>
  <c r="L142" i="7" s="1"/>
  <c r="F143" i="7"/>
  <c r="I143" i="7" s="1"/>
  <c r="L143" i="7" s="1"/>
  <c r="F144" i="7"/>
  <c r="I144" i="7" s="1"/>
  <c r="L144" i="7" s="1"/>
  <c r="F145" i="7"/>
  <c r="I145" i="7" s="1"/>
  <c r="L145" i="7" s="1"/>
  <c r="F146" i="7"/>
  <c r="I146" i="7" s="1"/>
  <c r="L146" i="7" s="1"/>
  <c r="F147" i="7"/>
  <c r="I147" i="7" s="1"/>
  <c r="L147" i="7" s="1"/>
  <c r="F148" i="7"/>
  <c r="I148" i="7" s="1"/>
  <c r="L148" i="7" s="1"/>
  <c r="F149" i="7"/>
  <c r="I149" i="7" s="1"/>
  <c r="L149" i="7" s="1"/>
  <c r="F150" i="7"/>
  <c r="I150" i="7" s="1"/>
  <c r="L150" i="7" s="1"/>
  <c r="F151" i="7"/>
  <c r="I151" i="7" s="1"/>
  <c r="L151" i="7" s="1"/>
  <c r="F152" i="7"/>
  <c r="I152" i="7" s="1"/>
  <c r="L152" i="7" s="1"/>
  <c r="F153" i="7"/>
  <c r="I153" i="7" s="1"/>
  <c r="L153" i="7" s="1"/>
  <c r="F154" i="7"/>
  <c r="I154" i="7" s="1"/>
  <c r="L154" i="7" s="1"/>
  <c r="F155" i="7"/>
  <c r="I155" i="7" s="1"/>
  <c r="L155" i="7" s="1"/>
  <c r="F156" i="7"/>
  <c r="I156" i="7" s="1"/>
  <c r="L156" i="7" s="1"/>
  <c r="F157" i="7"/>
  <c r="I157" i="7" s="1"/>
  <c r="L157" i="7" s="1"/>
  <c r="F158" i="7"/>
  <c r="I158" i="7" s="1"/>
  <c r="L158" i="7" s="1"/>
  <c r="F159" i="7"/>
  <c r="I159" i="7" s="1"/>
  <c r="L159" i="7" s="1"/>
  <c r="F160" i="7"/>
  <c r="I160" i="7" s="1"/>
  <c r="L160" i="7" s="1"/>
  <c r="F161" i="7"/>
  <c r="I161" i="7" s="1"/>
  <c r="L161" i="7" s="1"/>
  <c r="F162" i="7"/>
  <c r="I162" i="7" s="1"/>
  <c r="L162" i="7" s="1"/>
  <c r="F163" i="7"/>
  <c r="I163" i="7" s="1"/>
  <c r="L163" i="7" s="1"/>
  <c r="F164" i="7"/>
  <c r="I164" i="7" s="1"/>
  <c r="L164" i="7" s="1"/>
  <c r="F165" i="7"/>
  <c r="I165" i="7" s="1"/>
  <c r="L165" i="7" s="1"/>
  <c r="F166" i="7"/>
  <c r="I166" i="7" s="1"/>
  <c r="L166" i="7" s="1"/>
  <c r="F167" i="7"/>
  <c r="I167" i="7" s="1"/>
  <c r="L167" i="7" s="1"/>
  <c r="F168" i="7"/>
  <c r="I168" i="7" s="1"/>
  <c r="L168" i="7" s="1"/>
  <c r="F169" i="7"/>
  <c r="I169" i="7" s="1"/>
  <c r="L169" i="7" s="1"/>
  <c r="F170" i="7"/>
  <c r="I170" i="7" s="1"/>
  <c r="L170" i="7" s="1"/>
  <c r="F171" i="7"/>
  <c r="I171" i="7" s="1"/>
  <c r="L171" i="7" s="1"/>
  <c r="F172" i="7"/>
  <c r="I172" i="7" s="1"/>
  <c r="L172" i="7" s="1"/>
  <c r="F173" i="7"/>
  <c r="I173" i="7" s="1"/>
  <c r="L173" i="7" s="1"/>
  <c r="F174" i="7"/>
  <c r="I174" i="7" s="1"/>
  <c r="L174" i="7" s="1"/>
  <c r="F175" i="7"/>
  <c r="I175" i="7" s="1"/>
  <c r="L175" i="7" s="1"/>
  <c r="F176" i="7"/>
  <c r="I176" i="7" s="1"/>
  <c r="L176" i="7" s="1"/>
  <c r="F177" i="7"/>
  <c r="I177" i="7" s="1"/>
  <c r="L177" i="7" s="1"/>
  <c r="F178" i="7"/>
  <c r="I178" i="7" s="1"/>
  <c r="L178" i="7" s="1"/>
  <c r="F179" i="7"/>
  <c r="I179" i="7" s="1"/>
  <c r="L179" i="7" s="1"/>
  <c r="F180" i="7"/>
  <c r="I180" i="7" s="1"/>
  <c r="L180" i="7" s="1"/>
  <c r="F181" i="7"/>
  <c r="I181" i="7" s="1"/>
  <c r="L181" i="7" s="1"/>
  <c r="F182" i="7"/>
  <c r="I182" i="7" s="1"/>
  <c r="L182" i="7" s="1"/>
  <c r="F183" i="7"/>
  <c r="I183" i="7" s="1"/>
  <c r="L183" i="7" s="1"/>
  <c r="F184" i="7"/>
  <c r="I184" i="7" s="1"/>
  <c r="L184" i="7" s="1"/>
  <c r="F185" i="7"/>
  <c r="I185" i="7" s="1"/>
  <c r="L185" i="7" s="1"/>
  <c r="F186" i="7"/>
  <c r="I186" i="7" s="1"/>
  <c r="L186" i="7" s="1"/>
  <c r="F187" i="7"/>
  <c r="I187" i="7" s="1"/>
  <c r="L187" i="7" s="1"/>
  <c r="F188" i="7"/>
  <c r="I188" i="7" s="1"/>
  <c r="L188" i="7" s="1"/>
  <c r="F189" i="7"/>
  <c r="I189" i="7" s="1"/>
  <c r="L189" i="7" s="1"/>
  <c r="F190" i="7"/>
  <c r="I190" i="7" s="1"/>
  <c r="L190" i="7" s="1"/>
  <c r="F191" i="7"/>
  <c r="I191" i="7" s="1"/>
  <c r="L191" i="7" s="1"/>
  <c r="F192" i="7"/>
  <c r="I192" i="7" s="1"/>
  <c r="L192" i="7" s="1"/>
  <c r="F193" i="7"/>
  <c r="I193" i="7" s="1"/>
  <c r="L193" i="7" s="1"/>
  <c r="F194" i="7"/>
  <c r="I194" i="7" s="1"/>
  <c r="L194" i="7" s="1"/>
  <c r="F195" i="7"/>
  <c r="I195" i="7" s="1"/>
  <c r="L195" i="7" s="1"/>
  <c r="F196" i="7"/>
  <c r="I196" i="7" s="1"/>
  <c r="L196" i="7" s="1"/>
  <c r="F197" i="7"/>
  <c r="I197" i="7" s="1"/>
  <c r="L197" i="7" s="1"/>
  <c r="F198" i="7"/>
  <c r="I198" i="7" s="1"/>
  <c r="L198" i="7" s="1"/>
  <c r="F199" i="7"/>
  <c r="I199" i="7" s="1"/>
  <c r="L199" i="7" s="1"/>
  <c r="F200" i="7"/>
  <c r="I200" i="7" s="1"/>
  <c r="L200" i="7" s="1"/>
  <c r="F201" i="7"/>
  <c r="I201" i="7" s="1"/>
  <c r="L201" i="7" s="1"/>
  <c r="F202" i="7"/>
  <c r="I202" i="7" s="1"/>
  <c r="L202" i="7" s="1"/>
  <c r="F203" i="7"/>
  <c r="I203" i="7" s="1"/>
  <c r="L203" i="7" s="1"/>
  <c r="F204" i="7"/>
  <c r="I204" i="7" s="1"/>
  <c r="L204" i="7" s="1"/>
  <c r="F205" i="7"/>
  <c r="I205" i="7" s="1"/>
  <c r="L205" i="7" s="1"/>
  <c r="F206" i="7"/>
  <c r="I206" i="7" s="1"/>
  <c r="L206" i="7" s="1"/>
  <c r="F207" i="7"/>
  <c r="I207" i="7" s="1"/>
  <c r="L207" i="7" s="1"/>
  <c r="F208" i="7"/>
  <c r="I208" i="7" s="1"/>
  <c r="L208" i="7" s="1"/>
  <c r="F209" i="7"/>
  <c r="I209" i="7" s="1"/>
  <c r="L209" i="7" s="1"/>
  <c r="F210" i="7"/>
  <c r="I210" i="7" s="1"/>
  <c r="L210" i="7" s="1"/>
  <c r="F211" i="7"/>
  <c r="I211" i="7" s="1"/>
  <c r="L211" i="7" s="1"/>
  <c r="F212" i="7"/>
  <c r="I212" i="7" s="1"/>
  <c r="L212" i="7" s="1"/>
  <c r="F213" i="7"/>
  <c r="I213" i="7" s="1"/>
  <c r="L213" i="7" s="1"/>
  <c r="F214" i="7"/>
  <c r="I214" i="7" s="1"/>
  <c r="L214" i="7" s="1"/>
  <c r="F215" i="7"/>
  <c r="I215" i="7" s="1"/>
  <c r="L215" i="7" s="1"/>
  <c r="F216" i="7"/>
  <c r="I216" i="7" s="1"/>
  <c r="L216" i="7" s="1"/>
  <c r="F217" i="7"/>
  <c r="I217" i="7" s="1"/>
  <c r="L217" i="7" s="1"/>
  <c r="F218" i="7"/>
  <c r="I218" i="7" s="1"/>
  <c r="L218" i="7" s="1"/>
  <c r="F219" i="7"/>
  <c r="I219" i="7" s="1"/>
  <c r="L219" i="7" s="1"/>
  <c r="F220" i="7"/>
  <c r="I220" i="7" s="1"/>
  <c r="L220" i="7" s="1"/>
  <c r="F221" i="7"/>
  <c r="I221" i="7" s="1"/>
  <c r="L221" i="7" s="1"/>
  <c r="F222" i="7"/>
  <c r="I222" i="7" s="1"/>
  <c r="L222" i="7" s="1"/>
  <c r="F223" i="7"/>
  <c r="I223" i="7" s="1"/>
  <c r="L223" i="7" s="1"/>
  <c r="F224" i="7"/>
  <c r="I224" i="7" s="1"/>
  <c r="L224" i="7" s="1"/>
  <c r="F225" i="7"/>
  <c r="I225" i="7" s="1"/>
  <c r="L225" i="7" s="1"/>
  <c r="F226" i="7"/>
  <c r="I226" i="7" s="1"/>
  <c r="L226" i="7" s="1"/>
  <c r="F227" i="7"/>
  <c r="I227" i="7" s="1"/>
  <c r="L227" i="7" s="1"/>
  <c r="F228" i="7"/>
  <c r="I228" i="7" s="1"/>
  <c r="L228" i="7" s="1"/>
  <c r="F229" i="7"/>
  <c r="I229" i="7" s="1"/>
  <c r="L229" i="7" s="1"/>
  <c r="F230" i="7"/>
  <c r="I230" i="7" s="1"/>
  <c r="L230" i="7" s="1"/>
  <c r="F231" i="7"/>
  <c r="I231" i="7" s="1"/>
  <c r="L231" i="7" s="1"/>
  <c r="F232" i="7"/>
  <c r="I232" i="7" s="1"/>
  <c r="L232" i="7" s="1"/>
  <c r="F233" i="7"/>
  <c r="I233" i="7" s="1"/>
  <c r="L233" i="7" s="1"/>
  <c r="F234" i="7"/>
  <c r="I234" i="7" s="1"/>
  <c r="L234" i="7" s="1"/>
  <c r="F235" i="7"/>
  <c r="I235" i="7" s="1"/>
  <c r="L235" i="7" s="1"/>
  <c r="F236" i="7"/>
  <c r="I236" i="7" s="1"/>
  <c r="L236" i="7" s="1"/>
  <c r="F237" i="7"/>
  <c r="I237" i="7" s="1"/>
  <c r="L237" i="7" s="1"/>
  <c r="F238" i="7"/>
  <c r="I238" i="7" s="1"/>
  <c r="L238" i="7" s="1"/>
  <c r="F239" i="7"/>
  <c r="I239" i="7" s="1"/>
  <c r="L239" i="7" s="1"/>
  <c r="F240" i="7"/>
  <c r="I240" i="7" s="1"/>
  <c r="L240" i="7" s="1"/>
  <c r="F241" i="7"/>
  <c r="I241" i="7" s="1"/>
  <c r="L241" i="7" s="1"/>
  <c r="F242" i="7"/>
  <c r="I242" i="7" s="1"/>
  <c r="L242" i="7" s="1"/>
  <c r="F243" i="7"/>
  <c r="I243" i="7" s="1"/>
  <c r="L243" i="7" s="1"/>
  <c r="F244" i="7"/>
  <c r="I244" i="7" s="1"/>
  <c r="L244" i="7" s="1"/>
  <c r="F245" i="7"/>
  <c r="I245" i="7" s="1"/>
  <c r="L245" i="7" s="1"/>
  <c r="F246" i="7"/>
  <c r="I246" i="7" s="1"/>
  <c r="L246" i="7" s="1"/>
  <c r="F247" i="7"/>
  <c r="I247" i="7" s="1"/>
  <c r="L247" i="7" s="1"/>
  <c r="F248" i="7"/>
  <c r="I248" i="7" s="1"/>
  <c r="L248" i="7" s="1"/>
  <c r="F249" i="7"/>
  <c r="I249" i="7" s="1"/>
  <c r="L249" i="7" s="1"/>
  <c r="F250" i="7"/>
  <c r="I250" i="7" s="1"/>
  <c r="L250" i="7" s="1"/>
  <c r="F251" i="7"/>
  <c r="I251" i="7" s="1"/>
  <c r="L251" i="7" s="1"/>
  <c r="F252" i="7"/>
  <c r="I252" i="7" s="1"/>
  <c r="L252" i="7" s="1"/>
  <c r="F253" i="7"/>
  <c r="I253" i="7" s="1"/>
  <c r="L253" i="7" s="1"/>
  <c r="F254" i="7"/>
  <c r="I254" i="7" s="1"/>
  <c r="L254" i="7" s="1"/>
  <c r="F255" i="7"/>
  <c r="I255" i="7" s="1"/>
  <c r="L255" i="7" s="1"/>
  <c r="F256" i="7"/>
  <c r="I256" i="7" s="1"/>
  <c r="L256" i="7" s="1"/>
  <c r="F257" i="7"/>
  <c r="I257" i="7" s="1"/>
  <c r="L257" i="7" s="1"/>
  <c r="F258" i="7"/>
  <c r="I258" i="7" s="1"/>
  <c r="L258" i="7" s="1"/>
  <c r="F259" i="7"/>
  <c r="I259" i="7" s="1"/>
  <c r="L259" i="7" s="1"/>
  <c r="F260" i="7"/>
  <c r="I260" i="7" s="1"/>
  <c r="L260" i="7" s="1"/>
  <c r="F261" i="7"/>
  <c r="I261" i="7" s="1"/>
  <c r="L261" i="7" s="1"/>
  <c r="F262" i="7"/>
  <c r="I262" i="7" s="1"/>
  <c r="L262" i="7" s="1"/>
  <c r="F263" i="7"/>
  <c r="I263" i="7" s="1"/>
  <c r="L263" i="7" s="1"/>
  <c r="F264" i="7"/>
  <c r="I264" i="7" s="1"/>
  <c r="L264" i="7" s="1"/>
  <c r="F265" i="7"/>
  <c r="I265" i="7" s="1"/>
  <c r="L265" i="7" s="1"/>
  <c r="F266" i="7"/>
  <c r="I266" i="7" s="1"/>
  <c r="L266" i="7" s="1"/>
  <c r="F267" i="7"/>
  <c r="I267" i="7" s="1"/>
  <c r="L267" i="7" s="1"/>
  <c r="F268" i="7"/>
  <c r="I268" i="7" s="1"/>
  <c r="L268" i="7" s="1"/>
  <c r="F269" i="7"/>
  <c r="I269" i="7" s="1"/>
  <c r="L269" i="7" s="1"/>
  <c r="F270" i="7"/>
  <c r="I270" i="7" s="1"/>
  <c r="L270" i="7" s="1"/>
  <c r="F271" i="7"/>
  <c r="I271" i="7" s="1"/>
  <c r="L271" i="7" s="1"/>
  <c r="F272" i="7"/>
  <c r="I272" i="7" s="1"/>
  <c r="L272" i="7" s="1"/>
  <c r="F273" i="7"/>
  <c r="I273" i="7" s="1"/>
  <c r="L273" i="7" s="1"/>
  <c r="F274" i="7"/>
  <c r="I274" i="7" s="1"/>
  <c r="L274" i="7" s="1"/>
  <c r="F275" i="7"/>
  <c r="I275" i="7" s="1"/>
  <c r="L275" i="7" s="1"/>
  <c r="F276" i="7"/>
  <c r="I276" i="7" s="1"/>
  <c r="L276" i="7" s="1"/>
  <c r="F277" i="7"/>
  <c r="I277" i="7" s="1"/>
  <c r="L277" i="7" s="1"/>
  <c r="F278" i="7"/>
  <c r="I278" i="7" s="1"/>
  <c r="L278" i="7" s="1"/>
  <c r="F279" i="7"/>
  <c r="I279" i="7" s="1"/>
  <c r="L279" i="7" s="1"/>
  <c r="F280" i="7"/>
  <c r="I280" i="7" s="1"/>
  <c r="L280" i="7" s="1"/>
  <c r="F281" i="7"/>
  <c r="I281" i="7" s="1"/>
  <c r="L281" i="7" s="1"/>
  <c r="F282" i="7"/>
  <c r="I282" i="7" s="1"/>
  <c r="L282" i="7" s="1"/>
  <c r="F283" i="7"/>
  <c r="I283" i="7" s="1"/>
  <c r="L283" i="7" s="1"/>
  <c r="F284" i="7"/>
  <c r="I284" i="7" s="1"/>
  <c r="L284" i="7" s="1"/>
  <c r="F285" i="7"/>
  <c r="I285" i="7" s="1"/>
  <c r="L285" i="7" s="1"/>
  <c r="F286" i="7"/>
  <c r="I286" i="7" s="1"/>
  <c r="L286" i="7" s="1"/>
  <c r="F287" i="7"/>
  <c r="I287" i="7" s="1"/>
  <c r="L287" i="7" s="1"/>
  <c r="F288" i="7"/>
  <c r="I288" i="7" s="1"/>
  <c r="L288" i="7" s="1"/>
  <c r="F289" i="7"/>
  <c r="I289" i="7" s="1"/>
  <c r="L289" i="7" s="1"/>
  <c r="F290" i="7"/>
  <c r="I290" i="7" s="1"/>
  <c r="L290" i="7" s="1"/>
  <c r="F291" i="7"/>
  <c r="I291" i="7" s="1"/>
  <c r="L291" i="7" s="1"/>
  <c r="F292" i="7"/>
  <c r="I292" i="7" s="1"/>
  <c r="L292" i="7" s="1"/>
  <c r="F293" i="7"/>
  <c r="I293" i="7" s="1"/>
  <c r="L293" i="7" s="1"/>
  <c r="F294" i="7"/>
  <c r="I294" i="7" s="1"/>
  <c r="L294" i="7" s="1"/>
  <c r="F295" i="7"/>
  <c r="I295" i="7" s="1"/>
  <c r="L295" i="7" s="1"/>
  <c r="F296" i="7"/>
  <c r="I296" i="7" s="1"/>
  <c r="L296" i="7" s="1"/>
  <c r="F297" i="7"/>
  <c r="I297" i="7" s="1"/>
  <c r="L297" i="7" s="1"/>
  <c r="F298" i="7"/>
  <c r="I298" i="7" s="1"/>
  <c r="L298" i="7" s="1"/>
  <c r="F299" i="7"/>
  <c r="I299" i="7" s="1"/>
  <c r="L299" i="7" s="1"/>
  <c r="F7" i="7"/>
  <c r="I7" i="7" s="1"/>
  <c r="AB13" i="9"/>
  <c r="M8" i="10"/>
  <c r="L7" i="7" l="1"/>
  <c r="N7" i="7" s="1"/>
  <c r="R7" i="7" s="1"/>
  <c r="P7" i="7" l="1"/>
  <c r="G12" i="12"/>
  <c r="H12" i="12" s="1"/>
  <c r="E12" i="12"/>
  <c r="J6" i="7" l="1"/>
  <c r="U9" i="10" l="1"/>
  <c r="U8" i="10"/>
  <c r="M9" i="10" l="1"/>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7" i="10" l="1"/>
  <c r="E13" i="12" l="1"/>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66" i="12"/>
  <c r="E167" i="12"/>
  <c r="E168" i="12"/>
  <c r="E169" i="12"/>
  <c r="E170" i="12"/>
  <c r="E171" i="12"/>
  <c r="E172" i="12"/>
  <c r="E173" i="12"/>
  <c r="E174" i="12"/>
  <c r="E175" i="12"/>
  <c r="E176" i="12"/>
  <c r="E177" i="12"/>
  <c r="E178" i="12"/>
  <c r="E179" i="12"/>
  <c r="E180" i="12"/>
  <c r="E181" i="12"/>
  <c r="E182" i="12"/>
  <c r="E183" i="12"/>
  <c r="E184" i="12"/>
  <c r="E185" i="12"/>
  <c r="E186" i="12"/>
  <c r="E187" i="12"/>
  <c r="E188" i="12"/>
  <c r="E189" i="12"/>
  <c r="E190" i="12"/>
  <c r="E191" i="12"/>
  <c r="E192" i="12"/>
  <c r="E193" i="12"/>
  <c r="E194" i="12"/>
  <c r="E195" i="12"/>
  <c r="E196" i="12"/>
  <c r="E197" i="12"/>
  <c r="E198" i="12"/>
  <c r="E199" i="12"/>
  <c r="E200" i="12"/>
  <c r="E201" i="12"/>
  <c r="E202" i="12"/>
  <c r="E203" i="12"/>
  <c r="E204" i="12"/>
  <c r="E205" i="12"/>
  <c r="E206" i="12"/>
  <c r="E207" i="12"/>
  <c r="E208" i="12"/>
  <c r="E209" i="12"/>
  <c r="E210" i="12"/>
  <c r="E211" i="12"/>
  <c r="E212" i="12"/>
  <c r="E213" i="12"/>
  <c r="E214" i="12"/>
  <c r="E215" i="12"/>
  <c r="E216" i="12"/>
  <c r="E217" i="12"/>
  <c r="E218" i="12"/>
  <c r="E219" i="12"/>
  <c r="E220" i="12"/>
  <c r="E221" i="12"/>
  <c r="E222" i="12"/>
  <c r="E223" i="12"/>
  <c r="E224" i="12"/>
  <c r="E225" i="12"/>
  <c r="E226" i="12"/>
  <c r="E227" i="12"/>
  <c r="E228" i="12"/>
  <c r="E229" i="12"/>
  <c r="E230" i="12"/>
  <c r="E231" i="12"/>
  <c r="E232" i="12"/>
  <c r="E233" i="12"/>
  <c r="E234" i="12"/>
  <c r="E235" i="12"/>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E301" i="12"/>
  <c r="E302" i="12"/>
  <c r="E303" i="12"/>
  <c r="E304" i="12"/>
  <c r="G304" i="12"/>
  <c r="H304" i="12" s="1"/>
  <c r="K304" i="12" s="1"/>
  <c r="L304" i="12" s="1"/>
  <c r="G13" i="12"/>
  <c r="H13" i="12" s="1"/>
  <c r="K13" i="12" s="1"/>
  <c r="L13" i="12" s="1"/>
  <c r="G14" i="12"/>
  <c r="H14" i="12" s="1"/>
  <c r="K14" i="12" s="1"/>
  <c r="L14" i="12" s="1"/>
  <c r="G15" i="12"/>
  <c r="H15" i="12" s="1"/>
  <c r="K15" i="12" s="1"/>
  <c r="L15" i="12" s="1"/>
  <c r="G16" i="12"/>
  <c r="H16" i="12" s="1"/>
  <c r="K16" i="12" s="1"/>
  <c r="L16" i="12" s="1"/>
  <c r="G17" i="12"/>
  <c r="H17" i="12" s="1"/>
  <c r="K17" i="12" s="1"/>
  <c r="L17" i="12" s="1"/>
  <c r="G18" i="12"/>
  <c r="H18" i="12" s="1"/>
  <c r="K18" i="12" s="1"/>
  <c r="L18" i="12" s="1"/>
  <c r="G19" i="12"/>
  <c r="H19" i="12" s="1"/>
  <c r="K19" i="12" s="1"/>
  <c r="L19" i="12" s="1"/>
  <c r="G20" i="12"/>
  <c r="H20" i="12" s="1"/>
  <c r="K20" i="12" s="1"/>
  <c r="L20" i="12" s="1"/>
  <c r="G21" i="12"/>
  <c r="H21" i="12" s="1"/>
  <c r="K21" i="12" s="1"/>
  <c r="L21" i="12" s="1"/>
  <c r="G22" i="12"/>
  <c r="H22" i="12" s="1"/>
  <c r="K22" i="12" s="1"/>
  <c r="L22" i="12" s="1"/>
  <c r="G23" i="12"/>
  <c r="H23" i="12" s="1"/>
  <c r="K23" i="12" s="1"/>
  <c r="L23" i="12" s="1"/>
  <c r="G24" i="12"/>
  <c r="H24" i="12" s="1"/>
  <c r="K24" i="12" s="1"/>
  <c r="L24" i="12" s="1"/>
  <c r="G25" i="12"/>
  <c r="H25" i="12" s="1"/>
  <c r="K25" i="12" s="1"/>
  <c r="L25" i="12" s="1"/>
  <c r="G26" i="12"/>
  <c r="H26" i="12" s="1"/>
  <c r="K26" i="12" s="1"/>
  <c r="L26" i="12" s="1"/>
  <c r="G27" i="12"/>
  <c r="H27" i="12" s="1"/>
  <c r="K27" i="12" s="1"/>
  <c r="L27" i="12" s="1"/>
  <c r="G28" i="12"/>
  <c r="H28" i="12" s="1"/>
  <c r="K28" i="12" s="1"/>
  <c r="L28" i="12" s="1"/>
  <c r="G29" i="12"/>
  <c r="H29" i="12" s="1"/>
  <c r="K29" i="12" s="1"/>
  <c r="L29" i="12" s="1"/>
  <c r="G30" i="12"/>
  <c r="H30" i="12" s="1"/>
  <c r="K30" i="12" s="1"/>
  <c r="L30" i="12" s="1"/>
  <c r="G31" i="12"/>
  <c r="H31" i="12" s="1"/>
  <c r="K31" i="12" s="1"/>
  <c r="L31" i="12" s="1"/>
  <c r="G32" i="12"/>
  <c r="H32" i="12" s="1"/>
  <c r="K32" i="12" s="1"/>
  <c r="L32" i="12" s="1"/>
  <c r="G33" i="12"/>
  <c r="H33" i="12" s="1"/>
  <c r="K33" i="12" s="1"/>
  <c r="L33" i="12" s="1"/>
  <c r="G34" i="12"/>
  <c r="H34" i="12" s="1"/>
  <c r="K34" i="12" s="1"/>
  <c r="L34" i="12" s="1"/>
  <c r="G35" i="12"/>
  <c r="H35" i="12" s="1"/>
  <c r="K35" i="12" s="1"/>
  <c r="L35" i="12" s="1"/>
  <c r="G36" i="12"/>
  <c r="H36" i="12" s="1"/>
  <c r="K36" i="12" s="1"/>
  <c r="L36" i="12" s="1"/>
  <c r="G37" i="12"/>
  <c r="H37" i="12" s="1"/>
  <c r="K37" i="12" s="1"/>
  <c r="L37" i="12" s="1"/>
  <c r="G38" i="12"/>
  <c r="H38" i="12" s="1"/>
  <c r="K38" i="12" s="1"/>
  <c r="L38" i="12" s="1"/>
  <c r="G39" i="12"/>
  <c r="H39" i="12" s="1"/>
  <c r="K39" i="12" s="1"/>
  <c r="L39" i="12" s="1"/>
  <c r="G40" i="12"/>
  <c r="H40" i="12" s="1"/>
  <c r="K40" i="12" s="1"/>
  <c r="L40" i="12" s="1"/>
  <c r="G41" i="12"/>
  <c r="H41" i="12" s="1"/>
  <c r="K41" i="12" s="1"/>
  <c r="L41" i="12" s="1"/>
  <c r="G42" i="12"/>
  <c r="H42" i="12" s="1"/>
  <c r="K42" i="12" s="1"/>
  <c r="L42" i="12" s="1"/>
  <c r="G43" i="12"/>
  <c r="H43" i="12" s="1"/>
  <c r="K43" i="12" s="1"/>
  <c r="L43" i="12" s="1"/>
  <c r="G44" i="12"/>
  <c r="H44" i="12" s="1"/>
  <c r="K44" i="12" s="1"/>
  <c r="L44" i="12" s="1"/>
  <c r="G45" i="12"/>
  <c r="H45" i="12" s="1"/>
  <c r="K45" i="12" s="1"/>
  <c r="L45" i="12" s="1"/>
  <c r="G46" i="12"/>
  <c r="H46" i="12" s="1"/>
  <c r="K46" i="12" s="1"/>
  <c r="L46" i="12" s="1"/>
  <c r="G47" i="12"/>
  <c r="H47" i="12" s="1"/>
  <c r="K47" i="12" s="1"/>
  <c r="L47" i="12" s="1"/>
  <c r="G48" i="12"/>
  <c r="H48" i="12" s="1"/>
  <c r="K48" i="12" s="1"/>
  <c r="L48" i="12" s="1"/>
  <c r="G49" i="12"/>
  <c r="H49" i="12" s="1"/>
  <c r="K49" i="12" s="1"/>
  <c r="L49" i="12" s="1"/>
  <c r="G50" i="12"/>
  <c r="H50" i="12" s="1"/>
  <c r="K50" i="12" s="1"/>
  <c r="L50" i="12" s="1"/>
  <c r="G51" i="12"/>
  <c r="H51" i="12" s="1"/>
  <c r="K51" i="12" s="1"/>
  <c r="L51" i="12" s="1"/>
  <c r="G52" i="12"/>
  <c r="H52" i="12" s="1"/>
  <c r="K52" i="12" s="1"/>
  <c r="L52" i="12" s="1"/>
  <c r="G53" i="12"/>
  <c r="H53" i="12" s="1"/>
  <c r="K53" i="12" s="1"/>
  <c r="L53" i="12" s="1"/>
  <c r="G54" i="12"/>
  <c r="H54" i="12" s="1"/>
  <c r="K54" i="12" s="1"/>
  <c r="L54" i="12" s="1"/>
  <c r="G55" i="12"/>
  <c r="H55" i="12" s="1"/>
  <c r="K55" i="12" s="1"/>
  <c r="L55" i="12" s="1"/>
  <c r="G56" i="12"/>
  <c r="H56" i="12" s="1"/>
  <c r="K56" i="12" s="1"/>
  <c r="L56" i="12" s="1"/>
  <c r="G57" i="12"/>
  <c r="H57" i="12" s="1"/>
  <c r="K57" i="12" s="1"/>
  <c r="L57" i="12" s="1"/>
  <c r="G58" i="12"/>
  <c r="H58" i="12" s="1"/>
  <c r="K58" i="12" s="1"/>
  <c r="L58" i="12" s="1"/>
  <c r="G59" i="12"/>
  <c r="H59" i="12" s="1"/>
  <c r="K59" i="12" s="1"/>
  <c r="L59" i="12" s="1"/>
  <c r="G60" i="12"/>
  <c r="H60" i="12" s="1"/>
  <c r="K60" i="12" s="1"/>
  <c r="L60" i="12" s="1"/>
  <c r="G61" i="12"/>
  <c r="H61" i="12" s="1"/>
  <c r="K61" i="12" s="1"/>
  <c r="L61" i="12" s="1"/>
  <c r="G62" i="12"/>
  <c r="H62" i="12" s="1"/>
  <c r="K62" i="12" s="1"/>
  <c r="L62" i="12" s="1"/>
  <c r="G63" i="12"/>
  <c r="H63" i="12" s="1"/>
  <c r="K63" i="12" s="1"/>
  <c r="L63" i="12" s="1"/>
  <c r="G64" i="12"/>
  <c r="H64" i="12" s="1"/>
  <c r="K64" i="12" s="1"/>
  <c r="L64" i="12" s="1"/>
  <c r="G65" i="12"/>
  <c r="H65" i="12" s="1"/>
  <c r="K65" i="12" s="1"/>
  <c r="L65" i="12" s="1"/>
  <c r="G66" i="12"/>
  <c r="H66" i="12" s="1"/>
  <c r="K66" i="12" s="1"/>
  <c r="L66" i="12" s="1"/>
  <c r="G67" i="12"/>
  <c r="H67" i="12" s="1"/>
  <c r="K67" i="12" s="1"/>
  <c r="L67" i="12" s="1"/>
  <c r="G68" i="12"/>
  <c r="H68" i="12" s="1"/>
  <c r="K68" i="12" s="1"/>
  <c r="L68" i="12" s="1"/>
  <c r="G69" i="12"/>
  <c r="H69" i="12" s="1"/>
  <c r="K69" i="12" s="1"/>
  <c r="L69" i="12" s="1"/>
  <c r="G70" i="12"/>
  <c r="H70" i="12" s="1"/>
  <c r="K70" i="12" s="1"/>
  <c r="L70" i="12" s="1"/>
  <c r="G71" i="12"/>
  <c r="H71" i="12" s="1"/>
  <c r="K71" i="12" s="1"/>
  <c r="L71" i="12" s="1"/>
  <c r="G72" i="12"/>
  <c r="H72" i="12" s="1"/>
  <c r="K72" i="12" s="1"/>
  <c r="L72" i="12" s="1"/>
  <c r="G73" i="12"/>
  <c r="H73" i="12" s="1"/>
  <c r="K73" i="12" s="1"/>
  <c r="L73" i="12" s="1"/>
  <c r="G74" i="12"/>
  <c r="H74" i="12" s="1"/>
  <c r="K74" i="12" s="1"/>
  <c r="L74" i="12" s="1"/>
  <c r="G75" i="12"/>
  <c r="H75" i="12" s="1"/>
  <c r="K75" i="12" s="1"/>
  <c r="L75" i="12" s="1"/>
  <c r="G76" i="12"/>
  <c r="H76" i="12" s="1"/>
  <c r="K76" i="12" s="1"/>
  <c r="L76" i="12" s="1"/>
  <c r="G77" i="12"/>
  <c r="H77" i="12" s="1"/>
  <c r="K77" i="12" s="1"/>
  <c r="L77" i="12" s="1"/>
  <c r="G78" i="12"/>
  <c r="H78" i="12" s="1"/>
  <c r="K78" i="12" s="1"/>
  <c r="L78" i="12" s="1"/>
  <c r="G79" i="12"/>
  <c r="H79" i="12" s="1"/>
  <c r="K79" i="12" s="1"/>
  <c r="L79" i="12" s="1"/>
  <c r="G80" i="12"/>
  <c r="H80" i="12" s="1"/>
  <c r="K80" i="12" s="1"/>
  <c r="L80" i="12" s="1"/>
  <c r="G81" i="12"/>
  <c r="H81" i="12" s="1"/>
  <c r="K81" i="12" s="1"/>
  <c r="L81" i="12" s="1"/>
  <c r="G82" i="12"/>
  <c r="H82" i="12" s="1"/>
  <c r="K82" i="12" s="1"/>
  <c r="L82" i="12" s="1"/>
  <c r="G83" i="12"/>
  <c r="H83" i="12" s="1"/>
  <c r="K83" i="12" s="1"/>
  <c r="L83" i="12" s="1"/>
  <c r="G84" i="12"/>
  <c r="H84" i="12" s="1"/>
  <c r="K84" i="12" s="1"/>
  <c r="L84" i="12" s="1"/>
  <c r="G85" i="12"/>
  <c r="H85" i="12" s="1"/>
  <c r="K85" i="12" s="1"/>
  <c r="L85" i="12" s="1"/>
  <c r="G86" i="12"/>
  <c r="H86" i="12" s="1"/>
  <c r="K86" i="12" s="1"/>
  <c r="L86" i="12" s="1"/>
  <c r="G87" i="12"/>
  <c r="H87" i="12" s="1"/>
  <c r="K87" i="12" s="1"/>
  <c r="L87" i="12" s="1"/>
  <c r="G88" i="12"/>
  <c r="H88" i="12" s="1"/>
  <c r="K88" i="12" s="1"/>
  <c r="L88" i="12" s="1"/>
  <c r="G89" i="12"/>
  <c r="H89" i="12" s="1"/>
  <c r="K89" i="12" s="1"/>
  <c r="L89" i="12" s="1"/>
  <c r="G90" i="12"/>
  <c r="H90" i="12" s="1"/>
  <c r="K90" i="12" s="1"/>
  <c r="L90" i="12" s="1"/>
  <c r="G91" i="12"/>
  <c r="H91" i="12" s="1"/>
  <c r="K91" i="12" s="1"/>
  <c r="L91" i="12" s="1"/>
  <c r="G92" i="12"/>
  <c r="H92" i="12" s="1"/>
  <c r="K92" i="12" s="1"/>
  <c r="L92" i="12" s="1"/>
  <c r="G93" i="12"/>
  <c r="H93" i="12" s="1"/>
  <c r="K93" i="12" s="1"/>
  <c r="L93" i="12" s="1"/>
  <c r="G94" i="12"/>
  <c r="H94" i="12" s="1"/>
  <c r="K94" i="12" s="1"/>
  <c r="L94" i="12" s="1"/>
  <c r="G95" i="12"/>
  <c r="H95" i="12" s="1"/>
  <c r="K95" i="12" s="1"/>
  <c r="L95" i="12" s="1"/>
  <c r="G96" i="12"/>
  <c r="H96" i="12" s="1"/>
  <c r="K96" i="12" s="1"/>
  <c r="L96" i="12" s="1"/>
  <c r="G97" i="12"/>
  <c r="H97" i="12" s="1"/>
  <c r="K97" i="12" s="1"/>
  <c r="L97" i="12" s="1"/>
  <c r="G98" i="12"/>
  <c r="H98" i="12" s="1"/>
  <c r="K98" i="12" s="1"/>
  <c r="L98" i="12" s="1"/>
  <c r="G99" i="12"/>
  <c r="H99" i="12" s="1"/>
  <c r="K99" i="12" s="1"/>
  <c r="L99" i="12" s="1"/>
  <c r="G100" i="12"/>
  <c r="H100" i="12" s="1"/>
  <c r="K100" i="12" s="1"/>
  <c r="L100" i="12" s="1"/>
  <c r="G101" i="12"/>
  <c r="H101" i="12" s="1"/>
  <c r="K101" i="12" s="1"/>
  <c r="L101" i="12" s="1"/>
  <c r="G102" i="12"/>
  <c r="H102" i="12" s="1"/>
  <c r="K102" i="12" s="1"/>
  <c r="L102" i="12" s="1"/>
  <c r="G103" i="12"/>
  <c r="H103" i="12" s="1"/>
  <c r="K103" i="12" s="1"/>
  <c r="L103" i="12" s="1"/>
  <c r="G104" i="12"/>
  <c r="H104" i="12" s="1"/>
  <c r="K104" i="12" s="1"/>
  <c r="L104" i="12" s="1"/>
  <c r="G105" i="12"/>
  <c r="H105" i="12" s="1"/>
  <c r="K105" i="12" s="1"/>
  <c r="L105" i="12" s="1"/>
  <c r="G106" i="12"/>
  <c r="H106" i="12" s="1"/>
  <c r="K106" i="12" s="1"/>
  <c r="L106" i="12" s="1"/>
  <c r="G107" i="12"/>
  <c r="H107" i="12" s="1"/>
  <c r="K107" i="12" s="1"/>
  <c r="L107" i="12" s="1"/>
  <c r="G108" i="12"/>
  <c r="H108" i="12" s="1"/>
  <c r="K108" i="12" s="1"/>
  <c r="L108" i="12" s="1"/>
  <c r="G109" i="12"/>
  <c r="H109" i="12" s="1"/>
  <c r="K109" i="12" s="1"/>
  <c r="L109" i="12" s="1"/>
  <c r="G110" i="12"/>
  <c r="H110" i="12" s="1"/>
  <c r="K110" i="12" s="1"/>
  <c r="L110" i="12" s="1"/>
  <c r="G111" i="12"/>
  <c r="H111" i="12" s="1"/>
  <c r="K111" i="12" s="1"/>
  <c r="L111" i="12" s="1"/>
  <c r="G112" i="12"/>
  <c r="H112" i="12" s="1"/>
  <c r="K112" i="12" s="1"/>
  <c r="L112" i="12" s="1"/>
  <c r="G113" i="12"/>
  <c r="H113" i="12" s="1"/>
  <c r="K113" i="12" s="1"/>
  <c r="L113" i="12" s="1"/>
  <c r="G114" i="12"/>
  <c r="H114" i="12" s="1"/>
  <c r="K114" i="12" s="1"/>
  <c r="L114" i="12" s="1"/>
  <c r="G115" i="12"/>
  <c r="H115" i="12" s="1"/>
  <c r="K115" i="12" s="1"/>
  <c r="L115" i="12" s="1"/>
  <c r="G116" i="12"/>
  <c r="H116" i="12" s="1"/>
  <c r="K116" i="12" s="1"/>
  <c r="L116" i="12" s="1"/>
  <c r="G117" i="12"/>
  <c r="H117" i="12" s="1"/>
  <c r="K117" i="12" s="1"/>
  <c r="L117" i="12" s="1"/>
  <c r="G118" i="12"/>
  <c r="H118" i="12" s="1"/>
  <c r="K118" i="12" s="1"/>
  <c r="L118" i="12" s="1"/>
  <c r="G119" i="12"/>
  <c r="H119" i="12" s="1"/>
  <c r="K119" i="12" s="1"/>
  <c r="L119" i="12" s="1"/>
  <c r="G120" i="12"/>
  <c r="H120" i="12" s="1"/>
  <c r="K120" i="12" s="1"/>
  <c r="L120" i="12" s="1"/>
  <c r="G121" i="12"/>
  <c r="H121" i="12" s="1"/>
  <c r="K121" i="12" s="1"/>
  <c r="L121" i="12" s="1"/>
  <c r="G122" i="12"/>
  <c r="H122" i="12" s="1"/>
  <c r="K122" i="12" s="1"/>
  <c r="L122" i="12" s="1"/>
  <c r="G123" i="12"/>
  <c r="H123" i="12" s="1"/>
  <c r="K123" i="12" s="1"/>
  <c r="L123" i="12" s="1"/>
  <c r="G124" i="12"/>
  <c r="H124" i="12" s="1"/>
  <c r="K124" i="12" s="1"/>
  <c r="L124" i="12" s="1"/>
  <c r="G125" i="12"/>
  <c r="H125" i="12" s="1"/>
  <c r="K125" i="12" s="1"/>
  <c r="L125" i="12" s="1"/>
  <c r="G126" i="12"/>
  <c r="H126" i="12" s="1"/>
  <c r="K126" i="12" s="1"/>
  <c r="L126" i="12" s="1"/>
  <c r="G127" i="12"/>
  <c r="H127" i="12" s="1"/>
  <c r="K127" i="12" s="1"/>
  <c r="L127" i="12" s="1"/>
  <c r="G128" i="12"/>
  <c r="H128" i="12" s="1"/>
  <c r="K128" i="12" s="1"/>
  <c r="L128" i="12" s="1"/>
  <c r="G129" i="12"/>
  <c r="H129" i="12" s="1"/>
  <c r="K129" i="12" s="1"/>
  <c r="L129" i="12" s="1"/>
  <c r="G130" i="12"/>
  <c r="H130" i="12" s="1"/>
  <c r="K130" i="12" s="1"/>
  <c r="L130" i="12" s="1"/>
  <c r="G131" i="12"/>
  <c r="H131" i="12" s="1"/>
  <c r="K131" i="12" s="1"/>
  <c r="L131" i="12" s="1"/>
  <c r="G132" i="12"/>
  <c r="H132" i="12" s="1"/>
  <c r="K132" i="12" s="1"/>
  <c r="L132" i="12" s="1"/>
  <c r="G133" i="12"/>
  <c r="H133" i="12" s="1"/>
  <c r="K133" i="12" s="1"/>
  <c r="L133" i="12" s="1"/>
  <c r="G134" i="12"/>
  <c r="H134" i="12" s="1"/>
  <c r="K134" i="12" s="1"/>
  <c r="L134" i="12" s="1"/>
  <c r="G135" i="12"/>
  <c r="H135" i="12" s="1"/>
  <c r="K135" i="12" s="1"/>
  <c r="L135" i="12" s="1"/>
  <c r="G136" i="12"/>
  <c r="H136" i="12" s="1"/>
  <c r="K136" i="12" s="1"/>
  <c r="L136" i="12" s="1"/>
  <c r="G137" i="12"/>
  <c r="H137" i="12" s="1"/>
  <c r="K137" i="12" s="1"/>
  <c r="L137" i="12" s="1"/>
  <c r="G138" i="12"/>
  <c r="H138" i="12" s="1"/>
  <c r="K138" i="12" s="1"/>
  <c r="L138" i="12" s="1"/>
  <c r="G139" i="12"/>
  <c r="H139" i="12" s="1"/>
  <c r="K139" i="12" s="1"/>
  <c r="L139" i="12" s="1"/>
  <c r="G140" i="12"/>
  <c r="H140" i="12" s="1"/>
  <c r="K140" i="12" s="1"/>
  <c r="L140" i="12" s="1"/>
  <c r="G141" i="12"/>
  <c r="H141" i="12" s="1"/>
  <c r="K141" i="12" s="1"/>
  <c r="L141" i="12" s="1"/>
  <c r="G142" i="12"/>
  <c r="H142" i="12" s="1"/>
  <c r="K142" i="12" s="1"/>
  <c r="L142" i="12" s="1"/>
  <c r="G143" i="12"/>
  <c r="H143" i="12" s="1"/>
  <c r="K143" i="12" s="1"/>
  <c r="L143" i="12" s="1"/>
  <c r="G144" i="12"/>
  <c r="H144" i="12" s="1"/>
  <c r="K144" i="12" s="1"/>
  <c r="L144" i="12" s="1"/>
  <c r="G145" i="12"/>
  <c r="H145" i="12" s="1"/>
  <c r="K145" i="12" s="1"/>
  <c r="L145" i="12" s="1"/>
  <c r="G146" i="12"/>
  <c r="H146" i="12" s="1"/>
  <c r="K146" i="12" s="1"/>
  <c r="L146" i="12" s="1"/>
  <c r="G147" i="12"/>
  <c r="H147" i="12" s="1"/>
  <c r="K147" i="12" s="1"/>
  <c r="L147" i="12" s="1"/>
  <c r="G148" i="12"/>
  <c r="H148" i="12" s="1"/>
  <c r="K148" i="12" s="1"/>
  <c r="L148" i="12" s="1"/>
  <c r="G149" i="12"/>
  <c r="H149" i="12" s="1"/>
  <c r="K149" i="12" s="1"/>
  <c r="L149" i="12" s="1"/>
  <c r="G150" i="12"/>
  <c r="H150" i="12" s="1"/>
  <c r="K150" i="12" s="1"/>
  <c r="L150" i="12" s="1"/>
  <c r="G151" i="12"/>
  <c r="H151" i="12" s="1"/>
  <c r="K151" i="12" s="1"/>
  <c r="L151" i="12" s="1"/>
  <c r="G152" i="12"/>
  <c r="H152" i="12" s="1"/>
  <c r="K152" i="12" s="1"/>
  <c r="L152" i="12" s="1"/>
  <c r="G153" i="12"/>
  <c r="H153" i="12" s="1"/>
  <c r="K153" i="12" s="1"/>
  <c r="L153" i="12" s="1"/>
  <c r="G154" i="12"/>
  <c r="H154" i="12" s="1"/>
  <c r="K154" i="12" s="1"/>
  <c r="L154" i="12" s="1"/>
  <c r="G155" i="12"/>
  <c r="H155" i="12" s="1"/>
  <c r="K155" i="12" s="1"/>
  <c r="L155" i="12" s="1"/>
  <c r="G156" i="12"/>
  <c r="H156" i="12" s="1"/>
  <c r="K156" i="12" s="1"/>
  <c r="L156" i="12" s="1"/>
  <c r="G157" i="12"/>
  <c r="H157" i="12" s="1"/>
  <c r="K157" i="12" s="1"/>
  <c r="L157" i="12" s="1"/>
  <c r="G158" i="12"/>
  <c r="H158" i="12" s="1"/>
  <c r="K158" i="12" s="1"/>
  <c r="L158" i="12" s="1"/>
  <c r="G159" i="12"/>
  <c r="H159" i="12" s="1"/>
  <c r="K159" i="12" s="1"/>
  <c r="L159" i="12" s="1"/>
  <c r="G160" i="12"/>
  <c r="H160" i="12" s="1"/>
  <c r="K160" i="12" s="1"/>
  <c r="L160" i="12" s="1"/>
  <c r="G161" i="12"/>
  <c r="H161" i="12" s="1"/>
  <c r="K161" i="12" s="1"/>
  <c r="L161" i="12" s="1"/>
  <c r="G162" i="12"/>
  <c r="H162" i="12" s="1"/>
  <c r="K162" i="12" s="1"/>
  <c r="L162" i="12" s="1"/>
  <c r="G163" i="12"/>
  <c r="H163" i="12" s="1"/>
  <c r="K163" i="12" s="1"/>
  <c r="L163" i="12" s="1"/>
  <c r="G164" i="12"/>
  <c r="H164" i="12" s="1"/>
  <c r="K164" i="12" s="1"/>
  <c r="L164" i="12" s="1"/>
  <c r="G165" i="12"/>
  <c r="H165" i="12" s="1"/>
  <c r="K165" i="12" s="1"/>
  <c r="L165" i="12" s="1"/>
  <c r="G166" i="12"/>
  <c r="H166" i="12" s="1"/>
  <c r="K166" i="12" s="1"/>
  <c r="L166" i="12" s="1"/>
  <c r="G167" i="12"/>
  <c r="H167" i="12" s="1"/>
  <c r="K167" i="12" s="1"/>
  <c r="L167" i="12" s="1"/>
  <c r="G168" i="12"/>
  <c r="H168" i="12" s="1"/>
  <c r="K168" i="12" s="1"/>
  <c r="L168" i="12" s="1"/>
  <c r="G169" i="12"/>
  <c r="H169" i="12" s="1"/>
  <c r="K169" i="12" s="1"/>
  <c r="L169" i="12" s="1"/>
  <c r="G170" i="12"/>
  <c r="H170" i="12" s="1"/>
  <c r="K170" i="12" s="1"/>
  <c r="L170" i="12" s="1"/>
  <c r="G171" i="12"/>
  <c r="H171" i="12" s="1"/>
  <c r="K171" i="12" s="1"/>
  <c r="L171" i="12" s="1"/>
  <c r="G172" i="12"/>
  <c r="H172" i="12" s="1"/>
  <c r="K172" i="12" s="1"/>
  <c r="L172" i="12" s="1"/>
  <c r="G173" i="12"/>
  <c r="H173" i="12" s="1"/>
  <c r="K173" i="12" s="1"/>
  <c r="L173" i="12" s="1"/>
  <c r="G174" i="12"/>
  <c r="H174" i="12" s="1"/>
  <c r="K174" i="12" s="1"/>
  <c r="L174" i="12" s="1"/>
  <c r="G175" i="12"/>
  <c r="H175" i="12" s="1"/>
  <c r="K175" i="12" s="1"/>
  <c r="L175" i="12" s="1"/>
  <c r="G176" i="12"/>
  <c r="H176" i="12" s="1"/>
  <c r="K176" i="12" s="1"/>
  <c r="L176" i="12" s="1"/>
  <c r="G177" i="12"/>
  <c r="H177" i="12" s="1"/>
  <c r="K177" i="12" s="1"/>
  <c r="L177" i="12" s="1"/>
  <c r="G178" i="12"/>
  <c r="H178" i="12" s="1"/>
  <c r="K178" i="12" s="1"/>
  <c r="L178" i="12" s="1"/>
  <c r="G179" i="12"/>
  <c r="H179" i="12" s="1"/>
  <c r="K179" i="12" s="1"/>
  <c r="L179" i="12" s="1"/>
  <c r="G180" i="12"/>
  <c r="H180" i="12" s="1"/>
  <c r="K180" i="12" s="1"/>
  <c r="L180" i="12" s="1"/>
  <c r="G181" i="12"/>
  <c r="H181" i="12" s="1"/>
  <c r="K181" i="12" s="1"/>
  <c r="L181" i="12" s="1"/>
  <c r="G182" i="12"/>
  <c r="H182" i="12" s="1"/>
  <c r="K182" i="12" s="1"/>
  <c r="L182" i="12" s="1"/>
  <c r="G183" i="12"/>
  <c r="H183" i="12" s="1"/>
  <c r="K183" i="12" s="1"/>
  <c r="L183" i="12" s="1"/>
  <c r="G184" i="12"/>
  <c r="H184" i="12" s="1"/>
  <c r="K184" i="12" s="1"/>
  <c r="L184" i="12" s="1"/>
  <c r="G185" i="12"/>
  <c r="H185" i="12" s="1"/>
  <c r="K185" i="12" s="1"/>
  <c r="L185" i="12" s="1"/>
  <c r="G186" i="12"/>
  <c r="H186" i="12" s="1"/>
  <c r="K186" i="12" s="1"/>
  <c r="L186" i="12" s="1"/>
  <c r="G187" i="12"/>
  <c r="H187" i="12" s="1"/>
  <c r="K187" i="12" s="1"/>
  <c r="L187" i="12" s="1"/>
  <c r="G188" i="12"/>
  <c r="H188" i="12" s="1"/>
  <c r="K188" i="12" s="1"/>
  <c r="L188" i="12" s="1"/>
  <c r="G189" i="12"/>
  <c r="H189" i="12" s="1"/>
  <c r="K189" i="12" s="1"/>
  <c r="L189" i="12" s="1"/>
  <c r="G190" i="12"/>
  <c r="H190" i="12" s="1"/>
  <c r="K190" i="12" s="1"/>
  <c r="L190" i="12" s="1"/>
  <c r="G191" i="12"/>
  <c r="H191" i="12" s="1"/>
  <c r="K191" i="12" s="1"/>
  <c r="L191" i="12" s="1"/>
  <c r="G192" i="12"/>
  <c r="H192" i="12" s="1"/>
  <c r="K192" i="12" s="1"/>
  <c r="L192" i="12" s="1"/>
  <c r="G193" i="12"/>
  <c r="H193" i="12" s="1"/>
  <c r="K193" i="12" s="1"/>
  <c r="L193" i="12" s="1"/>
  <c r="G194" i="12"/>
  <c r="H194" i="12" s="1"/>
  <c r="K194" i="12" s="1"/>
  <c r="L194" i="12" s="1"/>
  <c r="G195" i="12"/>
  <c r="H195" i="12" s="1"/>
  <c r="K195" i="12" s="1"/>
  <c r="L195" i="12" s="1"/>
  <c r="G196" i="12"/>
  <c r="H196" i="12" s="1"/>
  <c r="K196" i="12" s="1"/>
  <c r="L196" i="12" s="1"/>
  <c r="G197" i="12"/>
  <c r="H197" i="12" s="1"/>
  <c r="K197" i="12" s="1"/>
  <c r="L197" i="12" s="1"/>
  <c r="G198" i="12"/>
  <c r="H198" i="12" s="1"/>
  <c r="K198" i="12" s="1"/>
  <c r="L198" i="12" s="1"/>
  <c r="G199" i="12"/>
  <c r="H199" i="12" s="1"/>
  <c r="K199" i="12" s="1"/>
  <c r="L199" i="12" s="1"/>
  <c r="G200" i="12"/>
  <c r="H200" i="12" s="1"/>
  <c r="K200" i="12" s="1"/>
  <c r="L200" i="12" s="1"/>
  <c r="G201" i="12"/>
  <c r="H201" i="12" s="1"/>
  <c r="K201" i="12" s="1"/>
  <c r="L201" i="12" s="1"/>
  <c r="G202" i="12"/>
  <c r="H202" i="12" s="1"/>
  <c r="K202" i="12" s="1"/>
  <c r="L202" i="12" s="1"/>
  <c r="G203" i="12"/>
  <c r="H203" i="12" s="1"/>
  <c r="K203" i="12" s="1"/>
  <c r="L203" i="12" s="1"/>
  <c r="G204" i="12"/>
  <c r="H204" i="12" s="1"/>
  <c r="K204" i="12" s="1"/>
  <c r="L204" i="12" s="1"/>
  <c r="G205" i="12"/>
  <c r="H205" i="12" s="1"/>
  <c r="K205" i="12" s="1"/>
  <c r="L205" i="12" s="1"/>
  <c r="G206" i="12"/>
  <c r="H206" i="12" s="1"/>
  <c r="K206" i="12" s="1"/>
  <c r="L206" i="12" s="1"/>
  <c r="G207" i="12"/>
  <c r="H207" i="12" s="1"/>
  <c r="K207" i="12" s="1"/>
  <c r="L207" i="12" s="1"/>
  <c r="G208" i="12"/>
  <c r="H208" i="12" s="1"/>
  <c r="K208" i="12" s="1"/>
  <c r="L208" i="12" s="1"/>
  <c r="G209" i="12"/>
  <c r="H209" i="12" s="1"/>
  <c r="K209" i="12" s="1"/>
  <c r="L209" i="12" s="1"/>
  <c r="G210" i="12"/>
  <c r="H210" i="12" s="1"/>
  <c r="K210" i="12" s="1"/>
  <c r="L210" i="12" s="1"/>
  <c r="G211" i="12"/>
  <c r="H211" i="12" s="1"/>
  <c r="K211" i="12" s="1"/>
  <c r="L211" i="12" s="1"/>
  <c r="G212" i="12"/>
  <c r="H212" i="12" s="1"/>
  <c r="K212" i="12" s="1"/>
  <c r="L212" i="12" s="1"/>
  <c r="G213" i="12"/>
  <c r="H213" i="12" s="1"/>
  <c r="K213" i="12" s="1"/>
  <c r="L213" i="12" s="1"/>
  <c r="G214" i="12"/>
  <c r="H214" i="12" s="1"/>
  <c r="K214" i="12" s="1"/>
  <c r="L214" i="12" s="1"/>
  <c r="G215" i="12"/>
  <c r="H215" i="12" s="1"/>
  <c r="K215" i="12" s="1"/>
  <c r="L215" i="12" s="1"/>
  <c r="G216" i="12"/>
  <c r="H216" i="12" s="1"/>
  <c r="K216" i="12" s="1"/>
  <c r="L216" i="12" s="1"/>
  <c r="G217" i="12"/>
  <c r="H217" i="12" s="1"/>
  <c r="K217" i="12" s="1"/>
  <c r="L217" i="12" s="1"/>
  <c r="G218" i="12"/>
  <c r="H218" i="12" s="1"/>
  <c r="K218" i="12" s="1"/>
  <c r="L218" i="12" s="1"/>
  <c r="G219" i="12"/>
  <c r="H219" i="12" s="1"/>
  <c r="K219" i="12" s="1"/>
  <c r="L219" i="12" s="1"/>
  <c r="G220" i="12"/>
  <c r="H220" i="12" s="1"/>
  <c r="K220" i="12" s="1"/>
  <c r="L220" i="12" s="1"/>
  <c r="G221" i="12"/>
  <c r="H221" i="12" s="1"/>
  <c r="K221" i="12" s="1"/>
  <c r="L221" i="12" s="1"/>
  <c r="G222" i="12"/>
  <c r="H222" i="12" s="1"/>
  <c r="K222" i="12" s="1"/>
  <c r="L222" i="12" s="1"/>
  <c r="G223" i="12"/>
  <c r="H223" i="12" s="1"/>
  <c r="K223" i="12" s="1"/>
  <c r="L223" i="12" s="1"/>
  <c r="G224" i="12"/>
  <c r="H224" i="12" s="1"/>
  <c r="K224" i="12" s="1"/>
  <c r="L224" i="12" s="1"/>
  <c r="G225" i="12"/>
  <c r="H225" i="12" s="1"/>
  <c r="K225" i="12" s="1"/>
  <c r="L225" i="12" s="1"/>
  <c r="G226" i="12"/>
  <c r="H226" i="12" s="1"/>
  <c r="K226" i="12" s="1"/>
  <c r="L226" i="12" s="1"/>
  <c r="G227" i="12"/>
  <c r="H227" i="12" s="1"/>
  <c r="K227" i="12" s="1"/>
  <c r="L227" i="12" s="1"/>
  <c r="G228" i="12"/>
  <c r="H228" i="12" s="1"/>
  <c r="K228" i="12" s="1"/>
  <c r="L228" i="12" s="1"/>
  <c r="G229" i="12"/>
  <c r="H229" i="12" s="1"/>
  <c r="K229" i="12" s="1"/>
  <c r="L229" i="12" s="1"/>
  <c r="G230" i="12"/>
  <c r="H230" i="12" s="1"/>
  <c r="K230" i="12" s="1"/>
  <c r="L230" i="12" s="1"/>
  <c r="G231" i="12"/>
  <c r="H231" i="12" s="1"/>
  <c r="K231" i="12" s="1"/>
  <c r="L231" i="12" s="1"/>
  <c r="G232" i="12"/>
  <c r="H232" i="12" s="1"/>
  <c r="K232" i="12" s="1"/>
  <c r="L232" i="12" s="1"/>
  <c r="G233" i="12"/>
  <c r="H233" i="12" s="1"/>
  <c r="K233" i="12" s="1"/>
  <c r="L233" i="12" s="1"/>
  <c r="G234" i="12"/>
  <c r="H234" i="12" s="1"/>
  <c r="K234" i="12" s="1"/>
  <c r="L234" i="12" s="1"/>
  <c r="G235" i="12"/>
  <c r="H235" i="12" s="1"/>
  <c r="K235" i="12" s="1"/>
  <c r="L235" i="12" s="1"/>
  <c r="G236" i="12"/>
  <c r="H236" i="12" s="1"/>
  <c r="K236" i="12" s="1"/>
  <c r="L236" i="12" s="1"/>
  <c r="G237" i="12"/>
  <c r="H237" i="12" s="1"/>
  <c r="K237" i="12" s="1"/>
  <c r="L237" i="12" s="1"/>
  <c r="G238" i="12"/>
  <c r="H238" i="12" s="1"/>
  <c r="K238" i="12" s="1"/>
  <c r="L238" i="12" s="1"/>
  <c r="G239" i="12"/>
  <c r="H239" i="12" s="1"/>
  <c r="K239" i="12" s="1"/>
  <c r="L239" i="12" s="1"/>
  <c r="G240" i="12"/>
  <c r="H240" i="12" s="1"/>
  <c r="K240" i="12" s="1"/>
  <c r="L240" i="12" s="1"/>
  <c r="G241" i="12"/>
  <c r="H241" i="12" s="1"/>
  <c r="K241" i="12" s="1"/>
  <c r="L241" i="12" s="1"/>
  <c r="G242" i="12"/>
  <c r="H242" i="12" s="1"/>
  <c r="K242" i="12" s="1"/>
  <c r="L242" i="12" s="1"/>
  <c r="G243" i="12"/>
  <c r="H243" i="12" s="1"/>
  <c r="K243" i="12" s="1"/>
  <c r="L243" i="12" s="1"/>
  <c r="G244" i="12"/>
  <c r="H244" i="12" s="1"/>
  <c r="K244" i="12" s="1"/>
  <c r="L244" i="12" s="1"/>
  <c r="G245" i="12"/>
  <c r="H245" i="12" s="1"/>
  <c r="K245" i="12" s="1"/>
  <c r="L245" i="12" s="1"/>
  <c r="G246" i="12"/>
  <c r="H246" i="12" s="1"/>
  <c r="K246" i="12" s="1"/>
  <c r="L246" i="12" s="1"/>
  <c r="G247" i="12"/>
  <c r="H247" i="12" s="1"/>
  <c r="K247" i="12" s="1"/>
  <c r="L247" i="12" s="1"/>
  <c r="G248" i="12"/>
  <c r="H248" i="12" s="1"/>
  <c r="K248" i="12" s="1"/>
  <c r="L248" i="12" s="1"/>
  <c r="G249" i="12"/>
  <c r="H249" i="12" s="1"/>
  <c r="K249" i="12" s="1"/>
  <c r="L249" i="12" s="1"/>
  <c r="G250" i="12"/>
  <c r="H250" i="12" s="1"/>
  <c r="K250" i="12" s="1"/>
  <c r="L250" i="12" s="1"/>
  <c r="G251" i="12"/>
  <c r="H251" i="12" s="1"/>
  <c r="K251" i="12" s="1"/>
  <c r="L251" i="12" s="1"/>
  <c r="G252" i="12"/>
  <c r="H252" i="12" s="1"/>
  <c r="K252" i="12" s="1"/>
  <c r="L252" i="12" s="1"/>
  <c r="G253" i="12"/>
  <c r="H253" i="12" s="1"/>
  <c r="K253" i="12" s="1"/>
  <c r="L253" i="12" s="1"/>
  <c r="G254" i="12"/>
  <c r="H254" i="12" s="1"/>
  <c r="K254" i="12" s="1"/>
  <c r="L254" i="12" s="1"/>
  <c r="G255" i="12"/>
  <c r="H255" i="12" s="1"/>
  <c r="K255" i="12" s="1"/>
  <c r="L255" i="12" s="1"/>
  <c r="G256" i="12"/>
  <c r="H256" i="12" s="1"/>
  <c r="K256" i="12" s="1"/>
  <c r="L256" i="12" s="1"/>
  <c r="G257" i="12"/>
  <c r="H257" i="12" s="1"/>
  <c r="K257" i="12" s="1"/>
  <c r="L257" i="12" s="1"/>
  <c r="G258" i="12"/>
  <c r="H258" i="12" s="1"/>
  <c r="K258" i="12" s="1"/>
  <c r="L258" i="12" s="1"/>
  <c r="G259" i="12"/>
  <c r="H259" i="12" s="1"/>
  <c r="K259" i="12" s="1"/>
  <c r="L259" i="12" s="1"/>
  <c r="G260" i="12"/>
  <c r="H260" i="12" s="1"/>
  <c r="K260" i="12" s="1"/>
  <c r="L260" i="12" s="1"/>
  <c r="G261" i="12"/>
  <c r="H261" i="12" s="1"/>
  <c r="K261" i="12" s="1"/>
  <c r="L261" i="12" s="1"/>
  <c r="G262" i="12"/>
  <c r="H262" i="12" s="1"/>
  <c r="K262" i="12" s="1"/>
  <c r="L262" i="12" s="1"/>
  <c r="G263" i="12"/>
  <c r="H263" i="12" s="1"/>
  <c r="K263" i="12" s="1"/>
  <c r="L263" i="12" s="1"/>
  <c r="G264" i="12"/>
  <c r="H264" i="12" s="1"/>
  <c r="K264" i="12" s="1"/>
  <c r="L264" i="12" s="1"/>
  <c r="G265" i="12"/>
  <c r="H265" i="12" s="1"/>
  <c r="K265" i="12" s="1"/>
  <c r="L265" i="12" s="1"/>
  <c r="G266" i="12"/>
  <c r="H266" i="12" s="1"/>
  <c r="K266" i="12" s="1"/>
  <c r="L266" i="12" s="1"/>
  <c r="G267" i="12"/>
  <c r="H267" i="12" s="1"/>
  <c r="K267" i="12" s="1"/>
  <c r="L267" i="12" s="1"/>
  <c r="G268" i="12"/>
  <c r="H268" i="12" s="1"/>
  <c r="K268" i="12" s="1"/>
  <c r="L268" i="12" s="1"/>
  <c r="G269" i="12"/>
  <c r="H269" i="12" s="1"/>
  <c r="K269" i="12" s="1"/>
  <c r="L269" i="12" s="1"/>
  <c r="G270" i="12"/>
  <c r="H270" i="12" s="1"/>
  <c r="K270" i="12" s="1"/>
  <c r="L270" i="12" s="1"/>
  <c r="G271" i="12"/>
  <c r="H271" i="12" s="1"/>
  <c r="K271" i="12" s="1"/>
  <c r="L271" i="12" s="1"/>
  <c r="G272" i="12"/>
  <c r="H272" i="12" s="1"/>
  <c r="K272" i="12" s="1"/>
  <c r="L272" i="12" s="1"/>
  <c r="G273" i="12"/>
  <c r="H273" i="12" s="1"/>
  <c r="K273" i="12" s="1"/>
  <c r="L273" i="12" s="1"/>
  <c r="G274" i="12"/>
  <c r="H274" i="12" s="1"/>
  <c r="K274" i="12" s="1"/>
  <c r="L274" i="12" s="1"/>
  <c r="G275" i="12"/>
  <c r="H275" i="12" s="1"/>
  <c r="K275" i="12" s="1"/>
  <c r="L275" i="12" s="1"/>
  <c r="G276" i="12"/>
  <c r="H276" i="12" s="1"/>
  <c r="K276" i="12" s="1"/>
  <c r="L276" i="12" s="1"/>
  <c r="G277" i="12"/>
  <c r="H277" i="12" s="1"/>
  <c r="K277" i="12" s="1"/>
  <c r="L277" i="12" s="1"/>
  <c r="G278" i="12"/>
  <c r="H278" i="12" s="1"/>
  <c r="K278" i="12" s="1"/>
  <c r="L278" i="12" s="1"/>
  <c r="G279" i="12"/>
  <c r="H279" i="12" s="1"/>
  <c r="K279" i="12" s="1"/>
  <c r="L279" i="12" s="1"/>
  <c r="G280" i="12"/>
  <c r="H280" i="12" s="1"/>
  <c r="K280" i="12" s="1"/>
  <c r="L280" i="12" s="1"/>
  <c r="G281" i="12"/>
  <c r="H281" i="12" s="1"/>
  <c r="K281" i="12" s="1"/>
  <c r="L281" i="12" s="1"/>
  <c r="G282" i="12"/>
  <c r="H282" i="12" s="1"/>
  <c r="K282" i="12" s="1"/>
  <c r="L282" i="12" s="1"/>
  <c r="G283" i="12"/>
  <c r="H283" i="12" s="1"/>
  <c r="K283" i="12" s="1"/>
  <c r="L283" i="12" s="1"/>
  <c r="G284" i="12"/>
  <c r="H284" i="12" s="1"/>
  <c r="K284" i="12" s="1"/>
  <c r="L284" i="12" s="1"/>
  <c r="G285" i="12"/>
  <c r="H285" i="12" s="1"/>
  <c r="K285" i="12" s="1"/>
  <c r="L285" i="12" s="1"/>
  <c r="G286" i="12"/>
  <c r="H286" i="12" s="1"/>
  <c r="K286" i="12" s="1"/>
  <c r="L286" i="12" s="1"/>
  <c r="G287" i="12"/>
  <c r="H287" i="12" s="1"/>
  <c r="K287" i="12" s="1"/>
  <c r="L287" i="12" s="1"/>
  <c r="G288" i="12"/>
  <c r="H288" i="12" s="1"/>
  <c r="K288" i="12" s="1"/>
  <c r="L288" i="12" s="1"/>
  <c r="G289" i="12"/>
  <c r="H289" i="12" s="1"/>
  <c r="K289" i="12" s="1"/>
  <c r="L289" i="12" s="1"/>
  <c r="G290" i="12"/>
  <c r="H290" i="12" s="1"/>
  <c r="K290" i="12" s="1"/>
  <c r="L290" i="12" s="1"/>
  <c r="G291" i="12"/>
  <c r="H291" i="12" s="1"/>
  <c r="K291" i="12" s="1"/>
  <c r="L291" i="12" s="1"/>
  <c r="G292" i="12"/>
  <c r="H292" i="12" s="1"/>
  <c r="K292" i="12" s="1"/>
  <c r="L292" i="12" s="1"/>
  <c r="G293" i="12"/>
  <c r="H293" i="12" s="1"/>
  <c r="K293" i="12" s="1"/>
  <c r="L293" i="12" s="1"/>
  <c r="G294" i="12"/>
  <c r="H294" i="12" s="1"/>
  <c r="K294" i="12" s="1"/>
  <c r="L294" i="12" s="1"/>
  <c r="G295" i="12"/>
  <c r="H295" i="12" s="1"/>
  <c r="K295" i="12" s="1"/>
  <c r="L295" i="12" s="1"/>
  <c r="G296" i="12"/>
  <c r="H296" i="12" s="1"/>
  <c r="K296" i="12" s="1"/>
  <c r="L296" i="12" s="1"/>
  <c r="G297" i="12"/>
  <c r="H297" i="12" s="1"/>
  <c r="K297" i="12" s="1"/>
  <c r="L297" i="12" s="1"/>
  <c r="G298" i="12"/>
  <c r="H298" i="12" s="1"/>
  <c r="K298" i="12" s="1"/>
  <c r="L298" i="12" s="1"/>
  <c r="G299" i="12"/>
  <c r="H299" i="12" s="1"/>
  <c r="K299" i="12" s="1"/>
  <c r="L299" i="12" s="1"/>
  <c r="G300" i="12"/>
  <c r="H300" i="12" s="1"/>
  <c r="K300" i="12" s="1"/>
  <c r="L300" i="12" s="1"/>
  <c r="G301" i="12"/>
  <c r="H301" i="12" s="1"/>
  <c r="K301" i="12" s="1"/>
  <c r="L301" i="12" s="1"/>
  <c r="G302" i="12"/>
  <c r="H302" i="12" s="1"/>
  <c r="K302" i="12" s="1"/>
  <c r="L302" i="12" s="1"/>
  <c r="G303" i="12"/>
  <c r="H303" i="12" s="1"/>
  <c r="K303" i="12" s="1"/>
  <c r="L303" i="12" s="1"/>
  <c r="K12" i="12"/>
  <c r="L12" i="12" s="1"/>
  <c r="U10" i="10" l="1"/>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111"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44" i="10"/>
  <c r="U145" i="10"/>
  <c r="U146"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U295" i="10"/>
  <c r="U296" i="10"/>
  <c r="U297" i="10"/>
  <c r="U298" i="10"/>
  <c r="U299" i="10"/>
  <c r="U300" i="10"/>
  <c r="S7" i="10"/>
  <c r="T7" i="10"/>
  <c r="U7" i="10" l="1"/>
  <c r="AB14"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1" i="9"/>
  <c r="AB42" i="9"/>
  <c r="AB43" i="9"/>
  <c r="AB44" i="9"/>
  <c r="AB45" i="9"/>
  <c r="AB46" i="9"/>
  <c r="AB47" i="9"/>
  <c r="AB48" i="9"/>
  <c r="AB49" i="9"/>
  <c r="AB50" i="9"/>
  <c r="AB51" i="9"/>
  <c r="AB52" i="9"/>
  <c r="AB53" i="9"/>
  <c r="AB54" i="9"/>
  <c r="AB55" i="9"/>
  <c r="AB56" i="9"/>
  <c r="AB57" i="9"/>
  <c r="AB58" i="9"/>
  <c r="AB59" i="9"/>
  <c r="AB60" i="9"/>
  <c r="AB61" i="9"/>
  <c r="AB62" i="9"/>
  <c r="AB63" i="9"/>
  <c r="AB64" i="9"/>
  <c r="AB65" i="9"/>
  <c r="AB66" i="9"/>
  <c r="AB67" i="9"/>
  <c r="AB68" i="9"/>
  <c r="AB69" i="9"/>
  <c r="AB70" i="9"/>
  <c r="AB71" i="9"/>
  <c r="AB72" i="9"/>
  <c r="AB73" i="9"/>
  <c r="AB74" i="9"/>
  <c r="AB75" i="9"/>
  <c r="AB76" i="9"/>
  <c r="AB77" i="9"/>
  <c r="AB78" i="9"/>
  <c r="AB79" i="9"/>
  <c r="AB80" i="9"/>
  <c r="AB81" i="9"/>
  <c r="AB82" i="9"/>
  <c r="AB83" i="9"/>
  <c r="AB84" i="9"/>
  <c r="AB85" i="9"/>
  <c r="AB86" i="9"/>
  <c r="AB87" i="9"/>
  <c r="AB88" i="9"/>
  <c r="AB89" i="9"/>
  <c r="AB90" i="9"/>
  <c r="AB91" i="9"/>
  <c r="AB92" i="9"/>
  <c r="AB93" i="9"/>
  <c r="AB94" i="9"/>
  <c r="AB95" i="9"/>
  <c r="AB96" i="9"/>
  <c r="AB97" i="9"/>
  <c r="AB98" i="9"/>
  <c r="AB99" i="9"/>
  <c r="AB100" i="9"/>
  <c r="AB101" i="9"/>
  <c r="AB102" i="9"/>
  <c r="AB103" i="9"/>
  <c r="AB104" i="9"/>
  <c r="AB105" i="9"/>
  <c r="AB106" i="9"/>
  <c r="AB107" i="9"/>
  <c r="AB108" i="9"/>
  <c r="AB109" i="9"/>
  <c r="AB110" i="9"/>
  <c r="AB111" i="9"/>
  <c r="AB112" i="9"/>
  <c r="AB113" i="9"/>
  <c r="AB114" i="9"/>
  <c r="AB115" i="9"/>
  <c r="AB116" i="9"/>
  <c r="AB117" i="9"/>
  <c r="AB118" i="9"/>
  <c r="AB119" i="9"/>
  <c r="AB120" i="9"/>
  <c r="AB121" i="9"/>
  <c r="AB122" i="9"/>
  <c r="AB123" i="9"/>
  <c r="AB124" i="9"/>
  <c r="AB125" i="9"/>
  <c r="AB126" i="9"/>
  <c r="AB127" i="9"/>
  <c r="AB128" i="9"/>
  <c r="AB129" i="9"/>
  <c r="AB130" i="9"/>
  <c r="AB131" i="9"/>
  <c r="AB132" i="9"/>
  <c r="AB133" i="9"/>
  <c r="AB134" i="9"/>
  <c r="AB135" i="9"/>
  <c r="AB136" i="9"/>
  <c r="AB137" i="9"/>
  <c r="AB138" i="9"/>
  <c r="AB139" i="9"/>
  <c r="AB140" i="9"/>
  <c r="AB141" i="9"/>
  <c r="AB142" i="9"/>
  <c r="AB143" i="9"/>
  <c r="AB144" i="9"/>
  <c r="AB145" i="9"/>
  <c r="AB146" i="9"/>
  <c r="AB147" i="9"/>
  <c r="AB148" i="9"/>
  <c r="AB149" i="9"/>
  <c r="AB150" i="9"/>
  <c r="AB151" i="9"/>
  <c r="AB152" i="9"/>
  <c r="AB153" i="9"/>
  <c r="AB154" i="9"/>
  <c r="AB155" i="9"/>
  <c r="AB156" i="9"/>
  <c r="AB157" i="9"/>
  <c r="AB158" i="9"/>
  <c r="AB159" i="9"/>
  <c r="AB160" i="9"/>
  <c r="AB161" i="9"/>
  <c r="AB162" i="9"/>
  <c r="AB163" i="9"/>
  <c r="AB164" i="9"/>
  <c r="AB165" i="9"/>
  <c r="AB166" i="9"/>
  <c r="AB167" i="9"/>
  <c r="AB168" i="9"/>
  <c r="AB169" i="9"/>
  <c r="AB170" i="9"/>
  <c r="AB171" i="9"/>
  <c r="AB172" i="9"/>
  <c r="AB173" i="9"/>
  <c r="AB174" i="9"/>
  <c r="AB175" i="9"/>
  <c r="AB176" i="9"/>
  <c r="AB177" i="9"/>
  <c r="AB178" i="9"/>
  <c r="AB179" i="9"/>
  <c r="AB180" i="9"/>
  <c r="AB181" i="9"/>
  <c r="AB182" i="9"/>
  <c r="AB183" i="9"/>
  <c r="AB184" i="9"/>
  <c r="AB185" i="9"/>
  <c r="AB186" i="9"/>
  <c r="AB187" i="9"/>
  <c r="AB188" i="9"/>
  <c r="AB189" i="9"/>
  <c r="AB190" i="9"/>
  <c r="AB191" i="9"/>
  <c r="AB192" i="9"/>
  <c r="AB193" i="9"/>
  <c r="AB194" i="9"/>
  <c r="AB195" i="9"/>
  <c r="AB196" i="9"/>
  <c r="AB197" i="9"/>
  <c r="AB198" i="9"/>
  <c r="AB199" i="9"/>
  <c r="AB200" i="9"/>
  <c r="AB201" i="9"/>
  <c r="AB202" i="9"/>
  <c r="AB203" i="9"/>
  <c r="AB204" i="9"/>
  <c r="AB205" i="9"/>
  <c r="AB206" i="9"/>
  <c r="AB207" i="9"/>
  <c r="AB208" i="9"/>
  <c r="AB209" i="9"/>
  <c r="AB210" i="9"/>
  <c r="AB211" i="9"/>
  <c r="AB212" i="9"/>
  <c r="AB213" i="9"/>
  <c r="AB214" i="9"/>
  <c r="AB215" i="9"/>
  <c r="AB216" i="9"/>
  <c r="AB217" i="9"/>
  <c r="AB218" i="9"/>
  <c r="AB219" i="9"/>
  <c r="AB220" i="9"/>
  <c r="AB221" i="9"/>
  <c r="AB222" i="9"/>
  <c r="AB223" i="9"/>
  <c r="AB224" i="9"/>
  <c r="AB225" i="9"/>
  <c r="AB226" i="9"/>
  <c r="AB227" i="9"/>
  <c r="AB228" i="9"/>
  <c r="AB229" i="9"/>
  <c r="AB230" i="9"/>
  <c r="AB231" i="9"/>
  <c r="AB232" i="9"/>
  <c r="AB233" i="9"/>
  <c r="AB234" i="9"/>
  <c r="AB235" i="9"/>
  <c r="AB236" i="9"/>
  <c r="AB237" i="9"/>
  <c r="AB238" i="9"/>
  <c r="AB239" i="9"/>
  <c r="AB240" i="9"/>
  <c r="AB241" i="9"/>
  <c r="AB242" i="9"/>
  <c r="AB243" i="9"/>
  <c r="AB244" i="9"/>
  <c r="AB245" i="9"/>
  <c r="AB246" i="9"/>
  <c r="AB247" i="9"/>
  <c r="AB248" i="9"/>
  <c r="AB249" i="9"/>
  <c r="AB250" i="9"/>
  <c r="AB251" i="9"/>
  <c r="AB252" i="9"/>
  <c r="AB253" i="9"/>
  <c r="AB254" i="9"/>
  <c r="AB255" i="9"/>
  <c r="AB256" i="9"/>
  <c r="AB257" i="9"/>
  <c r="AB258" i="9"/>
  <c r="AB259" i="9"/>
  <c r="AB260" i="9"/>
  <c r="AB261" i="9"/>
  <c r="AB262" i="9"/>
  <c r="AB263" i="9"/>
  <c r="AB264" i="9"/>
  <c r="AB265" i="9"/>
  <c r="AB266" i="9"/>
  <c r="AB267" i="9"/>
  <c r="AB268" i="9"/>
  <c r="AB269" i="9"/>
  <c r="AB270" i="9"/>
  <c r="AB271" i="9"/>
  <c r="AB272" i="9"/>
  <c r="AB273" i="9"/>
  <c r="AB274" i="9"/>
  <c r="AB275" i="9"/>
  <c r="AB276" i="9"/>
  <c r="AB277" i="9"/>
  <c r="AB278" i="9"/>
  <c r="AB279" i="9"/>
  <c r="AB280" i="9"/>
  <c r="AB281" i="9"/>
  <c r="AB282" i="9"/>
  <c r="AB283" i="9"/>
  <c r="AB284" i="9"/>
  <c r="AB285" i="9"/>
  <c r="AB286" i="9"/>
  <c r="AB287" i="9"/>
  <c r="AB288" i="9"/>
  <c r="AB289" i="9"/>
  <c r="AB290" i="9"/>
  <c r="AB291" i="9"/>
  <c r="AB292" i="9"/>
  <c r="AB293" i="9"/>
  <c r="AB294" i="9"/>
  <c r="AB295" i="9"/>
  <c r="AB296" i="9"/>
  <c r="AB297" i="9"/>
  <c r="AB298" i="9"/>
  <c r="AB299" i="9"/>
  <c r="AB300" i="9"/>
  <c r="AB301" i="9"/>
  <c r="AB302" i="9"/>
  <c r="AB303" i="9"/>
  <c r="AB304" i="9"/>
  <c r="AB305" i="9"/>
  <c r="N8" i="8" l="1"/>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7" i="8"/>
  <c r="F5" i="14" l="1"/>
  <c r="E5" i="14" l="1"/>
  <c r="G5" i="14" s="1"/>
  <c r="D5" i="14"/>
  <c r="C5" i="14" l="1"/>
  <c r="D12" i="9" l="1"/>
  <c r="I7" i="10" l="1"/>
  <c r="H7" i="10"/>
  <c r="Q12" i="9" l="1"/>
  <c r="F6" i="7" l="1"/>
  <c r="M6" i="7" l="1"/>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K11" i="12"/>
  <c r="L11" i="12" s="1"/>
  <c r="J11" i="12"/>
  <c r="I11" i="12"/>
  <c r="H11" i="12"/>
  <c r="C11" i="12"/>
  <c r="G11" i="12"/>
  <c r="F11" i="12"/>
  <c r="P253" i="7" l="1"/>
  <c r="R253" i="7"/>
  <c r="P294" i="7"/>
  <c r="R294" i="7"/>
  <c r="P286" i="7"/>
  <c r="R286" i="7"/>
  <c r="P278" i="7"/>
  <c r="R278" i="7"/>
  <c r="P270" i="7"/>
  <c r="R270" i="7"/>
  <c r="P262" i="7"/>
  <c r="R262" i="7"/>
  <c r="P254" i="7"/>
  <c r="R254" i="7"/>
  <c r="P246" i="7"/>
  <c r="R246" i="7"/>
  <c r="P238" i="7"/>
  <c r="R238" i="7"/>
  <c r="P230" i="7"/>
  <c r="R230" i="7"/>
  <c r="P222" i="7"/>
  <c r="R222" i="7"/>
  <c r="P214" i="7"/>
  <c r="R214" i="7"/>
  <c r="P206" i="7"/>
  <c r="R206" i="7"/>
  <c r="P198" i="7"/>
  <c r="R198" i="7"/>
  <c r="P190" i="7"/>
  <c r="R190" i="7"/>
  <c r="P182" i="7"/>
  <c r="R182" i="7"/>
  <c r="P174" i="7"/>
  <c r="R174" i="7"/>
  <c r="P166" i="7"/>
  <c r="R166" i="7"/>
  <c r="P158" i="7"/>
  <c r="R158" i="7"/>
  <c r="P150" i="7"/>
  <c r="R150" i="7"/>
  <c r="P142" i="7"/>
  <c r="R142" i="7"/>
  <c r="P134" i="7"/>
  <c r="R134" i="7"/>
  <c r="P126" i="7"/>
  <c r="R126" i="7"/>
  <c r="P118" i="7"/>
  <c r="R118" i="7"/>
  <c r="P110" i="7"/>
  <c r="R110" i="7"/>
  <c r="P102" i="7"/>
  <c r="R102" i="7"/>
  <c r="P94" i="7"/>
  <c r="R94" i="7"/>
  <c r="P86" i="7"/>
  <c r="R86" i="7"/>
  <c r="P78" i="7"/>
  <c r="R78" i="7"/>
  <c r="P70" i="7"/>
  <c r="R70" i="7"/>
  <c r="P62" i="7"/>
  <c r="R62" i="7"/>
  <c r="P54" i="7"/>
  <c r="R54" i="7"/>
  <c r="P46" i="7"/>
  <c r="R46" i="7"/>
  <c r="P38" i="7"/>
  <c r="R38" i="7"/>
  <c r="P30" i="7"/>
  <c r="R30" i="7"/>
  <c r="P22" i="7"/>
  <c r="R22" i="7"/>
  <c r="P14" i="7"/>
  <c r="R14" i="7"/>
  <c r="P133" i="7"/>
  <c r="R133" i="7"/>
  <c r="P125" i="7"/>
  <c r="R125" i="7"/>
  <c r="P117" i="7"/>
  <c r="R117" i="7"/>
  <c r="P109" i="7"/>
  <c r="R109" i="7"/>
  <c r="P101" i="7"/>
  <c r="R101" i="7"/>
  <c r="P93" i="7"/>
  <c r="R93" i="7"/>
  <c r="P85" i="7"/>
  <c r="R85" i="7"/>
  <c r="P77" i="7"/>
  <c r="R77" i="7"/>
  <c r="P69" i="7"/>
  <c r="R69" i="7"/>
  <c r="P61" i="7"/>
  <c r="R61" i="7"/>
  <c r="P53" i="7"/>
  <c r="R53" i="7"/>
  <c r="R45" i="7"/>
  <c r="P45" i="7"/>
  <c r="P37" i="7"/>
  <c r="R37" i="7"/>
  <c r="P29" i="7"/>
  <c r="R29" i="7"/>
  <c r="P21" i="7"/>
  <c r="R21" i="7"/>
  <c r="P13" i="7"/>
  <c r="R13" i="7"/>
  <c r="P269" i="7"/>
  <c r="R269" i="7"/>
  <c r="P221" i="7"/>
  <c r="R221" i="7"/>
  <c r="P189" i="7"/>
  <c r="R189" i="7"/>
  <c r="P149" i="7"/>
  <c r="R149" i="7"/>
  <c r="P268" i="7"/>
  <c r="R268" i="7"/>
  <c r="P228" i="7"/>
  <c r="R228" i="7"/>
  <c r="P188" i="7"/>
  <c r="R188" i="7"/>
  <c r="P148" i="7"/>
  <c r="R148" i="7"/>
  <c r="P132" i="7"/>
  <c r="R132" i="7"/>
  <c r="P100" i="7"/>
  <c r="R100" i="7"/>
  <c r="P84" i="7"/>
  <c r="R84" i="7"/>
  <c r="P68" i="7"/>
  <c r="R68" i="7"/>
  <c r="P52" i="7"/>
  <c r="R52" i="7"/>
  <c r="P36" i="7"/>
  <c r="R36" i="7"/>
  <c r="P28" i="7"/>
  <c r="R28" i="7"/>
  <c r="P12" i="7"/>
  <c r="R12" i="7"/>
  <c r="R299" i="7"/>
  <c r="P299" i="7"/>
  <c r="R291" i="7"/>
  <c r="P291" i="7"/>
  <c r="R283" i="7"/>
  <c r="P283" i="7"/>
  <c r="R275" i="7"/>
  <c r="P275" i="7"/>
  <c r="R267" i="7"/>
  <c r="P267" i="7"/>
  <c r="R259" i="7"/>
  <c r="P259" i="7"/>
  <c r="R251" i="7"/>
  <c r="P251" i="7"/>
  <c r="R243" i="7"/>
  <c r="P243" i="7"/>
  <c r="R235" i="7"/>
  <c r="P235" i="7"/>
  <c r="R227" i="7"/>
  <c r="P227" i="7"/>
  <c r="R219" i="7"/>
  <c r="P219" i="7"/>
  <c r="R211" i="7"/>
  <c r="P211" i="7"/>
  <c r="R203" i="7"/>
  <c r="P203" i="7"/>
  <c r="R195" i="7"/>
  <c r="P195" i="7"/>
  <c r="R187" i="7"/>
  <c r="P187" i="7"/>
  <c r="R179" i="7"/>
  <c r="P179" i="7"/>
  <c r="R171" i="7"/>
  <c r="P171" i="7"/>
  <c r="R163" i="7"/>
  <c r="P163" i="7"/>
  <c r="R155" i="7"/>
  <c r="P155" i="7"/>
  <c r="R147" i="7"/>
  <c r="P147" i="7"/>
  <c r="R139" i="7"/>
  <c r="P139" i="7"/>
  <c r="R131" i="7"/>
  <c r="P131" i="7"/>
  <c r="R123" i="7"/>
  <c r="P123" i="7"/>
  <c r="R115" i="7"/>
  <c r="P115" i="7"/>
  <c r="R107" i="7"/>
  <c r="P107" i="7"/>
  <c r="R99" i="7"/>
  <c r="P99" i="7"/>
  <c r="R91" i="7"/>
  <c r="P91" i="7"/>
  <c r="R83" i="7"/>
  <c r="P83" i="7"/>
  <c r="R75" i="7"/>
  <c r="P75" i="7"/>
  <c r="R67" i="7"/>
  <c r="P67" i="7"/>
  <c r="R59" i="7"/>
  <c r="P59" i="7"/>
  <c r="R51" i="7"/>
  <c r="P51" i="7"/>
  <c r="R43" i="7"/>
  <c r="P43" i="7"/>
  <c r="R35" i="7"/>
  <c r="P35" i="7"/>
  <c r="R27" i="7"/>
  <c r="P27" i="7"/>
  <c r="R19" i="7"/>
  <c r="P19" i="7"/>
  <c r="R11" i="7"/>
  <c r="P11" i="7"/>
  <c r="P261" i="7"/>
  <c r="R261" i="7"/>
  <c r="P213" i="7"/>
  <c r="R213" i="7"/>
  <c r="P173" i="7"/>
  <c r="R173" i="7"/>
  <c r="P292" i="7"/>
  <c r="R292" i="7"/>
  <c r="P244" i="7"/>
  <c r="R244" i="7"/>
  <c r="P204" i="7"/>
  <c r="R204" i="7"/>
  <c r="P164" i="7"/>
  <c r="R164" i="7"/>
  <c r="P140" i="7"/>
  <c r="R140" i="7"/>
  <c r="P108" i="7"/>
  <c r="R108" i="7"/>
  <c r="P76" i="7"/>
  <c r="R76" i="7"/>
  <c r="P60" i="7"/>
  <c r="R60" i="7"/>
  <c r="P44" i="7"/>
  <c r="R44" i="7"/>
  <c r="P20" i="7"/>
  <c r="R20" i="7"/>
  <c r="R298" i="7"/>
  <c r="P298" i="7"/>
  <c r="R290" i="7"/>
  <c r="P290" i="7"/>
  <c r="R282" i="7"/>
  <c r="P282" i="7"/>
  <c r="R274" i="7"/>
  <c r="P274" i="7"/>
  <c r="R266" i="7"/>
  <c r="P266" i="7"/>
  <c r="R258" i="7"/>
  <c r="P258" i="7"/>
  <c r="R250" i="7"/>
  <c r="P250" i="7"/>
  <c r="R242" i="7"/>
  <c r="P242" i="7"/>
  <c r="R234" i="7"/>
  <c r="P234" i="7"/>
  <c r="R226" i="7"/>
  <c r="P226" i="7"/>
  <c r="R218" i="7"/>
  <c r="P218" i="7"/>
  <c r="R210" i="7"/>
  <c r="P210" i="7"/>
  <c r="R202" i="7"/>
  <c r="P202" i="7"/>
  <c r="R194" i="7"/>
  <c r="P194" i="7"/>
  <c r="R186" i="7"/>
  <c r="P186" i="7"/>
  <c r="R178" i="7"/>
  <c r="P178" i="7"/>
  <c r="R170" i="7"/>
  <c r="P170" i="7"/>
  <c r="R162" i="7"/>
  <c r="P162" i="7"/>
  <c r="R154" i="7"/>
  <c r="P154" i="7"/>
  <c r="R146" i="7"/>
  <c r="P146" i="7"/>
  <c r="R138" i="7"/>
  <c r="P138" i="7"/>
  <c r="R130" i="7"/>
  <c r="P130" i="7"/>
  <c r="R122" i="7"/>
  <c r="P122" i="7"/>
  <c r="R114" i="7"/>
  <c r="P114" i="7"/>
  <c r="R106" i="7"/>
  <c r="P106" i="7"/>
  <c r="R98" i="7"/>
  <c r="P98" i="7"/>
  <c r="R90" i="7"/>
  <c r="P90" i="7"/>
  <c r="R82" i="7"/>
  <c r="P82" i="7"/>
  <c r="R74" i="7"/>
  <c r="P74" i="7"/>
  <c r="R66" i="7"/>
  <c r="P66" i="7"/>
  <c r="R58" i="7"/>
  <c r="P58" i="7"/>
  <c r="R50" i="7"/>
  <c r="P50" i="7"/>
  <c r="R42" i="7"/>
  <c r="P42" i="7"/>
  <c r="R34" i="7"/>
  <c r="P34" i="7"/>
  <c r="R26" i="7"/>
  <c r="P26" i="7"/>
  <c r="R18" i="7"/>
  <c r="P18" i="7"/>
  <c r="R10" i="7"/>
  <c r="P10" i="7"/>
  <c r="P293" i="7"/>
  <c r="R293" i="7"/>
  <c r="P245" i="7"/>
  <c r="R245" i="7"/>
  <c r="P205" i="7"/>
  <c r="R205" i="7"/>
  <c r="P165" i="7"/>
  <c r="R165" i="7"/>
  <c r="P284" i="7"/>
  <c r="R284" i="7"/>
  <c r="P252" i="7"/>
  <c r="R252" i="7"/>
  <c r="P212" i="7"/>
  <c r="R212" i="7"/>
  <c r="P172" i="7"/>
  <c r="R172" i="7"/>
  <c r="P92" i="7"/>
  <c r="R92" i="7"/>
  <c r="R281" i="7"/>
  <c r="P281" i="7"/>
  <c r="R241" i="7"/>
  <c r="P241" i="7"/>
  <c r="R137" i="7"/>
  <c r="P137" i="7"/>
  <c r="R129" i="7"/>
  <c r="P129" i="7"/>
  <c r="R121" i="7"/>
  <c r="P121" i="7"/>
  <c r="P113" i="7"/>
  <c r="R113" i="7"/>
  <c r="R105" i="7"/>
  <c r="P105" i="7"/>
  <c r="R97" i="7"/>
  <c r="P97" i="7"/>
  <c r="R89" i="7"/>
  <c r="P89" i="7"/>
  <c r="R81" i="7"/>
  <c r="P81" i="7"/>
  <c r="R73" i="7"/>
  <c r="P73" i="7"/>
  <c r="R65" i="7"/>
  <c r="P65" i="7"/>
  <c r="P57" i="7"/>
  <c r="R57" i="7"/>
  <c r="R49" i="7"/>
  <c r="P49" i="7"/>
  <c r="R41" i="7"/>
  <c r="P41" i="7"/>
  <c r="R33" i="7"/>
  <c r="P33" i="7"/>
  <c r="R25" i="7"/>
  <c r="P25" i="7"/>
  <c r="R17" i="7"/>
  <c r="P17" i="7"/>
  <c r="R9" i="7"/>
  <c r="P9" i="7"/>
  <c r="P277" i="7"/>
  <c r="R277" i="7"/>
  <c r="R229" i="7"/>
  <c r="P229" i="7"/>
  <c r="P181" i="7"/>
  <c r="R181" i="7"/>
  <c r="R157" i="7"/>
  <c r="P157" i="7"/>
  <c r="P260" i="7"/>
  <c r="R260" i="7"/>
  <c r="P220" i="7"/>
  <c r="R220" i="7"/>
  <c r="P180" i="7"/>
  <c r="R180" i="7"/>
  <c r="P116" i="7"/>
  <c r="R116" i="7"/>
  <c r="R289" i="7"/>
  <c r="P289" i="7"/>
  <c r="R265" i="7"/>
  <c r="P265" i="7"/>
  <c r="R249" i="7"/>
  <c r="P249" i="7"/>
  <c r="R225" i="7"/>
  <c r="P225" i="7"/>
  <c r="P209" i="7"/>
  <c r="R209" i="7"/>
  <c r="R193" i="7"/>
  <c r="P193" i="7"/>
  <c r="R185" i="7"/>
  <c r="P185" i="7"/>
  <c r="R169" i="7"/>
  <c r="P169" i="7"/>
  <c r="R161" i="7"/>
  <c r="P161" i="7"/>
  <c r="P153" i="7"/>
  <c r="R153" i="7"/>
  <c r="R145" i="7"/>
  <c r="P145" i="7"/>
  <c r="R296" i="7"/>
  <c r="P296" i="7"/>
  <c r="R288" i="7"/>
  <c r="P288" i="7"/>
  <c r="R280" i="7"/>
  <c r="P280" i="7"/>
  <c r="R272" i="7"/>
  <c r="P272" i="7"/>
  <c r="R264" i="7"/>
  <c r="P264" i="7"/>
  <c r="R256" i="7"/>
  <c r="P256" i="7"/>
  <c r="R248" i="7"/>
  <c r="P248" i="7"/>
  <c r="R240" i="7"/>
  <c r="P240" i="7"/>
  <c r="R232" i="7"/>
  <c r="P232" i="7"/>
  <c r="R224" i="7"/>
  <c r="P224" i="7"/>
  <c r="R216" i="7"/>
  <c r="P216" i="7"/>
  <c r="R208" i="7"/>
  <c r="P208" i="7"/>
  <c r="R200" i="7"/>
  <c r="P200" i="7"/>
  <c r="R192" i="7"/>
  <c r="P192" i="7"/>
  <c r="R184" i="7"/>
  <c r="P184" i="7"/>
  <c r="R176" i="7"/>
  <c r="P176" i="7"/>
  <c r="R168" i="7"/>
  <c r="P168" i="7"/>
  <c r="R160" i="7"/>
  <c r="P160" i="7"/>
  <c r="R152" i="7"/>
  <c r="P152" i="7"/>
  <c r="R144" i="7"/>
  <c r="P144" i="7"/>
  <c r="R136" i="7"/>
  <c r="P136" i="7"/>
  <c r="R128" i="7"/>
  <c r="P128" i="7"/>
  <c r="R120" i="7"/>
  <c r="P120" i="7"/>
  <c r="R112" i="7"/>
  <c r="P112" i="7"/>
  <c r="R104" i="7"/>
  <c r="P104" i="7"/>
  <c r="R96" i="7"/>
  <c r="P96" i="7"/>
  <c r="R88" i="7"/>
  <c r="P88" i="7"/>
  <c r="R80" i="7"/>
  <c r="P80" i="7"/>
  <c r="R72" i="7"/>
  <c r="P72" i="7"/>
  <c r="R64" i="7"/>
  <c r="P64" i="7"/>
  <c r="R56" i="7"/>
  <c r="P56" i="7"/>
  <c r="R48" i="7"/>
  <c r="P48" i="7"/>
  <c r="R40" i="7"/>
  <c r="P40" i="7"/>
  <c r="R32" i="7"/>
  <c r="P32" i="7"/>
  <c r="R24" i="7"/>
  <c r="P24" i="7"/>
  <c r="R16" i="7"/>
  <c r="P16" i="7"/>
  <c r="R8" i="7"/>
  <c r="P8" i="7"/>
  <c r="R285" i="7"/>
  <c r="P285" i="7"/>
  <c r="P237" i="7"/>
  <c r="R237" i="7"/>
  <c r="P197" i="7"/>
  <c r="R197" i="7"/>
  <c r="P141" i="7"/>
  <c r="R141" i="7"/>
  <c r="P276" i="7"/>
  <c r="R276" i="7"/>
  <c r="P236" i="7"/>
  <c r="R236" i="7"/>
  <c r="P196" i="7"/>
  <c r="R196" i="7"/>
  <c r="P156" i="7"/>
  <c r="R156" i="7"/>
  <c r="P124" i="7"/>
  <c r="R124" i="7"/>
  <c r="R297" i="7"/>
  <c r="P297" i="7"/>
  <c r="R273" i="7"/>
  <c r="P273" i="7"/>
  <c r="R257" i="7"/>
  <c r="P257" i="7"/>
  <c r="R233" i="7"/>
  <c r="P233" i="7"/>
  <c r="R217" i="7"/>
  <c r="P217" i="7"/>
  <c r="R201" i="7"/>
  <c r="P201" i="7"/>
  <c r="R177" i="7"/>
  <c r="P177" i="7"/>
  <c r="P295" i="7"/>
  <c r="R295" i="7"/>
  <c r="P287" i="7"/>
  <c r="R287" i="7"/>
  <c r="P279" i="7"/>
  <c r="R279" i="7"/>
  <c r="P271" i="7"/>
  <c r="R271" i="7"/>
  <c r="P263" i="7"/>
  <c r="R263" i="7"/>
  <c r="P255" i="7"/>
  <c r="R255" i="7"/>
  <c r="P247" i="7"/>
  <c r="R247" i="7"/>
  <c r="P239" i="7"/>
  <c r="R239" i="7"/>
  <c r="P231" i="7"/>
  <c r="R231" i="7"/>
  <c r="P223" i="7"/>
  <c r="R223" i="7"/>
  <c r="P215" i="7"/>
  <c r="R215" i="7"/>
  <c r="P207" i="7"/>
  <c r="R207" i="7"/>
  <c r="P199" i="7"/>
  <c r="R199" i="7"/>
  <c r="P191" i="7"/>
  <c r="R191" i="7"/>
  <c r="P183" i="7"/>
  <c r="R183" i="7"/>
  <c r="P175" i="7"/>
  <c r="R175" i="7"/>
  <c r="P167" i="7"/>
  <c r="R167" i="7"/>
  <c r="P159" i="7"/>
  <c r="R159" i="7"/>
  <c r="P151" i="7"/>
  <c r="R151" i="7"/>
  <c r="P143" i="7"/>
  <c r="R143" i="7"/>
  <c r="P135" i="7"/>
  <c r="R135" i="7"/>
  <c r="P127" i="7"/>
  <c r="R127" i="7"/>
  <c r="P119" i="7"/>
  <c r="R119" i="7"/>
  <c r="P111" i="7"/>
  <c r="R111" i="7"/>
  <c r="P103" i="7"/>
  <c r="R103" i="7"/>
  <c r="P95" i="7"/>
  <c r="R95" i="7"/>
  <c r="P87" i="7"/>
  <c r="R87" i="7"/>
  <c r="P79" i="7"/>
  <c r="R79" i="7"/>
  <c r="P71" i="7"/>
  <c r="R71" i="7"/>
  <c r="P63" i="7"/>
  <c r="R63" i="7"/>
  <c r="P55" i="7"/>
  <c r="R55" i="7"/>
  <c r="P47" i="7"/>
  <c r="R47" i="7"/>
  <c r="P39" i="7"/>
  <c r="R39" i="7"/>
  <c r="P31" i="7"/>
  <c r="R31" i="7"/>
  <c r="P23" i="7"/>
  <c r="R23" i="7"/>
  <c r="P15" i="7"/>
  <c r="R15" i="7"/>
  <c r="M12" i="12"/>
  <c r="N12" i="12" s="1"/>
  <c r="O12" i="12" s="1"/>
  <c r="M13" i="12"/>
  <c r="N13" i="12" s="1"/>
  <c r="O13" i="12" s="1"/>
  <c r="M21" i="12"/>
  <c r="N21" i="12" s="1"/>
  <c r="O21" i="12" s="1"/>
  <c r="M29" i="12"/>
  <c r="N29" i="12" s="1"/>
  <c r="O29" i="12" s="1"/>
  <c r="M37" i="12"/>
  <c r="N37" i="12" s="1"/>
  <c r="O37" i="12" s="1"/>
  <c r="M45" i="12"/>
  <c r="N45" i="12" s="1"/>
  <c r="O45" i="12" s="1"/>
  <c r="M53" i="12"/>
  <c r="N53" i="12" s="1"/>
  <c r="O53" i="12" s="1"/>
  <c r="M61" i="12"/>
  <c r="N61" i="12" s="1"/>
  <c r="O61" i="12" s="1"/>
  <c r="M69" i="12"/>
  <c r="N69" i="12" s="1"/>
  <c r="O69" i="12" s="1"/>
  <c r="M77" i="12"/>
  <c r="N77" i="12" s="1"/>
  <c r="O77" i="12" s="1"/>
  <c r="M85" i="12"/>
  <c r="N85" i="12" s="1"/>
  <c r="O85" i="12" s="1"/>
  <c r="M93" i="12"/>
  <c r="N93" i="12" s="1"/>
  <c r="O93" i="12" s="1"/>
  <c r="M101" i="12"/>
  <c r="N101" i="12" s="1"/>
  <c r="O101" i="12" s="1"/>
  <c r="M109" i="12"/>
  <c r="N109" i="12" s="1"/>
  <c r="O109" i="12" s="1"/>
  <c r="M117" i="12"/>
  <c r="N117" i="12" s="1"/>
  <c r="O117" i="12" s="1"/>
  <c r="M125" i="12"/>
  <c r="N125" i="12" s="1"/>
  <c r="O125" i="12" s="1"/>
  <c r="M133" i="12"/>
  <c r="N133" i="12" s="1"/>
  <c r="O133" i="12" s="1"/>
  <c r="M141" i="12"/>
  <c r="N141" i="12" s="1"/>
  <c r="O141" i="12" s="1"/>
  <c r="M149" i="12"/>
  <c r="N149" i="12" s="1"/>
  <c r="O149" i="12" s="1"/>
  <c r="M157" i="12"/>
  <c r="N157" i="12" s="1"/>
  <c r="O157" i="12" s="1"/>
  <c r="M165" i="12"/>
  <c r="N165" i="12" s="1"/>
  <c r="O165" i="12" s="1"/>
  <c r="M173" i="12"/>
  <c r="N173" i="12" s="1"/>
  <c r="O173" i="12" s="1"/>
  <c r="M181" i="12"/>
  <c r="N181" i="12" s="1"/>
  <c r="O181" i="12" s="1"/>
  <c r="M189" i="12"/>
  <c r="N189" i="12" s="1"/>
  <c r="O189" i="12" s="1"/>
  <c r="M197" i="12"/>
  <c r="N197" i="12" s="1"/>
  <c r="O197" i="12" s="1"/>
  <c r="M205" i="12"/>
  <c r="N205" i="12" s="1"/>
  <c r="O205" i="12" s="1"/>
  <c r="M213" i="12"/>
  <c r="N213" i="12" s="1"/>
  <c r="O213" i="12" s="1"/>
  <c r="M221" i="12"/>
  <c r="N221" i="12" s="1"/>
  <c r="O221" i="12" s="1"/>
  <c r="M229" i="12"/>
  <c r="N229" i="12" s="1"/>
  <c r="O229" i="12" s="1"/>
  <c r="M237" i="12"/>
  <c r="N237" i="12" s="1"/>
  <c r="O237" i="12" s="1"/>
  <c r="M245" i="12"/>
  <c r="N245" i="12" s="1"/>
  <c r="O245" i="12" s="1"/>
  <c r="M253" i="12"/>
  <c r="N253" i="12" s="1"/>
  <c r="O253" i="12" s="1"/>
  <c r="M261" i="12"/>
  <c r="N261" i="12" s="1"/>
  <c r="O261" i="12" s="1"/>
  <c r="M269" i="12"/>
  <c r="N269" i="12" s="1"/>
  <c r="O269" i="12" s="1"/>
  <c r="M277" i="12"/>
  <c r="N277" i="12" s="1"/>
  <c r="O277" i="12" s="1"/>
  <c r="M285" i="12"/>
  <c r="N285" i="12" s="1"/>
  <c r="O285" i="12" s="1"/>
  <c r="M293" i="12"/>
  <c r="N293" i="12" s="1"/>
  <c r="O293" i="12" s="1"/>
  <c r="M301" i="12"/>
  <c r="N301" i="12" s="1"/>
  <c r="O301" i="12" s="1"/>
  <c r="M14" i="12"/>
  <c r="N14" i="12" s="1"/>
  <c r="O14" i="12" s="1"/>
  <c r="M22" i="12"/>
  <c r="N22" i="12" s="1"/>
  <c r="O22" i="12" s="1"/>
  <c r="M30" i="12"/>
  <c r="N30" i="12" s="1"/>
  <c r="O30" i="12" s="1"/>
  <c r="M38" i="12"/>
  <c r="N38" i="12" s="1"/>
  <c r="O38" i="12" s="1"/>
  <c r="M46" i="12"/>
  <c r="N46" i="12" s="1"/>
  <c r="O46" i="12" s="1"/>
  <c r="M54" i="12"/>
  <c r="N54" i="12" s="1"/>
  <c r="O54" i="12" s="1"/>
  <c r="M62" i="12"/>
  <c r="N62" i="12" s="1"/>
  <c r="O62" i="12" s="1"/>
  <c r="M70" i="12"/>
  <c r="N70" i="12" s="1"/>
  <c r="O70" i="12" s="1"/>
  <c r="M78" i="12"/>
  <c r="N78" i="12" s="1"/>
  <c r="O78" i="12" s="1"/>
  <c r="M86" i="12"/>
  <c r="N86" i="12" s="1"/>
  <c r="O86" i="12" s="1"/>
  <c r="M94" i="12"/>
  <c r="N94" i="12" s="1"/>
  <c r="O94" i="12" s="1"/>
  <c r="M102" i="12"/>
  <c r="N102" i="12" s="1"/>
  <c r="O102" i="12" s="1"/>
  <c r="M110" i="12"/>
  <c r="N110" i="12" s="1"/>
  <c r="O110" i="12" s="1"/>
  <c r="M118" i="12"/>
  <c r="N118" i="12" s="1"/>
  <c r="O118" i="12" s="1"/>
  <c r="M126" i="12"/>
  <c r="N126" i="12" s="1"/>
  <c r="O126" i="12" s="1"/>
  <c r="M134" i="12"/>
  <c r="N134" i="12" s="1"/>
  <c r="O134" i="12" s="1"/>
  <c r="M142" i="12"/>
  <c r="N142" i="12" s="1"/>
  <c r="O142" i="12" s="1"/>
  <c r="M150" i="12"/>
  <c r="N150" i="12" s="1"/>
  <c r="O150" i="12" s="1"/>
  <c r="M158" i="12"/>
  <c r="N158" i="12" s="1"/>
  <c r="O158" i="12" s="1"/>
  <c r="M166" i="12"/>
  <c r="N166" i="12" s="1"/>
  <c r="O166" i="12" s="1"/>
  <c r="M174" i="12"/>
  <c r="N174" i="12" s="1"/>
  <c r="O174" i="12" s="1"/>
  <c r="M182" i="12"/>
  <c r="N182" i="12" s="1"/>
  <c r="O182" i="12" s="1"/>
  <c r="M190" i="12"/>
  <c r="N190" i="12" s="1"/>
  <c r="O190" i="12" s="1"/>
  <c r="M198" i="12"/>
  <c r="N198" i="12" s="1"/>
  <c r="O198" i="12" s="1"/>
  <c r="M206" i="12"/>
  <c r="N206" i="12" s="1"/>
  <c r="O206" i="12" s="1"/>
  <c r="M214" i="12"/>
  <c r="N214" i="12" s="1"/>
  <c r="O214" i="12" s="1"/>
  <c r="M222" i="12"/>
  <c r="N222" i="12" s="1"/>
  <c r="O222" i="12" s="1"/>
  <c r="M230" i="12"/>
  <c r="N230" i="12" s="1"/>
  <c r="O230" i="12" s="1"/>
  <c r="M238" i="12"/>
  <c r="N238" i="12" s="1"/>
  <c r="O238" i="12" s="1"/>
  <c r="M246" i="12"/>
  <c r="N246" i="12" s="1"/>
  <c r="O246" i="12" s="1"/>
  <c r="M254" i="12"/>
  <c r="N254" i="12" s="1"/>
  <c r="O254" i="12" s="1"/>
  <c r="M262" i="12"/>
  <c r="N262" i="12" s="1"/>
  <c r="O262" i="12" s="1"/>
  <c r="M270" i="12"/>
  <c r="N270" i="12" s="1"/>
  <c r="O270" i="12" s="1"/>
  <c r="M278" i="12"/>
  <c r="N278" i="12" s="1"/>
  <c r="O278" i="12" s="1"/>
  <c r="M286" i="12"/>
  <c r="N286" i="12" s="1"/>
  <c r="O286" i="12" s="1"/>
  <c r="M294" i="12"/>
  <c r="N294" i="12" s="1"/>
  <c r="O294" i="12" s="1"/>
  <c r="M302" i="12"/>
  <c r="N302" i="12" s="1"/>
  <c r="O302" i="12" s="1"/>
  <c r="M15" i="12"/>
  <c r="N15" i="12" s="1"/>
  <c r="O15" i="12" s="1"/>
  <c r="M23" i="12"/>
  <c r="N23" i="12" s="1"/>
  <c r="O23" i="12" s="1"/>
  <c r="M31" i="12"/>
  <c r="N31" i="12" s="1"/>
  <c r="O31" i="12" s="1"/>
  <c r="M39" i="12"/>
  <c r="N39" i="12" s="1"/>
  <c r="O39" i="12" s="1"/>
  <c r="M47" i="12"/>
  <c r="N47" i="12" s="1"/>
  <c r="O47" i="12" s="1"/>
  <c r="M55" i="12"/>
  <c r="N55" i="12" s="1"/>
  <c r="O55" i="12" s="1"/>
  <c r="M63" i="12"/>
  <c r="N63" i="12" s="1"/>
  <c r="O63" i="12" s="1"/>
  <c r="M71" i="12"/>
  <c r="N71" i="12" s="1"/>
  <c r="O71" i="12" s="1"/>
  <c r="M79" i="12"/>
  <c r="N79" i="12" s="1"/>
  <c r="O79" i="12" s="1"/>
  <c r="M87" i="12"/>
  <c r="N87" i="12" s="1"/>
  <c r="O87" i="12" s="1"/>
  <c r="M95" i="12"/>
  <c r="N95" i="12" s="1"/>
  <c r="O95" i="12" s="1"/>
  <c r="M103" i="12"/>
  <c r="N103" i="12" s="1"/>
  <c r="O103" i="12" s="1"/>
  <c r="M111" i="12"/>
  <c r="N111" i="12" s="1"/>
  <c r="O111" i="12" s="1"/>
  <c r="M119" i="12"/>
  <c r="N119" i="12" s="1"/>
  <c r="O119" i="12" s="1"/>
  <c r="M127" i="12"/>
  <c r="N127" i="12" s="1"/>
  <c r="O127" i="12" s="1"/>
  <c r="M135" i="12"/>
  <c r="N135" i="12" s="1"/>
  <c r="O135" i="12" s="1"/>
  <c r="M143" i="12"/>
  <c r="N143" i="12" s="1"/>
  <c r="O143" i="12" s="1"/>
  <c r="M151" i="12"/>
  <c r="N151" i="12" s="1"/>
  <c r="O151" i="12" s="1"/>
  <c r="M159" i="12"/>
  <c r="N159" i="12" s="1"/>
  <c r="O159" i="12" s="1"/>
  <c r="M167" i="12"/>
  <c r="N167" i="12" s="1"/>
  <c r="O167" i="12" s="1"/>
  <c r="M175" i="12"/>
  <c r="N175" i="12" s="1"/>
  <c r="O175" i="12" s="1"/>
  <c r="M183" i="12"/>
  <c r="N183" i="12" s="1"/>
  <c r="O183" i="12" s="1"/>
  <c r="M191" i="12"/>
  <c r="N191" i="12" s="1"/>
  <c r="O191" i="12" s="1"/>
  <c r="M199" i="12"/>
  <c r="N199" i="12" s="1"/>
  <c r="O199" i="12" s="1"/>
  <c r="M207" i="12"/>
  <c r="N207" i="12" s="1"/>
  <c r="O207" i="12" s="1"/>
  <c r="M215" i="12"/>
  <c r="N215" i="12" s="1"/>
  <c r="O215" i="12" s="1"/>
  <c r="M223" i="12"/>
  <c r="N223" i="12" s="1"/>
  <c r="O223" i="12" s="1"/>
  <c r="M231" i="12"/>
  <c r="N231" i="12" s="1"/>
  <c r="O231" i="12" s="1"/>
  <c r="M239" i="12"/>
  <c r="N239" i="12" s="1"/>
  <c r="O239" i="12" s="1"/>
  <c r="M247" i="12"/>
  <c r="N247" i="12" s="1"/>
  <c r="O247" i="12" s="1"/>
  <c r="M255" i="12"/>
  <c r="N255" i="12" s="1"/>
  <c r="O255" i="12" s="1"/>
  <c r="M263" i="12"/>
  <c r="N263" i="12" s="1"/>
  <c r="O263" i="12" s="1"/>
  <c r="M271" i="12"/>
  <c r="N271" i="12" s="1"/>
  <c r="O271" i="12" s="1"/>
  <c r="M279" i="12"/>
  <c r="N279" i="12" s="1"/>
  <c r="O279" i="12" s="1"/>
  <c r="M287" i="12"/>
  <c r="N287" i="12" s="1"/>
  <c r="O287" i="12" s="1"/>
  <c r="M295" i="12"/>
  <c r="N295" i="12" s="1"/>
  <c r="O295" i="12" s="1"/>
  <c r="M303" i="12"/>
  <c r="N303" i="12" s="1"/>
  <c r="O303" i="12" s="1"/>
  <c r="M17" i="12"/>
  <c r="N17" i="12" s="1"/>
  <c r="O17" i="12" s="1"/>
  <c r="M25" i="12"/>
  <c r="N25" i="12" s="1"/>
  <c r="O25" i="12" s="1"/>
  <c r="M33" i="12"/>
  <c r="N33" i="12" s="1"/>
  <c r="O33" i="12" s="1"/>
  <c r="M41" i="12"/>
  <c r="N41" i="12" s="1"/>
  <c r="O41" i="12" s="1"/>
  <c r="M49" i="12"/>
  <c r="N49" i="12" s="1"/>
  <c r="O49" i="12" s="1"/>
  <c r="M57" i="12"/>
  <c r="N57" i="12" s="1"/>
  <c r="O57" i="12" s="1"/>
  <c r="M65" i="12"/>
  <c r="N65" i="12" s="1"/>
  <c r="O65" i="12" s="1"/>
  <c r="M73" i="12"/>
  <c r="N73" i="12" s="1"/>
  <c r="O73" i="12" s="1"/>
  <c r="M81" i="12"/>
  <c r="N81" i="12" s="1"/>
  <c r="O81" i="12" s="1"/>
  <c r="M89" i="12"/>
  <c r="N89" i="12" s="1"/>
  <c r="O89" i="12" s="1"/>
  <c r="M97" i="12"/>
  <c r="N97" i="12" s="1"/>
  <c r="O97" i="12" s="1"/>
  <c r="M105" i="12"/>
  <c r="N105" i="12" s="1"/>
  <c r="O105" i="12" s="1"/>
  <c r="M113" i="12"/>
  <c r="N113" i="12" s="1"/>
  <c r="O113" i="12" s="1"/>
  <c r="M121" i="12"/>
  <c r="N121" i="12" s="1"/>
  <c r="O121" i="12" s="1"/>
  <c r="M129" i="12"/>
  <c r="N129" i="12" s="1"/>
  <c r="O129" i="12" s="1"/>
  <c r="M137" i="12"/>
  <c r="N137" i="12" s="1"/>
  <c r="O137" i="12" s="1"/>
  <c r="M145" i="12"/>
  <c r="N145" i="12" s="1"/>
  <c r="O145" i="12" s="1"/>
  <c r="M153" i="12"/>
  <c r="N153" i="12" s="1"/>
  <c r="O153" i="12" s="1"/>
  <c r="M161" i="12"/>
  <c r="N161" i="12" s="1"/>
  <c r="O161" i="12" s="1"/>
  <c r="M169" i="12"/>
  <c r="N169" i="12" s="1"/>
  <c r="O169" i="12" s="1"/>
  <c r="M177" i="12"/>
  <c r="N177" i="12" s="1"/>
  <c r="O177" i="12" s="1"/>
  <c r="M185" i="12"/>
  <c r="N185" i="12" s="1"/>
  <c r="O185" i="12" s="1"/>
  <c r="M193" i="12"/>
  <c r="N193" i="12" s="1"/>
  <c r="O193" i="12" s="1"/>
  <c r="M201" i="12"/>
  <c r="N201" i="12" s="1"/>
  <c r="O201" i="12" s="1"/>
  <c r="M209" i="12"/>
  <c r="N209" i="12" s="1"/>
  <c r="O209" i="12" s="1"/>
  <c r="M217" i="12"/>
  <c r="N217" i="12" s="1"/>
  <c r="O217" i="12" s="1"/>
  <c r="M225" i="12"/>
  <c r="N225" i="12" s="1"/>
  <c r="O225" i="12" s="1"/>
  <c r="M233" i="12"/>
  <c r="N233" i="12" s="1"/>
  <c r="O233" i="12" s="1"/>
  <c r="M241" i="12"/>
  <c r="N241" i="12" s="1"/>
  <c r="O241" i="12" s="1"/>
  <c r="M249" i="12"/>
  <c r="N249" i="12" s="1"/>
  <c r="O249" i="12" s="1"/>
  <c r="M257" i="12"/>
  <c r="N257" i="12" s="1"/>
  <c r="O257" i="12" s="1"/>
  <c r="M265" i="12"/>
  <c r="N265" i="12" s="1"/>
  <c r="O265" i="12" s="1"/>
  <c r="M273" i="12"/>
  <c r="N273" i="12" s="1"/>
  <c r="O273" i="12" s="1"/>
  <c r="M281" i="12"/>
  <c r="N281" i="12" s="1"/>
  <c r="O281" i="12" s="1"/>
  <c r="M289" i="12"/>
  <c r="N289" i="12" s="1"/>
  <c r="O289" i="12" s="1"/>
  <c r="M297" i="12"/>
  <c r="N297" i="12" s="1"/>
  <c r="O297" i="12" s="1"/>
  <c r="M18" i="12"/>
  <c r="N18" i="12" s="1"/>
  <c r="O18" i="12" s="1"/>
  <c r="M26" i="12"/>
  <c r="N26" i="12" s="1"/>
  <c r="O26" i="12" s="1"/>
  <c r="M34" i="12"/>
  <c r="N34" i="12" s="1"/>
  <c r="O34" i="12" s="1"/>
  <c r="M42" i="12"/>
  <c r="N42" i="12" s="1"/>
  <c r="O42" i="12" s="1"/>
  <c r="M50" i="12"/>
  <c r="N50" i="12" s="1"/>
  <c r="O50" i="12" s="1"/>
  <c r="M58" i="12"/>
  <c r="N58" i="12" s="1"/>
  <c r="O58" i="12" s="1"/>
  <c r="M66" i="12"/>
  <c r="N66" i="12" s="1"/>
  <c r="O66" i="12" s="1"/>
  <c r="M74" i="12"/>
  <c r="N74" i="12" s="1"/>
  <c r="O74" i="12" s="1"/>
  <c r="M82" i="12"/>
  <c r="N82" i="12" s="1"/>
  <c r="O82" i="12" s="1"/>
  <c r="M90" i="12"/>
  <c r="N90" i="12" s="1"/>
  <c r="O90" i="12" s="1"/>
  <c r="M98" i="12"/>
  <c r="N98" i="12" s="1"/>
  <c r="O98" i="12" s="1"/>
  <c r="M106" i="12"/>
  <c r="N106" i="12" s="1"/>
  <c r="O106" i="12" s="1"/>
  <c r="M114" i="12"/>
  <c r="N114" i="12" s="1"/>
  <c r="O114" i="12" s="1"/>
  <c r="M122" i="12"/>
  <c r="N122" i="12" s="1"/>
  <c r="O122" i="12" s="1"/>
  <c r="M130" i="12"/>
  <c r="N130" i="12" s="1"/>
  <c r="O130" i="12" s="1"/>
  <c r="M138" i="12"/>
  <c r="N138" i="12" s="1"/>
  <c r="O138" i="12" s="1"/>
  <c r="M146" i="12"/>
  <c r="N146" i="12" s="1"/>
  <c r="O146" i="12" s="1"/>
  <c r="M154" i="12"/>
  <c r="N154" i="12" s="1"/>
  <c r="O154" i="12" s="1"/>
  <c r="M162" i="12"/>
  <c r="N162" i="12" s="1"/>
  <c r="O162" i="12" s="1"/>
  <c r="M170" i="12"/>
  <c r="N170" i="12" s="1"/>
  <c r="O170" i="12" s="1"/>
  <c r="M178" i="12"/>
  <c r="N178" i="12" s="1"/>
  <c r="O178" i="12" s="1"/>
  <c r="M186" i="12"/>
  <c r="N186" i="12" s="1"/>
  <c r="O186" i="12" s="1"/>
  <c r="M194" i="12"/>
  <c r="N194" i="12" s="1"/>
  <c r="O194" i="12" s="1"/>
  <c r="M202" i="12"/>
  <c r="N202" i="12" s="1"/>
  <c r="O202" i="12" s="1"/>
  <c r="M210" i="12"/>
  <c r="N210" i="12" s="1"/>
  <c r="O210" i="12" s="1"/>
  <c r="M218" i="12"/>
  <c r="N218" i="12" s="1"/>
  <c r="O218" i="12" s="1"/>
  <c r="M226" i="12"/>
  <c r="N226" i="12" s="1"/>
  <c r="O226" i="12" s="1"/>
  <c r="M234" i="12"/>
  <c r="N234" i="12" s="1"/>
  <c r="O234" i="12" s="1"/>
  <c r="M242" i="12"/>
  <c r="N242" i="12" s="1"/>
  <c r="O242" i="12" s="1"/>
  <c r="M250" i="12"/>
  <c r="N250" i="12" s="1"/>
  <c r="O250" i="12" s="1"/>
  <c r="M258" i="12"/>
  <c r="N258" i="12" s="1"/>
  <c r="O258" i="12" s="1"/>
  <c r="M266" i="12"/>
  <c r="N266" i="12" s="1"/>
  <c r="O266" i="12" s="1"/>
  <c r="M274" i="12"/>
  <c r="N274" i="12" s="1"/>
  <c r="O274" i="12" s="1"/>
  <c r="M282" i="12"/>
  <c r="N282" i="12" s="1"/>
  <c r="O282" i="12" s="1"/>
  <c r="M290" i="12"/>
  <c r="N290" i="12" s="1"/>
  <c r="O290" i="12" s="1"/>
  <c r="M298" i="12"/>
  <c r="N298" i="12" s="1"/>
  <c r="O298" i="12" s="1"/>
  <c r="M19" i="12"/>
  <c r="N19" i="12" s="1"/>
  <c r="O19" i="12" s="1"/>
  <c r="M27" i="12"/>
  <c r="N27" i="12" s="1"/>
  <c r="O27" i="12" s="1"/>
  <c r="M35" i="12"/>
  <c r="N35" i="12" s="1"/>
  <c r="O35" i="12" s="1"/>
  <c r="M43" i="12"/>
  <c r="N43" i="12" s="1"/>
  <c r="O43" i="12" s="1"/>
  <c r="M51" i="12"/>
  <c r="N51" i="12" s="1"/>
  <c r="O51" i="12" s="1"/>
  <c r="M59" i="12"/>
  <c r="N59" i="12" s="1"/>
  <c r="O59" i="12" s="1"/>
  <c r="M67" i="12"/>
  <c r="N67" i="12" s="1"/>
  <c r="O67" i="12" s="1"/>
  <c r="M75" i="12"/>
  <c r="N75" i="12" s="1"/>
  <c r="O75" i="12" s="1"/>
  <c r="M83" i="12"/>
  <c r="N83" i="12" s="1"/>
  <c r="O83" i="12" s="1"/>
  <c r="M91" i="12"/>
  <c r="N91" i="12" s="1"/>
  <c r="O91" i="12" s="1"/>
  <c r="M99" i="12"/>
  <c r="N99" i="12" s="1"/>
  <c r="O99" i="12" s="1"/>
  <c r="M107" i="12"/>
  <c r="N107" i="12" s="1"/>
  <c r="O107" i="12" s="1"/>
  <c r="M115" i="12"/>
  <c r="N115" i="12" s="1"/>
  <c r="O115" i="12" s="1"/>
  <c r="M123" i="12"/>
  <c r="N123" i="12" s="1"/>
  <c r="O123" i="12" s="1"/>
  <c r="M131" i="12"/>
  <c r="N131" i="12" s="1"/>
  <c r="O131" i="12" s="1"/>
  <c r="M139" i="12"/>
  <c r="N139" i="12" s="1"/>
  <c r="O139" i="12" s="1"/>
  <c r="M147" i="12"/>
  <c r="N147" i="12" s="1"/>
  <c r="O147" i="12" s="1"/>
  <c r="M155" i="12"/>
  <c r="N155" i="12" s="1"/>
  <c r="O155" i="12" s="1"/>
  <c r="M163" i="12"/>
  <c r="N163" i="12" s="1"/>
  <c r="O163" i="12" s="1"/>
  <c r="M171" i="12"/>
  <c r="N171" i="12" s="1"/>
  <c r="O171" i="12" s="1"/>
  <c r="M179" i="12"/>
  <c r="N179" i="12" s="1"/>
  <c r="O179" i="12" s="1"/>
  <c r="M187" i="12"/>
  <c r="N187" i="12" s="1"/>
  <c r="O187" i="12" s="1"/>
  <c r="M195" i="12"/>
  <c r="N195" i="12" s="1"/>
  <c r="O195" i="12" s="1"/>
  <c r="M203" i="12"/>
  <c r="N203" i="12" s="1"/>
  <c r="O203" i="12" s="1"/>
  <c r="M211" i="12"/>
  <c r="N211" i="12" s="1"/>
  <c r="O211" i="12" s="1"/>
  <c r="M219" i="12"/>
  <c r="N219" i="12" s="1"/>
  <c r="O219" i="12" s="1"/>
  <c r="M227" i="12"/>
  <c r="N227" i="12" s="1"/>
  <c r="O227" i="12" s="1"/>
  <c r="M235" i="12"/>
  <c r="N235" i="12" s="1"/>
  <c r="O235" i="12" s="1"/>
  <c r="M243" i="12"/>
  <c r="N243" i="12" s="1"/>
  <c r="O243" i="12" s="1"/>
  <c r="M251" i="12"/>
  <c r="N251" i="12" s="1"/>
  <c r="O251" i="12" s="1"/>
  <c r="M259" i="12"/>
  <c r="N259" i="12" s="1"/>
  <c r="O259" i="12" s="1"/>
  <c r="M267" i="12"/>
  <c r="N267" i="12" s="1"/>
  <c r="O267" i="12" s="1"/>
  <c r="M275" i="12"/>
  <c r="N275" i="12" s="1"/>
  <c r="O275" i="12" s="1"/>
  <c r="M283" i="12"/>
  <c r="N283" i="12" s="1"/>
  <c r="O283" i="12" s="1"/>
  <c r="M291" i="12"/>
  <c r="N291" i="12" s="1"/>
  <c r="O291" i="12" s="1"/>
  <c r="M16" i="12"/>
  <c r="N16" i="12" s="1"/>
  <c r="O16" i="12" s="1"/>
  <c r="M48" i="12"/>
  <c r="N48" i="12" s="1"/>
  <c r="O48" i="12" s="1"/>
  <c r="M80" i="12"/>
  <c r="N80" i="12" s="1"/>
  <c r="O80" i="12" s="1"/>
  <c r="M112" i="12"/>
  <c r="N112" i="12" s="1"/>
  <c r="O112" i="12" s="1"/>
  <c r="M144" i="12"/>
  <c r="N144" i="12" s="1"/>
  <c r="O144" i="12" s="1"/>
  <c r="M176" i="12"/>
  <c r="N176" i="12" s="1"/>
  <c r="O176" i="12" s="1"/>
  <c r="M208" i="12"/>
  <c r="N208" i="12" s="1"/>
  <c r="O208" i="12" s="1"/>
  <c r="M240" i="12"/>
  <c r="N240" i="12" s="1"/>
  <c r="O240" i="12" s="1"/>
  <c r="M272" i="12"/>
  <c r="N272" i="12" s="1"/>
  <c r="O272" i="12" s="1"/>
  <c r="M300" i="12"/>
  <c r="N300" i="12" s="1"/>
  <c r="O300" i="12" s="1"/>
  <c r="M60" i="12"/>
  <c r="N60" i="12" s="1"/>
  <c r="O60" i="12" s="1"/>
  <c r="M124" i="12"/>
  <c r="N124" i="12" s="1"/>
  <c r="O124" i="12" s="1"/>
  <c r="M188" i="12"/>
  <c r="N188" i="12" s="1"/>
  <c r="O188" i="12" s="1"/>
  <c r="M220" i="12"/>
  <c r="N220" i="12" s="1"/>
  <c r="O220" i="12" s="1"/>
  <c r="M284" i="12"/>
  <c r="N284" i="12" s="1"/>
  <c r="O284" i="12" s="1"/>
  <c r="M20" i="12"/>
  <c r="N20" i="12" s="1"/>
  <c r="O20" i="12" s="1"/>
  <c r="M52" i="12"/>
  <c r="N52" i="12" s="1"/>
  <c r="O52" i="12" s="1"/>
  <c r="M84" i="12"/>
  <c r="N84" i="12" s="1"/>
  <c r="O84" i="12" s="1"/>
  <c r="M116" i="12"/>
  <c r="N116" i="12" s="1"/>
  <c r="O116" i="12" s="1"/>
  <c r="M148" i="12"/>
  <c r="N148" i="12" s="1"/>
  <c r="O148" i="12" s="1"/>
  <c r="M180" i="12"/>
  <c r="N180" i="12" s="1"/>
  <c r="O180" i="12" s="1"/>
  <c r="M212" i="12"/>
  <c r="N212" i="12" s="1"/>
  <c r="O212" i="12" s="1"/>
  <c r="M244" i="12"/>
  <c r="N244" i="12" s="1"/>
  <c r="O244" i="12" s="1"/>
  <c r="M276" i="12"/>
  <c r="N276" i="12" s="1"/>
  <c r="O276" i="12" s="1"/>
  <c r="M304" i="12"/>
  <c r="N304" i="12" s="1"/>
  <c r="O304" i="12" s="1"/>
  <c r="M92" i="12"/>
  <c r="N92" i="12" s="1"/>
  <c r="O92" i="12" s="1"/>
  <c r="M24" i="12"/>
  <c r="N24" i="12" s="1"/>
  <c r="O24" i="12" s="1"/>
  <c r="M56" i="12"/>
  <c r="N56" i="12" s="1"/>
  <c r="O56" i="12" s="1"/>
  <c r="M88" i="12"/>
  <c r="N88" i="12" s="1"/>
  <c r="O88" i="12" s="1"/>
  <c r="M120" i="12"/>
  <c r="N120" i="12" s="1"/>
  <c r="O120" i="12" s="1"/>
  <c r="M152" i="12"/>
  <c r="N152" i="12" s="1"/>
  <c r="O152" i="12" s="1"/>
  <c r="M184" i="12"/>
  <c r="N184" i="12" s="1"/>
  <c r="O184" i="12" s="1"/>
  <c r="M216" i="12"/>
  <c r="N216" i="12" s="1"/>
  <c r="O216" i="12" s="1"/>
  <c r="M248" i="12"/>
  <c r="N248" i="12" s="1"/>
  <c r="O248" i="12" s="1"/>
  <c r="M280" i="12"/>
  <c r="N280" i="12" s="1"/>
  <c r="O280" i="12" s="1"/>
  <c r="M28" i="12"/>
  <c r="N28" i="12" s="1"/>
  <c r="O28" i="12" s="1"/>
  <c r="M156" i="12"/>
  <c r="N156" i="12" s="1"/>
  <c r="O156" i="12" s="1"/>
  <c r="M252" i="12"/>
  <c r="N252" i="12" s="1"/>
  <c r="O252" i="12" s="1"/>
  <c r="M32" i="12"/>
  <c r="N32" i="12" s="1"/>
  <c r="O32" i="12" s="1"/>
  <c r="M64" i="12"/>
  <c r="N64" i="12" s="1"/>
  <c r="O64" i="12" s="1"/>
  <c r="M96" i="12"/>
  <c r="N96" i="12" s="1"/>
  <c r="O96" i="12" s="1"/>
  <c r="M128" i="12"/>
  <c r="N128" i="12" s="1"/>
  <c r="O128" i="12" s="1"/>
  <c r="M160" i="12"/>
  <c r="N160" i="12" s="1"/>
  <c r="O160" i="12" s="1"/>
  <c r="M192" i="12"/>
  <c r="N192" i="12" s="1"/>
  <c r="O192" i="12" s="1"/>
  <c r="M224" i="12"/>
  <c r="N224" i="12" s="1"/>
  <c r="O224" i="12" s="1"/>
  <c r="M256" i="12"/>
  <c r="N256" i="12" s="1"/>
  <c r="O256" i="12" s="1"/>
  <c r="M288" i="12"/>
  <c r="N288" i="12" s="1"/>
  <c r="O288" i="12" s="1"/>
  <c r="M72" i="12"/>
  <c r="N72" i="12" s="1"/>
  <c r="O72" i="12" s="1"/>
  <c r="M76" i="12"/>
  <c r="N76" i="12" s="1"/>
  <c r="O76" i="12" s="1"/>
  <c r="M140" i="12"/>
  <c r="N140" i="12" s="1"/>
  <c r="O140" i="12" s="1"/>
  <c r="M204" i="12"/>
  <c r="N204" i="12" s="1"/>
  <c r="O204" i="12" s="1"/>
  <c r="M299" i="12"/>
  <c r="N299" i="12" s="1"/>
  <c r="O299" i="12" s="1"/>
  <c r="M36" i="12"/>
  <c r="N36" i="12" s="1"/>
  <c r="O36" i="12" s="1"/>
  <c r="M68" i="12"/>
  <c r="N68" i="12" s="1"/>
  <c r="O68" i="12" s="1"/>
  <c r="M100" i="12"/>
  <c r="N100" i="12" s="1"/>
  <c r="O100" i="12" s="1"/>
  <c r="M132" i="12"/>
  <c r="N132" i="12" s="1"/>
  <c r="O132" i="12" s="1"/>
  <c r="M164" i="12"/>
  <c r="N164" i="12" s="1"/>
  <c r="O164" i="12" s="1"/>
  <c r="M196" i="12"/>
  <c r="N196" i="12" s="1"/>
  <c r="O196" i="12" s="1"/>
  <c r="M228" i="12"/>
  <c r="N228" i="12" s="1"/>
  <c r="O228" i="12" s="1"/>
  <c r="M260" i="12"/>
  <c r="N260" i="12" s="1"/>
  <c r="O260" i="12" s="1"/>
  <c r="M292" i="12"/>
  <c r="N292" i="12" s="1"/>
  <c r="O292" i="12" s="1"/>
  <c r="M40" i="12"/>
  <c r="N40" i="12" s="1"/>
  <c r="O40" i="12" s="1"/>
  <c r="M104" i="12"/>
  <c r="N104" i="12" s="1"/>
  <c r="O104" i="12" s="1"/>
  <c r="M136" i="12"/>
  <c r="N136" i="12" s="1"/>
  <c r="O136" i="12" s="1"/>
  <c r="M168" i="12"/>
  <c r="N168" i="12" s="1"/>
  <c r="O168" i="12" s="1"/>
  <c r="M200" i="12"/>
  <c r="N200" i="12" s="1"/>
  <c r="O200" i="12" s="1"/>
  <c r="M232" i="12"/>
  <c r="N232" i="12" s="1"/>
  <c r="O232" i="12" s="1"/>
  <c r="M264" i="12"/>
  <c r="N264" i="12" s="1"/>
  <c r="O264" i="12" s="1"/>
  <c r="M296" i="12"/>
  <c r="N296" i="12" s="1"/>
  <c r="O296" i="12" s="1"/>
  <c r="M44" i="12"/>
  <c r="N44" i="12" s="1"/>
  <c r="O44" i="12" s="1"/>
  <c r="M108" i="12"/>
  <c r="N108" i="12" s="1"/>
  <c r="O108" i="12" s="1"/>
  <c r="M172" i="12"/>
  <c r="N172" i="12" s="1"/>
  <c r="O172" i="12" s="1"/>
  <c r="M236" i="12"/>
  <c r="N236" i="12" s="1"/>
  <c r="O236" i="12" s="1"/>
  <c r="M268" i="12"/>
  <c r="N268" i="12" s="1"/>
  <c r="O268" i="12" s="1"/>
  <c r="L6" i="7"/>
  <c r="R6" i="7" l="1"/>
  <c r="P6" i="7"/>
  <c r="O11" i="12"/>
  <c r="N11" i="12" s="1"/>
  <c r="C4" i="11" l="1"/>
  <c r="F7" i="10"/>
  <c r="C7" i="10"/>
  <c r="N7" i="10" s="1"/>
  <c r="N8" i="10" l="1"/>
  <c r="N70" i="10"/>
  <c r="N134" i="10"/>
  <c r="N198" i="10"/>
  <c r="N262" i="10"/>
  <c r="N257" i="10"/>
  <c r="N187" i="10"/>
  <c r="N188" i="10"/>
  <c r="N173" i="10"/>
  <c r="N55" i="10"/>
  <c r="N119" i="10"/>
  <c r="N183" i="10"/>
  <c r="N247" i="10"/>
  <c r="N225" i="10"/>
  <c r="N44" i="10"/>
  <c r="N189" i="10"/>
  <c r="N56" i="10"/>
  <c r="N120" i="10"/>
  <c r="N184" i="10"/>
  <c r="N248" i="10"/>
  <c r="N233" i="10"/>
  <c r="N139" i="10"/>
  <c r="N116" i="10"/>
  <c r="N133" i="10"/>
  <c r="N41" i="10"/>
  <c r="N105" i="10"/>
  <c r="N169" i="10"/>
  <c r="N147" i="10"/>
  <c r="N180" i="10"/>
  <c r="N181" i="10"/>
  <c r="N42" i="10"/>
  <c r="N106" i="10"/>
  <c r="N170" i="10"/>
  <c r="N234" i="10"/>
  <c r="N163" i="10"/>
  <c r="N156" i="10"/>
  <c r="N165" i="10"/>
  <c r="N273" i="10"/>
  <c r="N172" i="10"/>
  <c r="N49" i="10"/>
  <c r="N201" i="10"/>
  <c r="N179" i="10"/>
  <c r="N205" i="10"/>
  <c r="N50" i="10"/>
  <c r="N178" i="10"/>
  <c r="N242" i="10"/>
  <c r="N203" i="10"/>
  <c r="N213" i="10"/>
  <c r="N250" i="10"/>
  <c r="N236" i="10"/>
  <c r="N272" i="10"/>
  <c r="N285" i="10"/>
  <c r="N251" i="10"/>
  <c r="N130" i="10"/>
  <c r="N275" i="10"/>
  <c r="N87" i="10"/>
  <c r="N24" i="10"/>
  <c r="N283" i="10"/>
  <c r="N137" i="10"/>
  <c r="N10" i="10"/>
  <c r="N37" i="10"/>
  <c r="N68" i="10"/>
  <c r="N159" i="10"/>
  <c r="N13" i="10"/>
  <c r="N288" i="10"/>
  <c r="N81" i="10"/>
  <c r="N69" i="10"/>
  <c r="N52" i="10"/>
  <c r="N91" i="10"/>
  <c r="N126" i="10"/>
  <c r="N148" i="10"/>
  <c r="N48" i="10"/>
  <c r="N92" i="10"/>
  <c r="N157" i="10"/>
  <c r="N124" i="10"/>
  <c r="N14" i="10"/>
  <c r="N78" i="10"/>
  <c r="N142" i="10"/>
  <c r="N206" i="10"/>
  <c r="N270" i="10"/>
  <c r="N281" i="10"/>
  <c r="N227" i="10"/>
  <c r="N228" i="10"/>
  <c r="N221" i="10"/>
  <c r="N63" i="10"/>
  <c r="N127" i="10"/>
  <c r="N191" i="10"/>
  <c r="N255" i="10"/>
  <c r="N265" i="10"/>
  <c r="N100" i="10"/>
  <c r="N229" i="10"/>
  <c r="N64" i="10"/>
  <c r="N128" i="10"/>
  <c r="N192" i="10"/>
  <c r="N256" i="10"/>
  <c r="N171" i="10"/>
  <c r="N197" i="10"/>
  <c r="N113" i="10"/>
  <c r="N212" i="10"/>
  <c r="N114" i="10"/>
  <c r="N196" i="10"/>
  <c r="N253" i="10"/>
  <c r="N282" i="10"/>
  <c r="N129" i="10"/>
  <c r="N284" i="10"/>
  <c r="N194" i="10"/>
  <c r="N277" i="10"/>
  <c r="N215" i="10"/>
  <c r="N268" i="10"/>
  <c r="N216" i="10"/>
  <c r="N9" i="10"/>
  <c r="N291" i="10"/>
  <c r="N138" i="10"/>
  <c r="N132" i="10"/>
  <c r="N83" i="10"/>
  <c r="N31" i="10"/>
  <c r="N287" i="10"/>
  <c r="N160" i="10"/>
  <c r="N17" i="10"/>
  <c r="N36" i="10"/>
  <c r="N59" i="10"/>
  <c r="N117" i="10"/>
  <c r="N93" i="10"/>
  <c r="N241" i="10"/>
  <c r="N175" i="10"/>
  <c r="N176" i="10"/>
  <c r="N33" i="10"/>
  <c r="N162" i="10"/>
  <c r="N22" i="10"/>
  <c r="N86" i="10"/>
  <c r="N150" i="10"/>
  <c r="N214" i="10"/>
  <c r="N278" i="10"/>
  <c r="N258" i="10"/>
  <c r="N259" i="10"/>
  <c r="N260" i="10"/>
  <c r="N261" i="10"/>
  <c r="N71" i="10"/>
  <c r="N135" i="10"/>
  <c r="N199" i="10"/>
  <c r="N263" i="10"/>
  <c r="N297" i="10"/>
  <c r="N164" i="10"/>
  <c r="N269" i="10"/>
  <c r="N72" i="10"/>
  <c r="N136" i="10"/>
  <c r="N200" i="10"/>
  <c r="N264" i="10"/>
  <c r="N266" i="10"/>
  <c r="N195" i="10"/>
  <c r="N204" i="10"/>
  <c r="N245" i="10"/>
  <c r="N57" i="10"/>
  <c r="N121" i="10"/>
  <c r="N217" i="10"/>
  <c r="N219" i="10"/>
  <c r="N252" i="10"/>
  <c r="N237" i="10"/>
  <c r="N58" i="10"/>
  <c r="N122" i="10"/>
  <c r="N186" i="10"/>
  <c r="N235" i="10"/>
  <c r="N208" i="10"/>
  <c r="N65" i="10"/>
  <c r="N293" i="10"/>
  <c r="N274" i="10"/>
  <c r="N23" i="10"/>
  <c r="N88" i="10"/>
  <c r="N292" i="10"/>
  <c r="N289" i="10"/>
  <c r="N74" i="10"/>
  <c r="N12" i="10"/>
  <c r="N177" i="10"/>
  <c r="N95" i="10"/>
  <c r="N131" i="10"/>
  <c r="N224" i="10"/>
  <c r="N21" i="10"/>
  <c r="N11" i="10"/>
  <c r="N146" i="10"/>
  <c r="N26" i="10"/>
  <c r="N76" i="10"/>
  <c r="N155" i="10"/>
  <c r="N47" i="10"/>
  <c r="N267" i="10"/>
  <c r="N240" i="10"/>
  <c r="N97" i="10"/>
  <c r="N34" i="10"/>
  <c r="N125" i="10"/>
  <c r="N30" i="10"/>
  <c r="N94" i="10"/>
  <c r="N158" i="10"/>
  <c r="N222" i="10"/>
  <c r="N286" i="10"/>
  <c r="N298" i="10"/>
  <c r="N299" i="10"/>
  <c r="N300" i="10"/>
  <c r="N15" i="10"/>
  <c r="N79" i="10"/>
  <c r="N143" i="10"/>
  <c r="N207" i="10"/>
  <c r="N271" i="10"/>
  <c r="N290" i="10"/>
  <c r="N220" i="10"/>
  <c r="N16" i="10"/>
  <c r="N80" i="10"/>
  <c r="N144" i="10"/>
  <c r="N243" i="10"/>
  <c r="N244" i="10"/>
  <c r="N249" i="10"/>
  <c r="N66" i="10"/>
  <c r="N276" i="10"/>
  <c r="N279" i="10"/>
  <c r="N152" i="10"/>
  <c r="N19" i="10"/>
  <c r="N73" i="10"/>
  <c r="N29" i="10"/>
  <c r="N27" i="10"/>
  <c r="N238" i="10"/>
  <c r="N223" i="10"/>
  <c r="N96" i="10"/>
  <c r="N20" i="10"/>
  <c r="N145" i="10"/>
  <c r="N82" i="10"/>
  <c r="N53" i="10"/>
  <c r="N218" i="10"/>
  <c r="N190" i="10"/>
  <c r="N149" i="10"/>
  <c r="N141" i="10"/>
  <c r="N107" i="10"/>
  <c r="N140" i="10"/>
  <c r="N123" i="10"/>
  <c r="N38" i="10"/>
  <c r="N102" i="10"/>
  <c r="N166" i="10"/>
  <c r="N230" i="10"/>
  <c r="N294" i="10"/>
  <c r="N43" i="10"/>
  <c r="N28" i="10"/>
  <c r="N45" i="10"/>
  <c r="N151" i="10"/>
  <c r="N35" i="10"/>
  <c r="N280" i="10"/>
  <c r="N202" i="10"/>
  <c r="N51" i="10"/>
  <c r="N18" i="10"/>
  <c r="N90" i="10"/>
  <c r="N62" i="10"/>
  <c r="N239" i="10"/>
  <c r="N193" i="10"/>
  <c r="N99" i="10"/>
  <c r="N226" i="10"/>
  <c r="N46" i="10"/>
  <c r="N110" i="10"/>
  <c r="N174" i="10"/>
  <c r="N77" i="10"/>
  <c r="N32" i="10"/>
  <c r="N210" i="10"/>
  <c r="N185" i="10"/>
  <c r="N161" i="10"/>
  <c r="N54" i="10"/>
  <c r="N118" i="10"/>
  <c r="N182" i="10"/>
  <c r="N246" i="10"/>
  <c r="N209" i="10"/>
  <c r="N115" i="10"/>
  <c r="N108" i="10"/>
  <c r="N109" i="10"/>
  <c r="N39" i="10"/>
  <c r="N103" i="10"/>
  <c r="N167" i="10"/>
  <c r="N231" i="10"/>
  <c r="N295" i="10"/>
  <c r="N211" i="10"/>
  <c r="N85" i="10"/>
  <c r="N40" i="10"/>
  <c r="N104" i="10"/>
  <c r="N168" i="10"/>
  <c r="N232" i="10"/>
  <c r="N296" i="10"/>
  <c r="N75" i="10"/>
  <c r="N60" i="10"/>
  <c r="N61" i="10"/>
  <c r="N25" i="10"/>
  <c r="N89" i="10"/>
  <c r="N153" i="10"/>
  <c r="N67" i="10"/>
  <c r="N84" i="10"/>
  <c r="N154" i="10"/>
  <c r="N254" i="10"/>
  <c r="N111" i="10"/>
  <c r="N112" i="10"/>
  <c r="N101" i="10"/>
  <c r="N98" i="10"/>
  <c r="G7" i="10"/>
  <c r="AB12" i="9"/>
  <c r="O12" i="9" l="1"/>
  <c r="N6" i="8"/>
  <c r="I4" i="11" l="1"/>
  <c r="J4" i="11"/>
  <c r="H4" i="11"/>
  <c r="G4" i="11"/>
  <c r="F4" i="11"/>
  <c r="E4" i="11"/>
  <c r="D4" i="11"/>
  <c r="R7" i="10" l="1"/>
  <c r="Q7" i="10"/>
  <c r="P7" i="10"/>
  <c r="AA12" i="9"/>
  <c r="Z12" i="9"/>
  <c r="Y12" i="9"/>
  <c r="X12" i="9"/>
  <c r="W12" i="9"/>
  <c r="V12" i="9"/>
  <c r="U12" i="9"/>
  <c r="T12" i="9"/>
  <c r="P12" i="9" l="1"/>
  <c r="M6" i="8" l="1"/>
  <c r="L6" i="8"/>
  <c r="K6" i="8"/>
  <c r="J6" i="8"/>
  <c r="I6" i="8"/>
  <c r="H6" i="8"/>
  <c r="G6" i="8"/>
  <c r="F6" i="8"/>
  <c r="E6" i="8"/>
  <c r="D6" i="8"/>
  <c r="C6" i="8"/>
  <c r="N6" i="7"/>
  <c r="K6" i="7"/>
  <c r="I6" i="7"/>
  <c r="H6" i="7"/>
  <c r="E6" i="7"/>
  <c r="D6" i="7"/>
  <c r="C6" i="7"/>
  <c r="K12" i="9" l="1"/>
  <c r="J12" i="9"/>
  <c r="I12" i="9"/>
  <c r="E12" i="9"/>
  <c r="F12" i="9" l="1"/>
  <c r="G12" i="9"/>
  <c r="G21" i="9" l="1"/>
  <c r="G29" i="9"/>
  <c r="G37" i="9"/>
  <c r="G45" i="9"/>
  <c r="G53" i="9"/>
  <c r="G61" i="9"/>
  <c r="G69" i="9"/>
  <c r="G77" i="9"/>
  <c r="G85" i="9"/>
  <c r="G93" i="9"/>
  <c r="G101" i="9"/>
  <c r="G109" i="9"/>
  <c r="G117" i="9"/>
  <c r="G125" i="9"/>
  <c r="G133" i="9"/>
  <c r="G141" i="9"/>
  <c r="G149" i="9"/>
  <c r="G157" i="9"/>
  <c r="G165" i="9"/>
  <c r="G173" i="9"/>
  <c r="G181" i="9"/>
  <c r="G189" i="9"/>
  <c r="G197" i="9"/>
  <c r="G205" i="9"/>
  <c r="G213" i="9"/>
  <c r="G221" i="9"/>
  <c r="G229" i="9"/>
  <c r="G237" i="9"/>
  <c r="G245" i="9"/>
  <c r="G253" i="9"/>
  <c r="G261" i="9"/>
  <c r="G269" i="9"/>
  <c r="G277" i="9"/>
  <c r="G285" i="9"/>
  <c r="G293" i="9"/>
  <c r="G301" i="9"/>
  <c r="G14" i="9"/>
  <c r="G22" i="9"/>
  <c r="G30" i="9"/>
  <c r="G38" i="9"/>
  <c r="G46" i="9"/>
  <c r="G54" i="9"/>
  <c r="G62" i="9"/>
  <c r="G70" i="9"/>
  <c r="G78" i="9"/>
  <c r="G86" i="9"/>
  <c r="G94" i="9"/>
  <c r="G102" i="9"/>
  <c r="G110" i="9"/>
  <c r="G118" i="9"/>
  <c r="G126" i="9"/>
  <c r="G134" i="9"/>
  <c r="G142" i="9"/>
  <c r="G150" i="9"/>
  <c r="G158" i="9"/>
  <c r="G166" i="9"/>
  <c r="G174" i="9"/>
  <c r="G182" i="9"/>
  <c r="G190" i="9"/>
  <c r="G198" i="9"/>
  <c r="G206" i="9"/>
  <c r="G214" i="9"/>
  <c r="G222" i="9"/>
  <c r="G230" i="9"/>
  <c r="G238" i="9"/>
  <c r="G246" i="9"/>
  <c r="G254" i="9"/>
  <c r="G262" i="9"/>
  <c r="G270" i="9"/>
  <c r="G278" i="9"/>
  <c r="G286" i="9"/>
  <c r="G294" i="9"/>
  <c r="G302" i="9"/>
  <c r="G15" i="9"/>
  <c r="G23" i="9"/>
  <c r="G31" i="9"/>
  <c r="G39" i="9"/>
  <c r="G47" i="9"/>
  <c r="G55" i="9"/>
  <c r="G63" i="9"/>
  <c r="G71" i="9"/>
  <c r="G79" i="9"/>
  <c r="G87" i="9"/>
  <c r="G95" i="9"/>
  <c r="G103" i="9"/>
  <c r="G111" i="9"/>
  <c r="G119" i="9"/>
  <c r="G127" i="9"/>
  <c r="G135" i="9"/>
  <c r="G143" i="9"/>
  <c r="G151" i="9"/>
  <c r="G159" i="9"/>
  <c r="G167" i="9"/>
  <c r="G175" i="9"/>
  <c r="G183" i="9"/>
  <c r="G191" i="9"/>
  <c r="G199" i="9"/>
  <c r="G207" i="9"/>
  <c r="G215" i="9"/>
  <c r="G223" i="9"/>
  <c r="G231" i="9"/>
  <c r="G239" i="9"/>
  <c r="G247" i="9"/>
  <c r="G255" i="9"/>
  <c r="G263" i="9"/>
  <c r="G271" i="9"/>
  <c r="G279" i="9"/>
  <c r="G287" i="9"/>
  <c r="G295" i="9"/>
  <c r="G303" i="9"/>
  <c r="G16" i="9"/>
  <c r="G24" i="9"/>
  <c r="G32" i="9"/>
  <c r="G40" i="9"/>
  <c r="G48" i="9"/>
  <c r="G56" i="9"/>
  <c r="G64" i="9"/>
  <c r="G72" i="9"/>
  <c r="G80" i="9"/>
  <c r="G88" i="9"/>
  <c r="G96" i="9"/>
  <c r="G104" i="9"/>
  <c r="G112" i="9"/>
  <c r="G120" i="9"/>
  <c r="G128" i="9"/>
  <c r="G136" i="9"/>
  <c r="G144" i="9"/>
  <c r="G152" i="9"/>
  <c r="G160" i="9"/>
  <c r="G168" i="9"/>
  <c r="G176" i="9"/>
  <c r="G184" i="9"/>
  <c r="G192" i="9"/>
  <c r="G200" i="9"/>
  <c r="G208" i="9"/>
  <c r="G216" i="9"/>
  <c r="G224" i="9"/>
  <c r="G232" i="9"/>
  <c r="G240" i="9"/>
  <c r="G248" i="9"/>
  <c r="G256" i="9"/>
  <c r="G264" i="9"/>
  <c r="G272" i="9"/>
  <c r="G280" i="9"/>
  <c r="G288" i="9"/>
  <c r="G296" i="9"/>
  <c r="G304" i="9"/>
  <c r="G17" i="9"/>
  <c r="G25" i="9"/>
  <c r="G33" i="9"/>
  <c r="G41" i="9"/>
  <c r="G49" i="9"/>
  <c r="G57" i="9"/>
  <c r="G65" i="9"/>
  <c r="G73" i="9"/>
  <c r="G81" i="9"/>
  <c r="G89" i="9"/>
  <c r="G97" i="9"/>
  <c r="G105" i="9"/>
  <c r="G113" i="9"/>
  <c r="G121" i="9"/>
  <c r="G129" i="9"/>
  <c r="G137" i="9"/>
  <c r="G145" i="9"/>
  <c r="G153" i="9"/>
  <c r="G161" i="9"/>
  <c r="G169" i="9"/>
  <c r="G177" i="9"/>
  <c r="G185" i="9"/>
  <c r="G193" i="9"/>
  <c r="G201" i="9"/>
  <c r="G209" i="9"/>
  <c r="G217" i="9"/>
  <c r="G225" i="9"/>
  <c r="G233" i="9"/>
  <c r="G241" i="9"/>
  <c r="G249" i="9"/>
  <c r="G257" i="9"/>
  <c r="G265" i="9"/>
  <c r="G273" i="9"/>
  <c r="G281" i="9"/>
  <c r="G289" i="9"/>
  <c r="G297" i="9"/>
  <c r="G305" i="9"/>
  <c r="G18" i="9"/>
  <c r="G26" i="9"/>
  <c r="G34" i="9"/>
  <c r="G42" i="9"/>
  <c r="G50" i="9"/>
  <c r="G58" i="9"/>
  <c r="G66" i="9"/>
  <c r="G74" i="9"/>
  <c r="G82" i="9"/>
  <c r="G90" i="9"/>
  <c r="G98" i="9"/>
  <c r="G106" i="9"/>
  <c r="G114" i="9"/>
  <c r="G122" i="9"/>
  <c r="G130" i="9"/>
  <c r="G138" i="9"/>
  <c r="G146" i="9"/>
  <c r="G154" i="9"/>
  <c r="G162" i="9"/>
  <c r="G170" i="9"/>
  <c r="G178" i="9"/>
  <c r="G186" i="9"/>
  <c r="G194" i="9"/>
  <c r="G202" i="9"/>
  <c r="G210" i="9"/>
  <c r="G218" i="9"/>
  <c r="G226" i="9"/>
  <c r="G234" i="9"/>
  <c r="G242" i="9"/>
  <c r="G250" i="9"/>
  <c r="G258" i="9"/>
  <c r="G266" i="9"/>
  <c r="G274" i="9"/>
  <c r="G282" i="9"/>
  <c r="G290" i="9"/>
  <c r="G298" i="9"/>
  <c r="G13" i="9"/>
  <c r="G19" i="9"/>
  <c r="G27" i="9"/>
  <c r="G35" i="9"/>
  <c r="G43" i="9"/>
  <c r="G51" i="9"/>
  <c r="G59" i="9"/>
  <c r="G67" i="9"/>
  <c r="G75" i="9"/>
  <c r="G83" i="9"/>
  <c r="G91" i="9"/>
  <c r="G99" i="9"/>
  <c r="G107" i="9"/>
  <c r="G115" i="9"/>
  <c r="G123" i="9"/>
  <c r="G131" i="9"/>
  <c r="G139" i="9"/>
  <c r="G147" i="9"/>
  <c r="G155" i="9"/>
  <c r="G163" i="9"/>
  <c r="G171" i="9"/>
  <c r="G179" i="9"/>
  <c r="G187" i="9"/>
  <c r="G195" i="9"/>
  <c r="G203" i="9"/>
  <c r="G211" i="9"/>
  <c r="G219" i="9"/>
  <c r="G227" i="9"/>
  <c r="G235" i="9"/>
  <c r="G243" i="9"/>
  <c r="G251" i="9"/>
  <c r="G259" i="9"/>
  <c r="G267" i="9"/>
  <c r="G275" i="9"/>
  <c r="G283" i="9"/>
  <c r="G291" i="9"/>
  <c r="G299" i="9"/>
  <c r="G20" i="9"/>
  <c r="G28" i="9"/>
  <c r="G36" i="9"/>
  <c r="G44" i="9"/>
  <c r="G52" i="9"/>
  <c r="G60" i="9"/>
  <c r="G68" i="9"/>
  <c r="G76" i="9"/>
  <c r="G84" i="9"/>
  <c r="G92" i="9"/>
  <c r="G100" i="9"/>
  <c r="G108" i="9"/>
  <c r="G116" i="9"/>
  <c r="G124" i="9"/>
  <c r="G132" i="9"/>
  <c r="G140" i="9"/>
  <c r="G148" i="9"/>
  <c r="G156" i="9"/>
  <c r="G164" i="9"/>
  <c r="G172" i="9"/>
  <c r="G180" i="9"/>
  <c r="G188" i="9"/>
  <c r="G196" i="9"/>
  <c r="G204" i="9"/>
  <c r="G212" i="9"/>
  <c r="G220" i="9"/>
  <c r="G228" i="9"/>
  <c r="G236" i="9"/>
  <c r="G244" i="9"/>
  <c r="G252" i="9"/>
  <c r="G260" i="9"/>
  <c r="G268" i="9"/>
  <c r="G276" i="9"/>
  <c r="G284" i="9"/>
  <c r="G292" i="9"/>
  <c r="G300" i="9"/>
  <c r="B3" i="9"/>
  <c r="M12" i="9" l="1"/>
</calcChain>
</file>

<file path=xl/sharedStrings.xml><?xml version="1.0" encoding="utf-8"?>
<sst xmlns="http://schemas.openxmlformats.org/spreadsheetml/2006/main" count="3182" uniqueCount="1208">
  <si>
    <t>Valtionosuusprosentti:</t>
  </si>
  <si>
    <t>Kuntien lkm</t>
  </si>
  <si>
    <t>Kuntanumero</t>
  </si>
  <si>
    <t>Kunta</t>
  </si>
  <si>
    <t>Ikärakenne, laskennallinen kustannus</t>
  </si>
  <si>
    <t>Laskennalliset kustannukset yhteensä</t>
  </si>
  <si>
    <t>Omarahoitusosuus, €/as</t>
  </si>
  <si>
    <t>Omarahoitusosuus, €</t>
  </si>
  <si>
    <t>Valtionosuus omarahoitusosuuden jälkeen (välisumma)</t>
  </si>
  <si>
    <t>Lisäosat yhteensä</t>
  </si>
  <si>
    <t>Valtionosuuteen tehtävät vähennykset ja lisäykset, netto</t>
  </si>
  <si>
    <t>YHTEENSÄ</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</si>
  <si>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</si>
  <si>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</si>
  <si>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</si>
  <si>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</si>
  <si>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</si>
  <si>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</si>
  <si>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</si>
  <si>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</si>
  <si>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</si>
  <si>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</si>
  <si>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</si>
  <si>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</si>
  <si>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</si>
  <si>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</si>
  <si>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</si>
  <si>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</si>
  <si>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</si>
  <si>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</si>
  <si>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</si>
  <si>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</si>
  <si>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</si>
  <si>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</si>
  <si>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</si>
  <si>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</si>
  <si>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</si>
  <si>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</si>
  <si>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</si>
  <si>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</si>
  <si>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</si>
  <si>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</si>
  <si>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</si>
  <si>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</si>
  <si>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</si>
  <si>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</si>
  <si>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</si>
  <si>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</si>
  <si>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</si>
  <si>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</si>
  <si>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</si>
  <si>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</si>
  <si>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</si>
  <si>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</si>
  <si>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</si>
  <si>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</si>
  <si>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</si>
  <si>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</si>
  <si>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</si>
  <si>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</si>
  <si>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</si>
  <si>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</si>
  <si>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</si>
  <si>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</si>
  <si>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</si>
  <si>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</si>
  <si>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</si>
  <si>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</si>
  <si>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</si>
  <si>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</si>
  <si>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</si>
  <si>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</si>
  <si>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</si>
  <si>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</si>
  <si>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</si>
  <si>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</si>
  <si>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</si>
  <si>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</si>
  <si>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</si>
  <si>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</si>
  <si>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</si>
  <si>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</si>
  <si>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</si>
  <si>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</si>
  <si>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</si>
  <si>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</si>
  <si>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</si>
  <si>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</si>
  <si>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</si>
  <si>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</si>
  <si>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</si>
  <si>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</si>
  <si>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</si>
  <si>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</si>
  <si>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</si>
  <si>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</si>
  <si>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</si>
  <si>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</si>
  <si>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</si>
  <si>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</si>
  <si>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</si>
  <si>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</si>
  <si>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</si>
  <si>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</si>
  <si>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</si>
  <si>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</si>
  <si>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</si>
  <si>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</si>
  <si>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</si>
  <si>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</si>
  <si>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</si>
  <si>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</si>
  <si>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</si>
  <si>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</si>
  <si>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</si>
  <si>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</si>
  <si>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</si>
  <si>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</si>
  <si>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</si>
  <si>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</si>
  <si>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</si>
  <si>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</si>
  <si>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</si>
  <si>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</si>
  <si>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</si>
  <si>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</si>
  <si>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</si>
  <si>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</si>
  <si>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</si>
  <si>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</si>
  <si>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</si>
  <si>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</si>
  <si>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</si>
  <si>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</si>
  <si>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</si>
  <si>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</si>
  <si>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</si>
  <si>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</si>
  <si>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</si>
  <si>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</si>
  <si>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</si>
  <si>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</si>
  <si>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</si>
  <si>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</si>
  <si>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</si>
  <si>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</si>
  <si>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</si>
  <si>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</si>
  <si>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</si>
  <si>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</si>
  <si>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</si>
  <si>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</si>
  <si>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</si>
  <si>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</si>
  <si>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</si>
  <si>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</si>
  <si>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</si>
  <si>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</si>
  <si>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</si>
  <si>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</si>
  <si>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</si>
  <si>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</si>
  <si>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</si>
  <si>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</si>
  <si>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</si>
  <si>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</si>
  <si>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</si>
  <si>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</si>
  <si>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</si>
  <si>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</si>
  <si>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</si>
  <si>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</si>
  <si>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</si>
  <si>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</si>
  <si>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</si>
  <si>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</si>
  <si>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</si>
  <si>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</si>
  <si>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</si>
  <si>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</si>
  <si>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</si>
  <si>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</si>
  <si>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</si>
  <si>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</si>
  <si>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</si>
  <si>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</si>
  <si>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</si>
  <si>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</si>
  <si>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</si>
  <si>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</si>
  <si>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</si>
  <si>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</si>
  <si>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</si>
  <si>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</si>
  <si>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</si>
  <si>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</si>
  <si>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</si>
  <si>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</si>
  <si>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</si>
  <si>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</si>
  <si>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</si>
  <si>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</si>
  <si>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</si>
  <si>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</si>
  <si>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</si>
  <si>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</si>
  <si>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</si>
  <si>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</si>
  <si>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</si>
  <si>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</si>
  <si>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</si>
  <si>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</si>
  <si>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</si>
  <si>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</si>
  <si>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</si>
  <si>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</si>
  <si>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</si>
  <si>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</si>
  <si>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</si>
  <si>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</si>
  <si>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</si>
  <si>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</si>
  <si>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</si>
  <si>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</si>
  <si>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</si>
  <si>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</si>
  <si>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</si>
  <si>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</si>
  <si>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</si>
  <si>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</si>
  <si>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</si>
  <si>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</si>
  <si>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</si>
  <si>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</si>
  <si>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</si>
  <si>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</si>
  <si>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</si>
  <si>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</si>
  <si>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</si>
  <si>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</si>
  <si>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</si>
  <si>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</si>
  <si>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</si>
  <si>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</si>
  <si>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</si>
  <si>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</si>
  <si>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</si>
  <si>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</si>
  <si>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</si>
  <si>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</si>
  <si>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</si>
  <si>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</si>
  <si>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</si>
  <si>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</si>
  <si>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</si>
  <si>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</si>
  <si>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</si>
  <si>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</si>
  <si>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</si>
  <si>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</si>
  <si>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</si>
  <si>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</si>
  <si>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</si>
  <si>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</si>
  <si>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</si>
  <si>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</si>
  <si>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</si>
  <si>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</si>
  <si>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</si>
  <si>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</si>
  <si>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</si>
  <si>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</si>
  <si>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</si>
  <si>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</si>
  <si>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</si>
  <si>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</si>
  <si>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</si>
  <si>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</si>
  <si>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</si>
  <si>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</si>
  <si>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</si>
  <si>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</si>
  <si>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</si>
  <si>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</si>
  <si>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</si>
  <si>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</si>
  <si>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</si>
  <si>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</si>
  <si>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</si>
  <si>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</si>
  <si>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</si>
  <si>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</si>
  <si>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</si>
  <si>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</si>
  <si>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</si>
  <si>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</si>
  <si>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</si>
  <si>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</si>
  <si>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</si>
  <si>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</si>
  <si>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</si>
  <si>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</si>
  <si>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</si>
  <si>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</si>
  <si>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</si>
  <si>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BJÖRNEBORGS SVENSKA SAMSKOLAS</t>
  </si>
  <si>
    <t>ANNA TAPION SÄÄTIÖ</t>
  </si>
  <si>
    <t>KOTKA SVENSKA SAMSKOLAS GARANT</t>
  </si>
  <si>
    <t>FÖRENINGEN FÖR SVENSKA SAMSKOL</t>
  </si>
  <si>
    <t>KOULUYHDISTYS PESTALOZZI SCHUL</t>
  </si>
  <si>
    <t>HELSINGIN UUSI YHTEISKOULU OY</t>
  </si>
  <si>
    <t>SKOLGARANTIFÖRENINGEN R.F.</t>
  </si>
  <si>
    <t>APOLLON YHTEISKOULUN KANNATUSY</t>
  </si>
  <si>
    <t>SUOMALAISEN YHTEISKOULUN OSAKE</t>
  </si>
  <si>
    <t>MAANVILJELYSLYSEON OSAKEYHTIÖ</t>
  </si>
  <si>
    <t>OY HELSINGIN YHTEISKOULU JA RE</t>
  </si>
  <si>
    <t>VIIPURIN REAALIKOULU OY</t>
  </si>
  <si>
    <t>KULOSAAREN YHTEISKOULUN OSAKEY</t>
  </si>
  <si>
    <t>ENGLANTILAISEN KOULUN SÄÄTIÖ</t>
  </si>
  <si>
    <t>LAHDEN RUDOLF STEINER -KOULUN</t>
  </si>
  <si>
    <t>TAMPEREEN STEINER-KOULUYHDISTY</t>
  </si>
  <si>
    <t>POHJOIS-HAAGAN YHTEISKOULU OY</t>
  </si>
  <si>
    <t>HELSINGIN RUDOLF STEINER -KOUL</t>
  </si>
  <si>
    <t>TÖÖLÖN YHTEISKOULU OSAKEYHTIÖ</t>
  </si>
  <si>
    <t>HELSINGIN JUUTALAINEN SEURAKUN</t>
  </si>
  <si>
    <t>NUORTEN YSTÄVÄT RY</t>
  </si>
  <si>
    <t>PERHEKUNTOUTUSKESKUS LAUSTE RY</t>
  </si>
  <si>
    <t>SYLVIA-KOTI YHDISTYS RY</t>
  </si>
  <si>
    <t>HOITOPEDAGOGISEN RUDOLF STEINE</t>
  </si>
  <si>
    <t>HELSINGIN KANSAINVÄLISEN KOULU</t>
  </si>
  <si>
    <t>ELIAS-KOULUN KOULUYHDISTYS RY</t>
  </si>
  <si>
    <t>JYVÄSKYLÄN STEINERKOULUN KANNA</t>
  </si>
  <si>
    <t>VAPAAN KYLÄKOULUN KANNATUSYHDI</t>
  </si>
  <si>
    <t>RUDOLF STEINERPEDAGOGIKENS VÄN</t>
  </si>
  <si>
    <t>OULUN STEINERKOULUN KANNATUSYH</t>
  </si>
  <si>
    <t>PORIN SEUDUN STEINERKOULUYHDIS</t>
  </si>
  <si>
    <t>ETELÄ-POHJANMAAN STEINERKOULUY</t>
  </si>
  <si>
    <t>TURUN SEUDUN STEINERKOULUYHDIS</t>
  </si>
  <si>
    <t>VANTAAN SEUDUN STEINERKOULUN K</t>
  </si>
  <si>
    <t>VAASAN STEINERPEDAGOGIIKAN KAN</t>
  </si>
  <si>
    <t>SUOMEN ADVENTTIKIRKKO</t>
  </si>
  <si>
    <t>LAPPEENRANNAN SEUDUN STEINERKO</t>
  </si>
  <si>
    <t>ESPOON STEINERKOULUN KANNATUSY</t>
  </si>
  <si>
    <t>HELSINGIN KRISTILLISEN KOULUN</t>
  </si>
  <si>
    <t>ITÄ-SUOMEN SUOMALAIS-VENÄLÄISE</t>
  </si>
  <si>
    <t>JOONAS-KOULUN ORIVEDEN STEINER</t>
  </si>
  <si>
    <t>PORIN KRISTILLISEN KOULUN KANN</t>
  </si>
  <si>
    <t>RAUMAN AVOKAS RY</t>
  </si>
  <si>
    <t>KESKI-UUDENMAAN KR. KOULUN JA</t>
  </si>
  <si>
    <t>KUOPION KRISTILLISEN PÄIVÄKODI</t>
  </si>
  <si>
    <t>ESPOON KRISTILLISEN KOULUN KAN</t>
  </si>
  <si>
    <t>JYVÄSKYLÄN KRISTILLISEN KOULUN</t>
  </si>
  <si>
    <t>CONFIDO-POHJANMAAN KRISTILLINE</t>
  </si>
  <si>
    <t>KYMENLAAKSON STEINERKOULUN KAN</t>
  </si>
  <si>
    <t>LAHDEN KRISTILLISEN KOULUN KAN</t>
  </si>
  <si>
    <t>OULUN KRISTILLINEN KASVATUS RY</t>
  </si>
  <si>
    <t>JOENSUUN STEINERKOULUN KANNATU</t>
  </si>
  <si>
    <t>PORVOON STEINERKOULUN KANNATUS</t>
  </si>
  <si>
    <t>ROVANIEMEN SEUDUN KRISTILLISEN</t>
  </si>
  <si>
    <t>HELSINGIN MONTESSORI-YHDISTYS</t>
  </si>
  <si>
    <t>OULUN REGGIO EMILIA KANNATUSYH</t>
  </si>
  <si>
    <t>HELSINGIN RANSKALAIS-SUOMALAIN</t>
  </si>
  <si>
    <t>SUOMALAIS-VENÄLÄINEN KOULU</t>
  </si>
  <si>
    <t>VALTION KOULUKODIT</t>
  </si>
  <si>
    <t>HELSINGIN EUROOPPALAINEN KOULU</t>
  </si>
  <si>
    <t>VALTERI-KOULU</t>
  </si>
  <si>
    <t>ITÄ-SUOMEN YLIOPISTO</t>
  </si>
  <si>
    <t>VM/KAO</t>
  </si>
  <si>
    <t>Ikäryhmähinnat:</t>
  </si>
  <si>
    <t>Laskentatekijät:</t>
  </si>
  <si>
    <t>Ikä 6</t>
  </si>
  <si>
    <t>Koko maa</t>
  </si>
  <si>
    <t>Saaristo</t>
  </si>
  <si>
    <t>Hinnat:</t>
  </si>
  <si>
    <t>Syrjäisyys</t>
  </si>
  <si>
    <t>Yhteensä</t>
  </si>
  <si>
    <t>Tasausraja: 100 %</t>
  </si>
  <si>
    <t>Verotuloihin perustuva valtionosuuksien tasaus:</t>
  </si>
  <si>
    <t>Kaikki kunnat</t>
  </si>
  <si>
    <t xml:space="preserve">Alajärvi           </t>
  </si>
  <si>
    <t xml:space="preserve">Alavieska          </t>
  </si>
  <si>
    <t xml:space="preserve">Alavus             </t>
  </si>
  <si>
    <t xml:space="preserve">Asikkala           </t>
  </si>
  <si>
    <t xml:space="preserve">Askola             </t>
  </si>
  <si>
    <t xml:space="preserve">Aura               </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</si>
  <si>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</si>
  <si>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</si>
  <si>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</si>
  <si>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</si>
  <si>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</si>
  <si>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</si>
  <si>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</si>
  <si>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</si>
  <si>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</si>
  <si>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</si>
  <si>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</si>
  <si>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</si>
  <si>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</si>
  <si>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</si>
  <si>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</si>
  <si>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</si>
  <si>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</si>
  <si>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</si>
  <si>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Heinävesi          </t>
  </si>
  <si>
    <t xml:space="preserve">Helsinki           </t>
  </si>
  <si>
    <t xml:space="preserve">Vantaa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</si>
  <si>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</si>
  <si>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</si>
  <si>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</si>
  <si>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</si>
  <si>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</si>
  <si>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</si>
  <si>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</si>
  <si>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</si>
  <si>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Heinola            </t>
  </si>
  <si>
    <t xml:space="preserve">Ii                 </t>
  </si>
  <si>
    <t xml:space="preserve">Iisalmi            </t>
  </si>
  <si>
    <t xml:space="preserve">Iitti              </t>
  </si>
  <si>
    <t xml:space="preserve">Ikaalinen          </t>
  </si>
  <si>
    <t xml:space="preserve">Ilmajoki           </t>
  </si>
  <si>
    <t xml:space="preserve">Ilomantsi          </t>
  </si>
  <si>
    <t xml:space="preserve">Inari              </t>
  </si>
  <si>
    <t xml:space="preserve">Inkoo              </t>
  </si>
  <si>
    <t xml:space="preserve">Isojoki            </t>
  </si>
  <si>
    <t xml:space="preserve">Isokyrö            </t>
  </si>
  <si>
    <t xml:space="preserve">Imatra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</si>
  <si>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</si>
  <si>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</si>
  <si>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</si>
  <si>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</si>
  <si>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</si>
  <si>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</si>
  <si>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</si>
  <si>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</si>
  <si>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</si>
  <si>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</si>
  <si>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</si>
  <si>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</si>
  <si>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</si>
  <si>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</si>
  <si>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</si>
  <si>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</si>
  <si>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</si>
  <si>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</si>
  <si>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</si>
  <si>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</si>
  <si>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</si>
  <si>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</si>
  <si>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</si>
  <si>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</si>
  <si>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</si>
  <si>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</si>
  <si>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</si>
  <si>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</si>
  <si>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</si>
  <si>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</si>
  <si>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</si>
  <si>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Keminmaa           </t>
  </si>
  <si>
    <t xml:space="preserve">Kempele            </t>
  </si>
  <si>
    <t xml:space="preserve">Kerava             </t>
  </si>
  <si>
    <t xml:space="preserve">Keuruu             </t>
  </si>
  <si>
    <t xml:space="preserve">Kihniö             </t>
  </si>
  <si>
    <t xml:space="preserve">Kinnula            </t>
  </si>
  <si>
    <t xml:space="preserve">Kirkkonummi        </t>
  </si>
  <si>
    <t xml:space="preserve">Kitee              </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</si>
  <si>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</si>
  <si>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</si>
  <si>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</si>
  <si>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</si>
  <si>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</si>
  <si>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</si>
  <si>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</si>
  <si>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</si>
  <si>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</si>
  <si>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</si>
  <si>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</si>
  <si>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</si>
  <si>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</si>
  <si>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</si>
  <si>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</si>
  <si>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</si>
  <si>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 xml:space="preserve">Kuopio             </t>
  </si>
  <si>
    <t xml:space="preserve">Kuortane           </t>
  </si>
  <si>
    <t xml:space="preserve">Kurikka            </t>
  </si>
  <si>
    <t xml:space="preserve">Kustavi            </t>
  </si>
  <si>
    <t xml:space="preserve">Kuusamo            </t>
  </si>
  <si>
    <t xml:space="preserve">Outokumpu          </t>
  </si>
  <si>
    <t xml:space="preserve">Kyyjärvi           </t>
  </si>
  <si>
    <t xml:space="preserve">Kärkölä            </t>
  </si>
  <si>
    <t xml:space="preserve">Kärsämäki          </t>
  </si>
  <si>
    <t xml:space="preserve">Kemijärvi          </t>
  </si>
  <si>
    <t xml:space="preserve">Lahti              </t>
  </si>
  <si>
    <t xml:space="preserve">Laihia             </t>
  </si>
  <si>
    <t xml:space="preserve">Laitila            </t>
  </si>
  <si>
    <t xml:space="preserve">Lapinlahti         </t>
  </si>
  <si>
    <t xml:space="preserve">Lappajärvi         </t>
  </si>
  <si>
    <t xml:space="preserve">Lappeenranta       </t>
  </si>
  <si>
    <t xml:space="preserve">Lapinjärvi         </t>
  </si>
  <si>
    <t xml:space="preserve">Lapua              </t>
  </si>
  <si>
    <t xml:space="preserve">Laukaa             </t>
  </si>
  <si>
    <t xml:space="preserve">Lemi               </t>
  </si>
  <si>
    <t xml:space="preserve">Lempäälä           </t>
  </si>
  <si>
    <t xml:space="preserve">Leppävirta         </t>
  </si>
  <si>
    <t xml:space="preserve">Lestijärvi         </t>
  </si>
  <si>
    <t xml:space="preserve">Lieksa             </t>
  </si>
  <si>
    <t xml:space="preserve">Lieto              </t>
  </si>
  <si>
    <t xml:space="preserve">Liminka            </t>
  </si>
  <si>
    <t xml:space="preserve">Liperi             </t>
  </si>
  <si>
    <t xml:space="preserve">Loimaa             </t>
  </si>
  <si>
    <t xml:space="preserve">Loppi              </t>
  </si>
  <si>
    <t xml:space="preserve">Loviisa            </t>
  </si>
  <si>
    <t xml:space="preserve">Luhanka            </t>
  </si>
  <si>
    <t xml:space="preserve">Lumijoki           </t>
  </si>
  <si>
    <t xml:space="preserve">Luoto              </t>
  </si>
  <si>
    <t xml:space="preserve">Luumäki            </t>
  </si>
  <si>
    <t xml:space="preserve">Lohja              </t>
  </si>
  <si>
    <t xml:space="preserve">Maalahti           </t>
  </si>
  <si>
    <t xml:space="preserve">Marttila           </t>
  </si>
  <si>
    <t xml:space="preserve">Masku              </t>
  </si>
  <si>
    <t xml:space="preserve">Merijärvi          </t>
  </si>
  <si>
    <t xml:space="preserve">Merikarvia         </t>
  </si>
  <si>
    <t xml:space="preserve">Miehikkälä         </t>
  </si>
  <si>
    <t xml:space="preserve">Mikkeli            </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</si>
  <si>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</si>
  <si>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</si>
  <si>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</si>
  <si>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</si>
  <si>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</si>
  <si>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</si>
  <si>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</si>
  <si>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</si>
  <si>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Mäntyharju         </t>
  </si>
  <si>
    <t xml:space="preserve">Mänttä-Vilppula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</si>
  <si>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</si>
  <si>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</si>
  <si>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</si>
  <si>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</si>
  <si>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</si>
  <si>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</si>
  <si>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</si>
  <si>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</si>
  <si>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</si>
  <si>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</si>
  <si>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 xml:space="preserve">Oulainen           </t>
  </si>
  <si>
    <t xml:space="preserve">Oulu               </t>
  </si>
  <si>
    <t xml:space="preserve">Padasjoki          </t>
  </si>
  <si>
    <t xml:space="preserve">Paimio             </t>
  </si>
  <si>
    <t xml:space="preserve">Paltamo            </t>
  </si>
  <si>
    <t xml:space="preserve">Parikkala          </t>
  </si>
  <si>
    <t xml:space="preserve">Parkano            </t>
  </si>
  <si>
    <t xml:space="preserve">Pelkosenniemi      </t>
  </si>
  <si>
    <t xml:space="preserve">Perho              </t>
  </si>
  <si>
    <t xml:space="preserve">Pertunmaa          </t>
  </si>
  <si>
    <t xml:space="preserve">Petäjävesi         </t>
  </si>
  <si>
    <t xml:space="preserve">Pieksämäki         </t>
  </si>
  <si>
    <t xml:space="preserve">Pielavesi          </t>
  </si>
  <si>
    <t xml:space="preserve">Pietarsaari        </t>
  </si>
  <si>
    <t>Pedersören kunta</t>
  </si>
  <si>
    <t xml:space="preserve">Pihtipudas         </t>
  </si>
  <si>
    <t xml:space="preserve">Pirkkala           </t>
  </si>
  <si>
    <t xml:space="preserve">Polvijärvi         </t>
  </si>
  <si>
    <t xml:space="preserve">Pomarkku           </t>
  </si>
  <si>
    <t xml:space="preserve">Pori               </t>
  </si>
  <si>
    <t xml:space="preserve">Pornainen          </t>
  </si>
  <si>
    <t xml:space="preserve">Posio              </t>
  </si>
  <si>
    <t xml:space="preserve">Pudasjärvi         </t>
  </si>
  <si>
    <t xml:space="preserve">Pukkila            </t>
  </si>
  <si>
    <t xml:space="preserve">Punkalaidun        </t>
  </si>
  <si>
    <t xml:space="preserve">Puolanka           </t>
  </si>
  <si>
    <t xml:space="preserve">Puumala            </t>
  </si>
  <si>
    <t xml:space="preserve">Pyhäjoki           </t>
  </si>
  <si>
    <t xml:space="preserve">Pyhäntä            </t>
  </si>
  <si>
    <t xml:space="preserve">Pyhäranta          </t>
  </si>
  <si>
    <t xml:space="preserve">Pälkäne            </t>
  </si>
  <si>
    <t xml:space="preserve">Pöytyä             </t>
  </si>
  <si>
    <t xml:space="preserve">Porvoo             </t>
  </si>
  <si>
    <t xml:space="preserve">Raahe              </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</si>
  <si>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</si>
  <si>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</si>
  <si>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</si>
  <si>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</si>
  <si>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</si>
  <si>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</si>
  <si>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</si>
  <si>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</si>
  <si>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</si>
  <si>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</si>
  <si>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</si>
  <si>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</si>
  <si>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</si>
  <si>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</si>
  <si>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</si>
  <si>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 xml:space="preserve">Saarijärvi         </t>
  </si>
  <si>
    <t xml:space="preserve">Salla              </t>
  </si>
  <si>
    <t xml:space="preserve">Salo               </t>
  </si>
  <si>
    <t xml:space="preserve">Sauvo              </t>
  </si>
  <si>
    <t xml:space="preserve">Savitaipale        </t>
  </si>
  <si>
    <t xml:space="preserve">Savonlinna         </t>
  </si>
  <si>
    <t xml:space="preserve">Savukoski          </t>
  </si>
  <si>
    <t xml:space="preserve">Seinäjoki          </t>
  </si>
  <si>
    <t xml:space="preserve">Sievi              </t>
  </si>
  <si>
    <t xml:space="preserve">Siikainen          </t>
  </si>
  <si>
    <t xml:space="preserve">Siikajoki          </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</si>
  <si>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</si>
  <si>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</si>
  <si>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</si>
  <si>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</si>
  <si>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</si>
  <si>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</si>
  <si>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</si>
  <si>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</si>
  <si>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</si>
  <si>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</si>
  <si>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</si>
  <si>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</si>
  <si>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</si>
  <si>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</si>
  <si>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</si>
  <si>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</si>
  <si>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</si>
  <si>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</si>
  <si>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</si>
  <si>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</si>
  <si>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</si>
  <si>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</si>
  <si>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</si>
  <si>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</si>
  <si>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</si>
  <si>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</si>
  <si>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</si>
  <si>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</si>
  <si>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Pello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</si>
  <si>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</si>
  <si>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</si>
  <si>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</si>
  <si>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</si>
  <si>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</si>
  <si>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</si>
  <si>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</si>
  <si>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</si>
  <si>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</si>
  <si>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</si>
  <si>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 xml:space="preserve">Vaasa              </t>
  </si>
  <si>
    <t xml:space="preserve">Valkeakoski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</si>
  <si>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</si>
  <si>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</si>
  <si>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</si>
  <si>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</si>
  <si>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</si>
  <si>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</si>
  <si>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</si>
  <si>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</si>
  <si>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</si>
  <si>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</si>
  <si>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</si>
  <si>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 xml:space="preserve">Ylitornio          </t>
  </si>
  <si>
    <t xml:space="preserve">Ylivieska          </t>
  </si>
  <si>
    <t xml:space="preserve">Ylöjärvi           </t>
  </si>
  <si>
    <t xml:space="preserve">Ypäjä              </t>
  </si>
  <si>
    <t xml:space="preserve">Ähtäri             </t>
  </si>
  <si>
    <t xml:space="preserve">Äänekoski          </t>
  </si>
  <si>
    <t>Ikärakenne:</t>
  </si>
  <si>
    <t>Työttömyysaste</t>
  </si>
  <si>
    <t>Vieraskielisyys</t>
  </si>
  <si>
    <t>Asukastiheys</t>
  </si>
  <si>
    <t>Saaristo-osakunta</t>
  </si>
  <si>
    <t>Koulutustausta</t>
  </si>
  <si>
    <t>Työpaikkaomavaraisuus</t>
  </si>
  <si>
    <t>Laskennalliset kustannukset, IKÄRAKENNE yhteensä, €</t>
  </si>
  <si>
    <t>Kunta-numero</t>
  </si>
  <si>
    <t>Laskennalliset kustannukset ikäryhmittäin, €:</t>
  </si>
  <si>
    <t>Ikä 0–5</t>
  </si>
  <si>
    <t>Ikä 7–12</t>
  </si>
  <si>
    <t>Ikä 13–15</t>
  </si>
  <si>
    <t>Työttömyyskerroin</t>
  </si>
  <si>
    <t>Kieliasema</t>
  </si>
  <si>
    <t>Kieliasema:</t>
  </si>
  <si>
    <t>0 = yksikielinen S</t>
  </si>
  <si>
    <t>1 = kaksikielinen S</t>
  </si>
  <si>
    <t xml:space="preserve">2 = yksikielinen  R </t>
  </si>
  <si>
    <t>3 = kaksikielinen R</t>
  </si>
  <si>
    <t>Asukastiheyskerroin (maks kerroin x20)</t>
  </si>
  <si>
    <t>Saaristoasema</t>
  </si>
  <si>
    <t>0 = ei</t>
  </si>
  <si>
    <t>1 = saaristo</t>
  </si>
  <si>
    <t>2 = saaristo, &gt; 50 % i.k.t.</t>
  </si>
  <si>
    <t>3 = saaristo-osakunta</t>
  </si>
  <si>
    <t>Saaristoasema:</t>
  </si>
  <si>
    <t>Laskennalliset kustannukset, €</t>
  </si>
  <si>
    <t>Kaksikielisyys I (koko väestö)</t>
  </si>
  <si>
    <t>Kaksikielisyys II, (ruotsink.)</t>
  </si>
  <si>
    <t>Muut lask. kustannukset yhteensä</t>
  </si>
  <si>
    <t>Saamenkielisen väestön osuus, %</t>
  </si>
  <si>
    <t>Saamen kotiseutu</t>
  </si>
  <si>
    <t>Saamen kotiseutu, 1 = kyllä 0 = ei</t>
  </si>
  <si>
    <t xml:space="preserve">Työpaikkaomavaraisuus </t>
  </si>
  <si>
    <t>Valtionosuus, €</t>
  </si>
  <si>
    <t>Kunnallisvero (maksuunpantu), €</t>
  </si>
  <si>
    <t>Verotettava tulo (kunnallisvero), €</t>
  </si>
  <si>
    <t>Laskennallinen verotulo yhteensä, €</t>
  </si>
  <si>
    <t>Laskennallinen verotulo yhteensä, €/asukas (=tasausraja)</t>
  </si>
  <si>
    <t>Tasaus,  €/asukas</t>
  </si>
  <si>
    <t>Tasaus, €</t>
  </si>
  <si>
    <t>Kuntien lkm:</t>
  </si>
  <si>
    <t>HELSINGIN YLIOPISTO</t>
  </si>
  <si>
    <t>JYVÄSKYLÄN YLIOPISTO</t>
  </si>
  <si>
    <t>OULUN YLIOPISTO</t>
  </si>
  <si>
    <t>TURUN YLIOPISTO</t>
  </si>
  <si>
    <t>ÅBO AKADEMI</t>
  </si>
  <si>
    <t>LAPIN YLIOPISTO</t>
  </si>
  <si>
    <t>Vuoden 2021 kuntajaolla.</t>
  </si>
  <si>
    <t>Maksettava yhteisövero, €</t>
  </si>
  <si>
    <t>Laskennallinen kunnallisvero, €</t>
  </si>
  <si>
    <t xml:space="preserve">Kunnan  peruspalvelujen valtionosuus </t>
  </si>
  <si>
    <t>MUNKKINIEMEN KOULUTUSSÄÄTIÖ SR</t>
  </si>
  <si>
    <t>TAMPEREEN KORKEAKOULUSÄÄTIÖ SR</t>
  </si>
  <si>
    <t>Verokorvaukset vuosilta 2010-2022 yhteensä, €</t>
  </si>
  <si>
    <t>Veroperustemuutoksista johtuvien veromenetysten korvaus</t>
  </si>
  <si>
    <t xml:space="preserve">Muut laskennalliset kustannukset </t>
  </si>
  <si>
    <t>16 vuotta täyttäneet</t>
  </si>
  <si>
    <t>0–5-vuotiaat</t>
  </si>
  <si>
    <t>6 vuotiaat</t>
  </si>
  <si>
    <t>7–12-vuotiaat</t>
  </si>
  <si>
    <t>13–15-vuotiaat</t>
  </si>
  <si>
    <t>Ikä 16+</t>
  </si>
  <si>
    <t>Syrjäisyysluku (tiestö) 2022-2026</t>
  </si>
  <si>
    <t>HYTE-kerroin</t>
  </si>
  <si>
    <t>Väestön kasvu</t>
  </si>
  <si>
    <t xml:space="preserve">HYTE-kerroin </t>
  </si>
  <si>
    <t>Sote-uudistuksen muutosrajoitin</t>
  </si>
  <si>
    <t>Väestöllä painotettu HYTE-kerroin</t>
  </si>
  <si>
    <t>Harkinnanvaraisten avustusten vähennys (-1,81 €/as)</t>
  </si>
  <si>
    <t>Tuloveroprosentti 2021 ml. 12,64 %-y leikkuuosuus</t>
  </si>
  <si>
    <t xml:space="preserve">Lisätietoja: </t>
  </si>
  <si>
    <t>Unna Heimberg, finanssiasiantuntija</t>
  </si>
  <si>
    <t>02 9553 0280 / etunimi.sukunimi@gov.fi</t>
  </si>
  <si>
    <t xml:space="preserve">Koulutustausta, ilman tutkintoa osuus </t>
  </si>
  <si>
    <t>HYTE-kerroin (sis. Kulttuurihyte)</t>
  </si>
  <si>
    <t>Kumulatiivinen verotuloihin perustuvan tasauksen muutoksen neutralisointi</t>
  </si>
  <si>
    <t>LAHDEN YHTEISKOULUN SÄÄTIÖ SR</t>
  </si>
  <si>
    <t>ROVANIEMEN STEINERKASVATUS RY</t>
  </si>
  <si>
    <t>Lauri Piirainen, finanssiasiantuntija</t>
  </si>
  <si>
    <t>02 9553 0521 / etunimi.sukunimi@gov.fi</t>
  </si>
  <si>
    <t>Laskennallinen kiinteistövero, €</t>
  </si>
  <si>
    <t>Hyvinvointialueiden rahoitukseen siirtyvä osuus, €</t>
  </si>
  <si>
    <t>Tasauslisä-%:</t>
  </si>
  <si>
    <t>Tasausvähennys-%:</t>
  </si>
  <si>
    <t>Hyte-kertoimen väestöpainotus</t>
  </si>
  <si>
    <t>VM maksatus (valtionosuus + verokomp. + kotikuntakorv.)</t>
  </si>
  <si>
    <t>Kunnan rahoitusosuus perustoimeentulotuesta</t>
  </si>
  <si>
    <t>Lisäykset ja vähennykset yhteensä, €</t>
  </si>
  <si>
    <t>Valtionosuudet ja veromenetysten korvaukset, yhteensä</t>
  </si>
  <si>
    <t xml:space="preserve">Koulutustausta-kerroin </t>
  </si>
  <si>
    <t>Kunnan peruspalvelujen valtionosuuslaskelma vuodelle 2024</t>
  </si>
  <si>
    <t>Kunnan peruspalvelujen valtionosuus vuonna 2024</t>
  </si>
  <si>
    <t>Laskennalliset kustannukset 2024, IKÄRAKENNE 31.12.2022 mukaan</t>
  </si>
  <si>
    <t>Laskennalliset kustannukset 2024; MUUT KRITEERIT</t>
  </si>
  <si>
    <t>Työttömät työnhakijat 2022</t>
  </si>
  <si>
    <t>Työvoima 2022</t>
  </si>
  <si>
    <t>Asukasmäärä 31.12.2022</t>
  </si>
  <si>
    <t>Keskim. työttömyysaste 2022, %</t>
  </si>
  <si>
    <t>Ruotsinkielisten määrä 31.12.2022</t>
  </si>
  <si>
    <t>Vieraskielisten määrä 31.12.2022</t>
  </si>
  <si>
    <t>Positiivinen väestön kasvu 2020-2022</t>
  </si>
  <si>
    <t>Saamenkielisen väestön määrä 31.12.2022</t>
  </si>
  <si>
    <t>Verotulohin perustuva valtionosuuden tasaus 2024</t>
  </si>
  <si>
    <t>Asukasluku 31.12.2021</t>
  </si>
  <si>
    <t>Tuloveroprosentti 2022</t>
  </si>
  <si>
    <t>Lisäosat vuonna 2024</t>
  </si>
  <si>
    <t>Valtionosuuteen tehtävät vähennykset ja lisäykset v. 2024</t>
  </si>
  <si>
    <t>Veromuutosten (-menetysten) korvaus v. 2024</t>
  </si>
  <si>
    <t>Maapinta-ala km2, 31.12.2022</t>
  </si>
  <si>
    <t>Asukastiehys 2022</t>
  </si>
  <si>
    <t>Veromenetysten korvaus 2024</t>
  </si>
  <si>
    <t>Veromenetysten korvaus 2010-2024 yhteensä, €</t>
  </si>
  <si>
    <t>Jäljelle jäävät korvaukset vuosilta 2010-2023, €</t>
  </si>
  <si>
    <t>Saaristoväestö 2022</t>
  </si>
  <si>
    <t>Työpaikat 2021</t>
  </si>
  <si>
    <t>Työlliset 2021</t>
  </si>
  <si>
    <t>Työpaikkaomavaraisuus 2021</t>
  </si>
  <si>
    <t>Työpaikkaomavaraisuuskerroin 2021</t>
  </si>
  <si>
    <t>Sote-uudistuksen järjestelmämuutoksen tasaus vuodelle 2024</t>
  </si>
  <si>
    <t>Keskimääräinen tuloveroprosentti: 20,01</t>
  </si>
  <si>
    <t>Kuntien peruspalvelujen valtionosuusprosentti laskee 22,09 prosentista 21,92 prosenttiin vuonna 2024. Muutoksessa on otettu huomioon lisäyksenä 0,07 prosenttiyksikköä liittyen uusien ja laajenevien tehtävien toteuttamiseen siten, että valtionosuus on 100 %. Indeksisäästö puolestaan alentaa valtionosuusprosenttia 0,24 prosenttiyksikköä</t>
  </si>
  <si>
    <t>Valtiovarainministeriö, Kunta- ja alueosasto</t>
  </si>
  <si>
    <t>Kuntanumero /opetuksen järjestäjän tunnus</t>
  </si>
  <si>
    <t>Kunta /opetuksen järjestäjä</t>
  </si>
  <si>
    <t>Kotikuntakorvaukset, tulot</t>
  </si>
  <si>
    <t>Alv</t>
  </si>
  <si>
    <t>Kotikuntakorvaukset, menot</t>
  </si>
  <si>
    <t>Kotikuntakorvaukset, netto</t>
  </si>
  <si>
    <t>(valtio / kotikuntaa vailla olevien menot)</t>
  </si>
  <si>
    <t>ALAJÄRVEN KAUPUNKI</t>
  </si>
  <si>
    <t>ALAVIESKAN KUNTA</t>
  </si>
  <si>
    <t>ALAVUDEN KAUPUNKI</t>
  </si>
  <si>
    <t>ASIKKALAN KUNTA</t>
  </si>
  <si>
    <t>ASKOLAN KUNTA</t>
  </si>
  <si>
    <t>AURAN KUNTA</t>
  </si>
  <si>
    <t>AKAAN KAUPUNKI</t>
  </si>
  <si>
    <t>ENONKOSKEN KUNTA</t>
  </si>
  <si>
    <t>ENONTEKIÖN KUNTA</t>
  </si>
  <si>
    <t>ESPOON KAUPUNKI</t>
  </si>
  <si>
    <t>EURAN KUNTA</t>
  </si>
  <si>
    <t>EURAJOEN KUNTA</t>
  </si>
  <si>
    <t>EVIJÄRVEN KUNTA</t>
  </si>
  <si>
    <t>FORSSAN KAUPUNKI</t>
  </si>
  <si>
    <t>HAAPAJÄRVEN KAUPUNKI</t>
  </si>
  <si>
    <t>HAAPAVEDEN KAUPUNKI</t>
  </si>
  <si>
    <t>HAILUODON KUNTA</t>
  </si>
  <si>
    <t>HALSUAN KUNTA</t>
  </si>
  <si>
    <t>HAMINAN KAUPUNKI</t>
  </si>
  <si>
    <t>HANKASALMEN KUNTA</t>
  </si>
  <si>
    <t>HANGON KAUPUNKI</t>
  </si>
  <si>
    <t>HARJAVALLAN KAUPUNKI</t>
  </si>
  <si>
    <t>HARTOLAN KUNTA</t>
  </si>
  <si>
    <t>HATTULAN KUNTA</t>
  </si>
  <si>
    <t>HAUSJÄRVEN KUNTA</t>
  </si>
  <si>
    <t>HEINÄVEDEN KUNTA</t>
  </si>
  <si>
    <t>HELSINGIN KAUPUNKI</t>
  </si>
  <si>
    <t>VANTAAN KAUPUNKI</t>
  </si>
  <si>
    <t>HIRVENSALMEN KUNTA</t>
  </si>
  <si>
    <t>HOLLOLAN KUNTA</t>
  </si>
  <si>
    <t>HUITTISTEN KAUPUNKI</t>
  </si>
  <si>
    <t>HUMPPILAN KUNTA</t>
  </si>
  <si>
    <t>HYRYNSALMEN KUNTA</t>
  </si>
  <si>
    <t>HYVINKÄÄN KAUPUNKI</t>
  </si>
  <si>
    <t>HÄMEENKYRÖN KUNTA</t>
  </si>
  <si>
    <t>HÄMEENLINNAN KAUPUNKI</t>
  </si>
  <si>
    <t>HEINOLAN KAUPUNKI</t>
  </si>
  <si>
    <t>IIN KUNTA</t>
  </si>
  <si>
    <t>IISALMEN KAUPUNKI</t>
  </si>
  <si>
    <t>IITIN KUNTA</t>
  </si>
  <si>
    <t>IKAALISTEN KAUPUNKI</t>
  </si>
  <si>
    <t>ILMAJOEN KUNTA</t>
  </si>
  <si>
    <t>ILOMANTSIN KUNTA</t>
  </si>
  <si>
    <t>INARIN KUNTA</t>
  </si>
  <si>
    <t>INKOON KUNTA</t>
  </si>
  <si>
    <t>ISOJOEN KUNTA</t>
  </si>
  <si>
    <t>ISONKYRÖN KUNTA</t>
  </si>
  <si>
    <t>IMATRAN KAUPUNKI</t>
  </si>
  <si>
    <t>JANAKKALAN KUNTA</t>
  </si>
  <si>
    <t>JOENSUUN KAUPUNKI</t>
  </si>
  <si>
    <t>JOKIOISTEN KUNTA</t>
  </si>
  <si>
    <t>JOROISTEN KUNTA</t>
  </si>
  <si>
    <t>JOUTSAN KUNTA</t>
  </si>
  <si>
    <t>JUUAN KUNTA</t>
  </si>
  <si>
    <t>JUUPAJOEN KUNTA</t>
  </si>
  <si>
    <t>JUVAN KUNTA</t>
  </si>
  <si>
    <t>JYVÄSKYLÄN KAUPUNKI</t>
  </si>
  <si>
    <t>JÄMIJÄRVEN KUNTA</t>
  </si>
  <si>
    <t>JÄMSÄN KAUPUNKI</t>
  </si>
  <si>
    <t>JÄRVENPÄÄN KAUPUNKI</t>
  </si>
  <si>
    <t>KAARINAN KAUPUNKI</t>
  </si>
  <si>
    <t>KAAVIN KUNTA</t>
  </si>
  <si>
    <t>KAJAANIN KAUPUNKI</t>
  </si>
  <si>
    <t>KALAJOEN KAUPUNKI</t>
  </si>
  <si>
    <t>KANGASALAN KAUPUNKI</t>
  </si>
  <si>
    <t>KANGASNIEMEN KUNTA</t>
  </si>
  <si>
    <t>KANKAANPÄÄN KAUPUNKI</t>
  </si>
  <si>
    <t>KANNONKOSKEN KUNTA</t>
  </si>
  <si>
    <t>KANNUKSEN KAUPUNKI</t>
  </si>
  <si>
    <t>KARIJOEN KUNTA</t>
  </si>
  <si>
    <t>KARKKILAN KAUPUNKI</t>
  </si>
  <si>
    <t>KARSTULAN KUNTA</t>
  </si>
  <si>
    <t>KARVIAN KUNTA</t>
  </si>
  <si>
    <t>KASKISTEN KAUPUNKI</t>
  </si>
  <si>
    <t>KAUHAJOEN KAUPUNKI</t>
  </si>
  <si>
    <t>KAUHAVAN KAUPUNKI</t>
  </si>
  <si>
    <t>KAUNIAISTEN KAUPUNKI</t>
  </si>
  <si>
    <t>KAUSTISEN KUNTA</t>
  </si>
  <si>
    <t>KEITELEEN KUNTA</t>
  </si>
  <si>
    <t>KEMIN KAUPUNKI</t>
  </si>
  <si>
    <t>KEMINMAAN KUNTA</t>
  </si>
  <si>
    <t>KEMPELEEN KUNTA</t>
  </si>
  <si>
    <t>KERAVAN KAUPUNKI</t>
  </si>
  <si>
    <t>KEURUUN KAUPUNKI</t>
  </si>
  <si>
    <t>KIHNIÖN KUNTA</t>
  </si>
  <si>
    <t>KINNULAN KUNTA</t>
  </si>
  <si>
    <t>KIRKKONUMMEN KUNTA</t>
  </si>
  <si>
    <t>KITEEN KAUPUNKI</t>
  </si>
  <si>
    <t>KITTILÄN KUNTA</t>
  </si>
  <si>
    <t>KIURUVEDEN KAUPUNKI</t>
  </si>
  <si>
    <t>KIVIJÄRVEN KUNTA</t>
  </si>
  <si>
    <t>KOKEMÄEN KAUPUNKI</t>
  </si>
  <si>
    <t>KOKKOLAN KAUPUNKI</t>
  </si>
  <si>
    <t>KOLARIN KUNTA</t>
  </si>
  <si>
    <t>KONNEVEDEN KUNTA</t>
  </si>
  <si>
    <t>KONTIOLAHDEN KUNTA</t>
  </si>
  <si>
    <t>KORSNÄS KOMMUN</t>
  </si>
  <si>
    <t>KOSKEN TL KUNTA</t>
  </si>
  <si>
    <t>KOTKAN KAUPUNKI</t>
  </si>
  <si>
    <t>KOUVOLAN KAUPUNKI</t>
  </si>
  <si>
    <t>KRISTIINANKAUPUNKI</t>
  </si>
  <si>
    <t>KRONOBY KOMMUN</t>
  </si>
  <si>
    <t>KUHMON KAUPUNKI</t>
  </si>
  <si>
    <t>KUHMOISTEN KUNTA</t>
  </si>
  <si>
    <t>KUOPION KAUPUNKI</t>
  </si>
  <si>
    <t>KUORTANEEN KUNTA</t>
  </si>
  <si>
    <t>KURIKAN KAUPUNKI</t>
  </si>
  <si>
    <t>KUSTAVIN KUNTA</t>
  </si>
  <si>
    <t>KUUSAMON KAUPUNKI</t>
  </si>
  <si>
    <t>OUTOKUMMUN KAUPUNKI</t>
  </si>
  <si>
    <t>KYYJÄRVEN KUNTA</t>
  </si>
  <si>
    <t>KÄRKÖLÄN KUNTA</t>
  </si>
  <si>
    <t>KÄRSÄMÄEN KUNTA</t>
  </si>
  <si>
    <t>KEMIJÄRVEN KAUPUNKI</t>
  </si>
  <si>
    <t>KEMIÖNSAAREN KUNTA</t>
  </si>
  <si>
    <t>LAHDEN KAUPUNKI</t>
  </si>
  <si>
    <t>LAIHIAN KUNTA</t>
  </si>
  <si>
    <t>LAITILAN KAUPUNKI</t>
  </si>
  <si>
    <t>LAPINLAHDEN KUNTA</t>
  </si>
  <si>
    <t>LAPPAJÄRVEN KUNTA</t>
  </si>
  <si>
    <t>LAPPEENRANNAN KAUPUNKI</t>
  </si>
  <si>
    <t>LAPINJÄRVEN KUNTA</t>
  </si>
  <si>
    <t>LAPUAN KAUPUNKI</t>
  </si>
  <si>
    <t>LAUKAAN KUNTA</t>
  </si>
  <si>
    <t>LEMIN KUNTA</t>
  </si>
  <si>
    <t>LEMPÄÄLÄN KUNTA</t>
  </si>
  <si>
    <t>LEPPÄVIRRAN KUNTA</t>
  </si>
  <si>
    <t>LESTIJÄRVEN KUNTA</t>
  </si>
  <si>
    <t>LIEKSAN KAUPUNKI</t>
  </si>
  <si>
    <t>LIMINGAN KUNTA</t>
  </si>
  <si>
    <t>LIPERIN KUNTA</t>
  </si>
  <si>
    <t>LOIMAAN KAUPUNKI</t>
  </si>
  <si>
    <t>LOPEN KUNTA</t>
  </si>
  <si>
    <t>LOVIISAN KAUPUNKI</t>
  </si>
  <si>
    <t>LUHANGAN KUNTA</t>
  </si>
  <si>
    <t>LUMIJOEN KUNTA</t>
  </si>
  <si>
    <t>LARSMO KOMMUN</t>
  </si>
  <si>
    <t>LUUMÄEN KUNTA</t>
  </si>
  <si>
    <t>LOHJAN KAUPUNKI</t>
  </si>
  <si>
    <t>PARAISTEN KAUPUNKI</t>
  </si>
  <si>
    <t>MAALAHDEN KUNTA</t>
  </si>
  <si>
    <t>MARTTILAN KUNTA</t>
  </si>
  <si>
    <t>MASKUN KUNTA</t>
  </si>
  <si>
    <t>MERIJÄRVEN KUNTA</t>
  </si>
  <si>
    <t>MERIKARVIAN KUNTA</t>
  </si>
  <si>
    <t>MIKKELIN KAUPUNKI</t>
  </si>
  <si>
    <t>MUHOKSEN KUNTA</t>
  </si>
  <si>
    <t>MULTIAN KUNTA</t>
  </si>
  <si>
    <t>MUONION KUNTA</t>
  </si>
  <si>
    <t>MUSTASAAREN KUNTA</t>
  </si>
  <si>
    <t>MUURAMEN KUNTA</t>
  </si>
  <si>
    <t>MYNÄMÄEN KUNTA</t>
  </si>
  <si>
    <t>MYRSKYLÄN KUNTA</t>
  </si>
  <si>
    <t>MÄNTSÄLÄN KUNTA</t>
  </si>
  <si>
    <t>MÄNTYHARJUN KUNTA</t>
  </si>
  <si>
    <t>MÄNTTÄ-VILPPULAN KAUPUNKI</t>
  </si>
  <si>
    <t>NAANTALIN KAUPUNKI</t>
  </si>
  <si>
    <t>NAKKILAN KUNTA</t>
  </si>
  <si>
    <t>NIVALAN KAUPUNKI</t>
  </si>
  <si>
    <t>NOKIAN KAUPUNKI</t>
  </si>
  <si>
    <t>NOUSIAISTEN KUNTA</t>
  </si>
  <si>
    <t>NURMEKSEN KAUPUNKI</t>
  </si>
  <si>
    <t>NURMIJÄRVEN KUNTA</t>
  </si>
  <si>
    <t>NÄRPES STAD</t>
  </si>
  <si>
    <t>ORIMATTILAN KAUPUNKI</t>
  </si>
  <si>
    <t>ORIPÄÄN KUNTA</t>
  </si>
  <si>
    <t>ORIVEDEN KAUPUNKI</t>
  </si>
  <si>
    <t>OULAISTEN KAUPUNKI</t>
  </si>
  <si>
    <t>OULUN KAUPUNKI</t>
  </si>
  <si>
    <t>PADASJOEN KUNTA</t>
  </si>
  <si>
    <t>PAIMION KAUPUNKI</t>
  </si>
  <si>
    <t>PALTAMON KUNTA</t>
  </si>
  <si>
    <t>PARIKKALAN KUNTA</t>
  </si>
  <si>
    <t>PARKANON KAUPUNKI</t>
  </si>
  <si>
    <t>PELKOSENNIEMEN KUNTA</t>
  </si>
  <si>
    <t>PERHON KUNTA</t>
  </si>
  <si>
    <t>PERTUNMAAN KUNTA</t>
  </si>
  <si>
    <t>PETÄJÄVEDEN KUNTA</t>
  </si>
  <si>
    <t>PIEKSÄMÄEN KAUPUNKI</t>
  </si>
  <si>
    <t>PIELAVEDEN KUNTA</t>
  </si>
  <si>
    <t>PIETARSAAREN KAUPUNKI</t>
  </si>
  <si>
    <t>PEDERSÖREN KUNTA</t>
  </si>
  <si>
    <t>PIHTIPUTAAN KUNTA</t>
  </si>
  <si>
    <t>PIRKKALAN KUNTA</t>
  </si>
  <si>
    <t>POLVIJÄRVEN KUNTA</t>
  </si>
  <si>
    <t>POMARKUN KUNTA</t>
  </si>
  <si>
    <t>PORIN KAUPUNKI</t>
  </si>
  <si>
    <t>PORNAISTEN KUNTA</t>
  </si>
  <si>
    <t>POSION KUNTA</t>
  </si>
  <si>
    <t>PUDASJÄRVEN KAUPUNKI</t>
  </si>
  <si>
    <t>PUKKILAN KUNTA</t>
  </si>
  <si>
    <t>PUNKALAITUMEN KUNTA</t>
  </si>
  <si>
    <t>PUOLANGAN KUNTA</t>
  </si>
  <si>
    <t>PUUMALAN KUNTA</t>
  </si>
  <si>
    <t>PYHTÄÄN KUNTA</t>
  </si>
  <si>
    <t>PYHÄJOEN KUNTA</t>
  </si>
  <si>
    <t>PYHÄJÄRVEN KAUPUNKI</t>
  </si>
  <si>
    <t>PYHÄNNÄN KUNTA</t>
  </si>
  <si>
    <t>PYHÄRANNAN KUNTA</t>
  </si>
  <si>
    <t>PÄLKÄNEEN KUNTA</t>
  </si>
  <si>
    <t>PÖYTYÄN KUNTA</t>
  </si>
  <si>
    <t>PORVOON KAUPUNKI</t>
  </si>
  <si>
    <t>RAAHEN KAUPUNKI</t>
  </si>
  <si>
    <t>RAISION KAUPUNKI</t>
  </si>
  <si>
    <t>RANTASALMEN KUNTA</t>
  </si>
  <si>
    <t>RANUAN KUNTA</t>
  </si>
  <si>
    <t>RAUMAN KAUPUNKI</t>
  </si>
  <si>
    <t>RAUTALAMMIN KUNTA</t>
  </si>
  <si>
    <t>RAUTAVAARAN KUNTA</t>
  </si>
  <si>
    <t>RAUTJÄRVEN KUNTA</t>
  </si>
  <si>
    <t>REISJÄRVEN KUNTA</t>
  </si>
  <si>
    <t>RIIHIMÄEN KAUPUNKI</t>
  </si>
  <si>
    <t>RISTIJÄRVEN KUNTA</t>
  </si>
  <si>
    <t>ROVANIEMEN KAUPUNKI</t>
  </si>
  <si>
    <t>RUOKOLAHDEN KUNTA</t>
  </si>
  <si>
    <t>RUOVEDEN KUNTA</t>
  </si>
  <si>
    <t>RUSKON KUNTA</t>
  </si>
  <si>
    <t>RÄÄKKYLÄN KUNTA</t>
  </si>
  <si>
    <t>RAASEPORIN KAUPUNKI</t>
  </si>
  <si>
    <t>SAARIJÄRVEN KAUPUNKI</t>
  </si>
  <si>
    <t>SALLAN KUNTA</t>
  </si>
  <si>
    <t>SALON KAUPUNKI</t>
  </si>
  <si>
    <t>SAUVON KUNTA</t>
  </si>
  <si>
    <t>SAVITAIPALEEN KUNTA</t>
  </si>
  <si>
    <t>SAVONLINNAN KAUPUNKI</t>
  </si>
  <si>
    <t>SAVUKOSKEN KUNTA</t>
  </si>
  <si>
    <t>SEINÄJOEN KAUPUNKI</t>
  </si>
  <si>
    <t>SIEVIN KUNTA</t>
  </si>
  <si>
    <t>SIIKAISTEN KUNTA</t>
  </si>
  <si>
    <t>SIIKAJOEN KUNTA</t>
  </si>
  <si>
    <t>SIILINJÄRVEN KUNTA</t>
  </si>
  <si>
    <t>SIMON KUNTA</t>
  </si>
  <si>
    <t>SIPOON KUNTA</t>
  </si>
  <si>
    <t>SIUNTION KUNTA</t>
  </si>
  <si>
    <t>SODANKYLÄN KUNTA</t>
  </si>
  <si>
    <t>SOININ KUNTA</t>
  </si>
  <si>
    <t>SOMERON KAUPUNKI</t>
  </si>
  <si>
    <t>SONKAJÄRVEN KUNTA</t>
  </si>
  <si>
    <t>SOTKAMON KUNTA</t>
  </si>
  <si>
    <t>SULKAVAN KUNTA</t>
  </si>
  <si>
    <t>SUOMUSSALMEN KUNTA</t>
  </si>
  <si>
    <t>SUONENJOEN KAUPUNKI</t>
  </si>
  <si>
    <t>SYSMÄN KUNTA</t>
  </si>
  <si>
    <t>SÄKYLÄN KUNTA</t>
  </si>
  <si>
    <t>VAALAN KUNTA</t>
  </si>
  <si>
    <t>SASTAMALAN KAUPUNKI</t>
  </si>
  <si>
    <t>SIIKALATVAN KUNTA</t>
  </si>
  <si>
    <t>TAIPALSAAREN KUNTA</t>
  </si>
  <si>
    <t>TAIVALKOSKEN KUNTA</t>
  </si>
  <si>
    <t>TAIVASSALON KUNTA</t>
  </si>
  <si>
    <t>TAMMELAN KUNTA</t>
  </si>
  <si>
    <t>TAMPEREEN KAUPUNKI</t>
  </si>
  <si>
    <t>TERVON KUNTA</t>
  </si>
  <si>
    <t>TERVOLAN KUNTA</t>
  </si>
  <si>
    <t>TEUVAN KUNTA</t>
  </si>
  <si>
    <t>TOHMAJÄRVEN KUNTA</t>
  </si>
  <si>
    <t>TOHOLAMMIN KUNTA</t>
  </si>
  <si>
    <t>TOIVAKAN KUNTA</t>
  </si>
  <si>
    <t>TORNION KAUPUNKI</t>
  </si>
  <si>
    <t>TURUN KAUPUNKI</t>
  </si>
  <si>
    <t>PELLON KUNTA</t>
  </si>
  <si>
    <t>TUUSNIEMEN KUNTA</t>
  </si>
  <si>
    <t>TUUSULAN KUNTA</t>
  </si>
  <si>
    <t>TYRNÄVÄN KUNTA</t>
  </si>
  <si>
    <t>ULVILAN KAUPUNKI</t>
  </si>
  <si>
    <t>URJALAN KUNTA</t>
  </si>
  <si>
    <t>UTAJÄRVEN KUNTA</t>
  </si>
  <si>
    <t>UTSJOEN KUNTA</t>
  </si>
  <si>
    <t>UURAISTEN KUNTA</t>
  </si>
  <si>
    <t>UUDENKAARLEPYYN KAUPUNKI</t>
  </si>
  <si>
    <t>UUDENKAUPUNGIN KAUPUNKI</t>
  </si>
  <si>
    <t>VAASAN KAUPUNKI</t>
  </si>
  <si>
    <t>VALKEAKOSKEN KAUPUNKI</t>
  </si>
  <si>
    <t>VARKAUDEN KAUPUNKI</t>
  </si>
  <si>
    <t>VEHMAAN KUNTA</t>
  </si>
  <si>
    <t>VESANNON KUNTA</t>
  </si>
  <si>
    <t>VESILAHDEN KUNTA</t>
  </si>
  <si>
    <t>VETELIN KUNTA</t>
  </si>
  <si>
    <t>VIEREMÄN KUNTA</t>
  </si>
  <si>
    <t>VIHDIN KUNTA</t>
  </si>
  <si>
    <t>VIITASAAREN KAUPUNKI</t>
  </si>
  <si>
    <t>VIROLAHDEN KUNTA</t>
  </si>
  <si>
    <t>VIRTAIN KAUPUNKI</t>
  </si>
  <si>
    <t>VÖYRIN KUNTA</t>
  </si>
  <si>
    <t>YLITORNION KUNTA</t>
  </si>
  <si>
    <t>YLIVIESKAN KAUPUNKI</t>
  </si>
  <si>
    <t>YLÖJÄRVEN KAUPUNKI</t>
  </si>
  <si>
    <t>YPÄJÄN KUNTA</t>
  </si>
  <si>
    <t>ÄHTÄRIN KAUPUNKI</t>
  </si>
  <si>
    <t>ÄÄNEKOSKEN KAUPUNKI</t>
  </si>
  <si>
    <t>Kotikuntakorvaukset vuonna 2024, yhteenveto</t>
  </si>
  <si>
    <t>LIEDON KAUPUNKI</t>
  </si>
  <si>
    <t>Kuopion steinerkouluyhdistys r</t>
  </si>
  <si>
    <t>LAUTTASAAREN YHTEISKOULU SÄÄTIÖ</t>
  </si>
  <si>
    <t>OULUNKYLÄN YHTEISKOULUN SÄÄTIÖ</t>
  </si>
  <si>
    <t>SATEENKAAREN KOULUN KUNTAYHTYM</t>
  </si>
  <si>
    <t>Kotikuntakorvaus, netto</t>
  </si>
  <si>
    <t>Kuntien yhdistymisavustus (-0,99 €/as)</t>
  </si>
  <si>
    <t>Kriisikuntien harkinnanvarainen yhdistymisavustus (-0,99 €/as)</t>
  </si>
  <si>
    <t>Aloittavien koulujen rahoitukseen liittyvä vähennys (-0,01 €/as)</t>
  </si>
  <si>
    <t>Valtionosuus ennen verotuloihin perustuvaa valtionosuuden tasausta</t>
  </si>
  <si>
    <t>Verotuloihin perustuva valtionosuuden tasaus</t>
  </si>
  <si>
    <t>90000231</t>
  </si>
  <si>
    <t>90000281</t>
  </si>
  <si>
    <t>90000381</t>
  </si>
  <si>
    <t>90000691</t>
  </si>
  <si>
    <t>90000851</t>
  </si>
  <si>
    <t>90000901</t>
  </si>
  <si>
    <t>90001171</t>
  </si>
  <si>
    <t>90001361</t>
  </si>
  <si>
    <t>90001481</t>
  </si>
  <si>
    <t>90001791</t>
  </si>
  <si>
    <t>90001801</t>
  </si>
  <si>
    <t>90002401</t>
  </si>
  <si>
    <t>90003031</t>
  </si>
  <si>
    <t>90003941</t>
  </si>
  <si>
    <t>90004041</t>
  </si>
  <si>
    <t>90004951</t>
  </si>
  <si>
    <t>90004961</t>
  </si>
  <si>
    <t>90006471</t>
  </si>
  <si>
    <t>90007291</t>
  </si>
  <si>
    <t>90008441</t>
  </si>
  <si>
    <t>90031161</t>
  </si>
  <si>
    <t>90032731</t>
  </si>
  <si>
    <t>90033141</t>
  </si>
  <si>
    <t>90034021</t>
  </si>
  <si>
    <t>90034091</t>
  </si>
  <si>
    <t>90034101</t>
  </si>
  <si>
    <t>90035101</t>
  </si>
  <si>
    <t>90035401</t>
  </si>
  <si>
    <t>90035411</t>
  </si>
  <si>
    <t>90035421</t>
  </si>
  <si>
    <t>90035431</t>
  </si>
  <si>
    <t>90035441</t>
  </si>
  <si>
    <t>90035451</t>
  </si>
  <si>
    <t>90035461</t>
  </si>
  <si>
    <t>90035471</t>
  </si>
  <si>
    <t>90035481</t>
  </si>
  <si>
    <t>90035491</t>
  </si>
  <si>
    <t>90035501</t>
  </si>
  <si>
    <t>90035521</t>
  </si>
  <si>
    <t>90035531</t>
  </si>
  <si>
    <t>90035541</t>
  </si>
  <si>
    <t>90035551</t>
  </si>
  <si>
    <t>90036381</t>
  </si>
  <si>
    <t>90036811</t>
  </si>
  <si>
    <t>90037111</t>
  </si>
  <si>
    <t>90037151</t>
  </si>
  <si>
    <t>90037171</t>
  </si>
  <si>
    <t>90037181</t>
  </si>
  <si>
    <t>90037191</t>
  </si>
  <si>
    <t>90037251</t>
  </si>
  <si>
    <t>90037591</t>
  </si>
  <si>
    <t>90037841</t>
  </si>
  <si>
    <t>90037851</t>
  </si>
  <si>
    <t>90037861</t>
  </si>
  <si>
    <t>90037981</t>
  </si>
  <si>
    <t>90037991</t>
  </si>
  <si>
    <t>90038081</t>
  </si>
  <si>
    <t>90038581</t>
  </si>
  <si>
    <t>90038611</t>
  </si>
  <si>
    <t>90038691</t>
  </si>
  <si>
    <t>90053421</t>
  </si>
  <si>
    <t>90053431</t>
  </si>
  <si>
    <t>90000842</t>
  </si>
  <si>
    <t>90000872</t>
  </si>
  <si>
    <t>90037822</t>
  </si>
  <si>
    <t>90038382</t>
  </si>
  <si>
    <t>90053342</t>
  </si>
  <si>
    <t>90053456</t>
  </si>
  <si>
    <t>90000837</t>
  </si>
  <si>
    <t>90002047</t>
  </si>
  <si>
    <t>90005997</t>
  </si>
  <si>
    <t>90008177</t>
  </si>
  <si>
    <t>90008367</t>
  </si>
  <si>
    <t>90008987</t>
  </si>
  <si>
    <t>90038737</t>
  </si>
  <si>
    <t>90042287</t>
  </si>
  <si>
    <t xml:space="preserve">Laskelma sisältää sote-uudistuksen talousvaikutuksia tasaavat elementit, jotka perustuvat marraskuussa 2023 päivitettyihin kuntien lopullisiin sote-rahoituslaskelmiin. Erillinen sote-laskelma löytyy valtiovarainministeriön internet-sivuilta. </t>
  </si>
  <si>
    <t>Laskelmaan on marraskuussa 2023 päivitetty lopulliset määräytymistekijät sekä sote-uudistuksen tasauselementit lopullisen sote-siirtolaskelman päivittymisen osalta.</t>
  </si>
  <si>
    <t>Määräaikainen lisäys kompensoimaan lisäsiirtotarpeen muutosta</t>
  </si>
  <si>
    <t>Laskelmaan sisältyy päivitetty tieto sote-uudistusta koskevien siirtolaskelmien jälkikäteistarkistuksen vaikutuksesta. Jälkikäteistarkistuksessa kunnilta koko maan tasolla siirtyvät kustannukset ja tulot tarkistetaan, ja näiden erotus täsmäytetään kuntien peruspalveluiden valtionosuuteen vuodesta 2024 alkaen. Vuoden 2022 verotuksen valmistumisen myötä jälkikäteistarkistuksen vaikutus on 501 milj. € valtionosuuksia vähentävä. Vuoden 2023 osalta vähennys huomioidaan takautuvasti vuosina 2025-2027. Vähennys on kaikille kunnille asukasta kohden yhtä suuri. Lisäksi on huomioitu vuodelle 2024 valtionosuuteen 192 miljoonan euron määräaikainen lisäys.</t>
  </si>
  <si>
    <t>30 - 54 v. väestö 31.12.2022</t>
  </si>
  <si>
    <t>30 - 54 v. ilman tutkintoa 31.12.2022</t>
  </si>
  <si>
    <t>VM/KAO 23.11.2023</t>
  </si>
  <si>
    <t>Muutamalla kunnalla valtionosuus on miinusmerkkinen. Tämä johtuu erityisesti sote-uudistuksen myötä käyttöön otettavista suurista tasausmenettelyistä, joilla perustaltaan tasoitetaan kuntien talouteen kohdistuvia muutoksia (kustannusten ja tulojen siirron epäsuhta sekä tasapainotilan muutos). Tasapainotilan (vuosikate poistojen jälkeen) muutos rajataan uudistuksessa +/- 60 euroon asukasta kohti. Tähän muutokseen sisältyvät myös negatiiviset valtionosuudet ja valtionosuuden sote-siirtolaskelmasta aiheutuvat lisävähennykset.</t>
  </si>
  <si>
    <t>Tasausraja: 1 956,95 euroa/as</t>
  </si>
  <si>
    <t>Erotus = tasausraja - laskennallinen verotulo, €/asukas</t>
  </si>
  <si>
    <t>ml. Jälkikäteistarkistuksesta johtuva lisäsiirtotarve</t>
  </si>
  <si>
    <t>ml. Vuoden 2023 osuus jälkikäteistarkistuksesta (33%)</t>
  </si>
  <si>
    <t>ml. Vuoden 2024 määräaikaisen lisäyksen vähennys (33%)</t>
  </si>
  <si>
    <t>Vuoden 2024 tieto ei sisällä OKM:n valtionosuuksia</t>
  </si>
  <si>
    <t>Ennakolliset valtionosuudet vuosille 2025-2027</t>
  </si>
  <si>
    <t>Laskelmat sisältävät TE-uudistuksen vaikutukset 6.11.2023 julkaistun laskelman mukaisena.</t>
  </si>
  <si>
    <t>OKM:n valtionosuudesta on käytettävissä vuoden 2023 toteumatieto. Vuoden 2024 tieto päivittyy myöhemmin.</t>
  </si>
  <si>
    <t>Peruspalvelujen valtionosuus vuodelle 2025</t>
  </si>
  <si>
    <t>Veromenetysten korvaus vuodelle 2025</t>
  </si>
  <si>
    <t>OKM valtionosuus (vuoden 2023 tieto)</t>
  </si>
  <si>
    <t>Arvio vuoden 2025 valtionosuudesta yht.</t>
  </si>
  <si>
    <t>Peruspalvelujen valtionosuus vuodelle 2026</t>
  </si>
  <si>
    <t>Veromenetysten korvaus vuodelle 2026</t>
  </si>
  <si>
    <t>Arvio vuoden 2026 valtionosuudesta yht.</t>
  </si>
  <si>
    <t>Peruspalvelujen valtionosuus vuodelle 2027</t>
  </si>
  <si>
    <t>Veromenetysten korvaus vuodelle 2027</t>
  </si>
  <si>
    <t>Arvio vuoden 2027 valtionosuudesta yht.</t>
  </si>
  <si>
    <t>Perushinta vuodelle 2024:</t>
  </si>
  <si>
    <t>Jälkikäteistarkistuksesta johtuva valtionosuuden pysyvä lisäsiirtotarve</t>
  </si>
  <si>
    <t xml:space="preserve">Vuoden 2024 laskelmassa ei ole huomioitu opetus- ja kuttuuritoimen valtionosuutta. Tieto valmistuu vuoden lopussa. </t>
  </si>
  <si>
    <t xml:space="preserve">Sote-siirtolaskelman jälkikäteistarkistuksessa on huomioitu kuntien tilinpäätöstietojen (KKTPP) valmistuminen ja lopulliset vuoden 2022 verotiedot. Lisäksi siirtolaskelmassa on huomioitu valtiovarainministeriön kunnilta kyselyllä keräämät oikaistavat tilinpäätöserät. </t>
  </si>
  <si>
    <t>Peruspalvelujen valtionosuuden indeksikorotus vuodelle 2024 on 2,2 prosenttia ja siitä aiheutuva valtionosuuden lisäys n. 53 miljoonaa euroa. Hallitusohjelman mukaisesti peruspalvelujen valtionosuuden indeksikorotukseen tehdään yhtä prosenttiyksikköä vastaava vähennys vuosina 2024—2027. Vuonna 2024 vähennys pienentää valtionosuutta n. 24 miljoonaa euroa.</t>
  </si>
  <si>
    <t xml:space="preserve">Alustava arvio vuoden 2025-2027 valtionosuuksista (1000e). </t>
  </si>
  <si>
    <t xml:space="preserve">Viimeisellä välilehdellä on esitetty alustava tieto kuntien valtionosuuksista vuosille 2025-2027. Jatkovuosien valtionosuuksiin sisältyy epävarmuutta ja tiedot tulevat päivittymään seuraavan kerran keväällä 2024. </t>
  </si>
  <si>
    <t>Laskelmat sisältävät marraskuussa päivitetyn sote-siirtolaskelman vaikutukset sekä 23.11. annettuun hallituksen esitykseen sisältyvät toimenpiteet. Laskelmissa on huomioitu sote-uudistuksen kuntatalousvaikutuksia tasaavat rahoituselementit. Lisäksi laskelma sisältää TE-uudistuksen 6.11.2023 julkaistut rahoituslaskelmat.</t>
  </si>
  <si>
    <t xml:space="preserve">Tämä tiedosto sisältää kuntakohtaisen laskelman vuodelle 2024 myönnettävistä kuntien peruspalvelujen valtionosuuksista, kotikuntakorvauksista sekä veromenetysten korvauksista. </t>
  </si>
  <si>
    <t>Verovuoden 2022 verotiedot</t>
  </si>
  <si>
    <t>VM/KAO 8.12.2023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</si>
</sst>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_-;\-* #,##0.00\ _€_-;_-* &quot;-&quot;??\ _€_-;_-@_-"/>
    <numFmt numFmtId="165" formatCode="#,##0.00000"/>
    <numFmt numFmtId="166" formatCode="#,##0_ ;[Red]\-#,##0\ "/>
    <numFmt numFmtId="167" formatCode="#,##0_ ;\-#,##0\ "/>
    <numFmt numFmtId="168" formatCode="0.0000"/>
    <numFmt numFmtId="169" formatCode="0.000"/>
    <numFmt numFmtId="170" formatCode="0.0\ %"/>
    <numFmt numFmtId="171" formatCode="0.00000"/>
    <numFmt numFmtId="172" formatCode="#,##0.00\ &quot;€&quot;"/>
    <numFmt numFmtId="173" formatCode="#,##0.000"/>
    <numFmt numFmtId="174" formatCode="#,##0.00_ ;[Red]\-#,##0.00\ "/>
    <numFmt numFmtId="175" formatCode="#,##0.000_ ;[Red]\-#,##0.000\ "/>
    <numFmt numFmtId="176" formatCode="0.0"/>
    <numFmt numFmtId="177" formatCode="#,##0.0"/>
    <numFmt numFmtId="178" formatCode="#,##0.0000"/>
    <numFmt numFmtId="179" formatCode="#,##0.0000_ ;[Red]\-#,##0.0000\ "/>
    <numFmt numFmtId="180" formatCode="000"/>
  </numFmts>
  <fonts count="57">
    <font>
      <sz val="11"/>
      <color theme="1"/>
      <name val="Arial"/>
      <family val="2"/>
      <scheme val="minor"/>
    </font>
    <font>
      <sz val="11"/>
      <color theme="1"/>
      <name val="Arial"/>
      <family val="2"/>
      <scheme val="minor"/>
    </font>
    <font>
      <b/>
      <sz val="11"/>
      <color theme="1"/>
      <name val="Arial"/>
      <family val="2"/>
      <scheme val="minor"/>
    </font>
    <font>
      <sz val="11"/>
      <color theme="1"/>
      <name val="Arial"/>
      <family val="2"/>
    </font>
    <font>
      <b/>
      <sz val="8"/>
      <name val="Arial"/>
      <family val="2"/>
    </font>
    <font>
      <sz val="8"/>
      <name val="Arial"/>
      <family val="2"/>
    </font>
    <font>
      <sz val="8"/>
      <color rgb="FFFF0000"/>
      <name val="Arial"/>
      <family val="2"/>
    </font>
    <font>
      <sz val="8"/>
      <color theme="1"/>
      <name val="Arial"/>
      <family val="2"/>
    </font>
    <font>
      <sz val="11"/>
      <name val="Arial"/>
      <family val="2"/>
    </font>
    <font>
      <b/>
      <sz val="11"/>
      <name val="Arial"/>
      <family val="2"/>
    </font>
    <font>
      <sz val="11"/>
      <color rgb="FFFF0000"/>
      <name val="Arial"/>
      <family val="2"/>
    </font>
    <font>
      <u/>
      <sz val="11"/>
      <name val="Arial"/>
      <family val="2"/>
    </font>
    <font>
      <b/>
      <sz val="11"/>
      <color theme="1"/>
      <name val="Arial"/>
      <family val="2"/>
    </font>
    <font>
      <b/>
      <sz val="8"/>
      <color theme="1"/>
      <name val="Arial"/>
      <family val="2"/>
    </font>
    <font>
      <sz val="11"/>
      <color indexed="8"/>
      <name val="Arial"/>
      <family val="2"/>
    </font>
    <font>
      <sz val="8"/>
      <color indexed="8"/>
      <name val="Arial"/>
      <family val="2"/>
    </font>
    <font>
      <b/>
      <sz val="8"/>
      <color indexed="8"/>
      <name val="Arial"/>
      <family val="2"/>
    </font>
    <font>
      <b/>
      <sz val="8"/>
      <color rgb="FFFF0000"/>
      <name val="Arial"/>
      <family val="2"/>
    </font>
    <font>
      <sz val="8"/>
      <color indexed="30"/>
      <name val="Arial"/>
      <family val="2"/>
    </font>
    <font>
      <i/>
      <sz val="8"/>
      <color theme="1"/>
      <name val="Arial"/>
      <family val="2"/>
    </font>
    <font>
      <u/>
      <sz val="9"/>
      <color theme="1"/>
      <name val="Arial"/>
      <family val="2"/>
    </font>
    <font>
      <sz val="8"/>
      <color theme="1"/>
      <name val="Arial"/>
      <family val="2"/>
      <scheme val="minor"/>
    </font>
    <font>
      <strike/>
      <sz val="8"/>
      <color theme="1"/>
      <name val="Arial"/>
      <family val="2"/>
    </font>
    <font>
      <u/>
      <sz val="8"/>
      <color theme="1"/>
      <name val="Arial"/>
      <family val="2"/>
    </font>
    <font>
      <strike/>
      <sz val="8"/>
      <color theme="1"/>
      <name val="Arial"/>
      <family val="2"/>
      <scheme val="minor"/>
    </font>
    <font>
      <sz val="9"/>
      <color theme="1"/>
      <name val="Arial"/>
      <family val="2"/>
      <scheme val="minor"/>
    </font>
    <font>
      <sz val="11"/>
      <name val="Arial"/>
      <family val="2"/>
      <scheme val="minor"/>
    </font>
    <font>
      <sz val="9"/>
      <color indexed="8"/>
      <name val="Verdana"/>
      <family val="2"/>
    </font>
    <font>
      <sz val="9"/>
      <name val="Arial"/>
      <family val="2"/>
    </font>
    <font>
      <b/>
      <u/>
      <sz val="11"/>
      <color rgb="FFFF0000"/>
      <name val="Arial"/>
      <family val="2"/>
    </font>
    <font>
      <b/>
      <sz val="11"/>
      <color rgb="FFFF0000"/>
      <name val="Arial"/>
      <family val="2"/>
    </font>
    <font>
      <i/>
      <sz val="11"/>
      <name val="Arial"/>
      <family val="2"/>
    </font>
    <font>
      <u/>
      <sz val="11"/>
      <color rgb="FFFF0000"/>
      <name val="Arial"/>
      <family val="2"/>
    </font>
    <font>
      <b/>
      <sz val="11"/>
      <color theme="0"/>
      <name val="Arial"/>
      <family val="2"/>
      <scheme val="minor"/>
    </font>
    <font>
      <sz val="11"/>
      <color theme="0"/>
      <name val="Arial"/>
      <family val="2"/>
      <scheme val="minor"/>
    </font>
    <font>
      <b/>
      <sz val="11"/>
      <color theme="0"/>
      <name val="Arial"/>
      <family val="2"/>
    </font>
    <font>
      <sz val="11"/>
      <color theme="0"/>
      <name val="Arial"/>
      <family val="2"/>
    </font>
    <font>
      <sz val="8"/>
      <color theme="0"/>
      <name val="Arial"/>
      <family val="2"/>
    </font>
    <font>
      <b/>
      <sz val="11"/>
      <color indexed="8"/>
      <name val="Arial"/>
      <family val="2"/>
    </font>
    <font>
      <b/>
      <u/>
      <sz val="11"/>
      <name val="Arial"/>
      <family val="2"/>
    </font>
    <font>
      <sz val="18"/>
      <color theme="3"/>
      <name val="Arial Narrow"/>
      <family val="2"/>
      <scheme val="major"/>
    </font>
    <font>
      <b/>
      <sz val="11"/>
      <name val="Arial"/>
      <family val="2"/>
    </font>
    <font>
      <sz val="11"/>
      <color rgb="FFFF0000"/>
      <name val="Arial"/>
      <family val="2"/>
      <scheme val="minor"/>
    </font>
    <font>
      <i/>
      <sz val="11"/>
      <color rgb="FFFF0000"/>
      <name val="Arial"/>
      <family val="2"/>
    </font>
    <font>
      <b/>
      <sz val="11"/>
      <color theme="1"/>
      <name val="Arial"/>
      <family val="2"/>
    </font>
    <font>
      <sz val="11"/>
      <color theme="1"/>
      <name val="Arial"/>
      <family val="2"/>
    </font>
    <font>
      <sz val="10"/>
      <name val="Arial"/>
      <family val="2"/>
    </font>
    <font>
      <sz val="10"/>
      <color theme="1"/>
      <name val="Roboto"/>
      <family val="2"/>
    </font>
    <font>
      <sz val="11"/>
      <color rgb="FF000000"/>
      <name val="Arial"/>
      <family val="2"/>
      <scheme val="minor"/>
    </font>
    <font>
      <b/>
      <sz val="10"/>
      <color theme="0"/>
      <name val="Arial"/>
      <family val="2"/>
    </font>
    <font>
      <sz val="10"/>
      <color theme="1"/>
      <name val="Arial"/>
      <family val="2"/>
      <scheme val="minor"/>
    </font>
    <font>
      <b/>
      <sz val="10"/>
      <color theme="1"/>
      <name val="Arial"/>
      <family val="2"/>
      <scheme val="minor"/>
    </font>
    <font>
      <b/>
      <sz val="10"/>
      <name val="Arial"/>
      <family val="2"/>
    </font>
    <font>
      <sz val="10"/>
      <color theme="1"/>
      <name val="Arial"/>
      <family val="2"/>
    </font>
    <font>
      <sz val="10"/>
      <color indexed="8"/>
      <name val="Arial"/>
      <family val="2"/>
    </font>
    <font>
      <b/>
      <sz val="11"/>
      <color theme="3"/>
      <name val="Arial"/>
      <family val="2"/>
      <scheme val="minor"/>
    </font>
    <font>
      <sz val="10"/>
      <color theme="0"/>
      <name val="Arial"/>
      <family val="2"/>
    </font>
  </fonts>
  <fills count="14">
    <fill>
      <patternFill patternType="none"/>
    </fill>
    <fill>
      <patternFill patternType="gray125"/>
    </fill>
    <fill>
      <patternFill patternType="solid">
        <fgColor theme="8"/>
        <bgColor theme="8"/>
      </patternFill>
    </fill>
    <fill>
      <patternFill patternType="solid">
        <fgColor theme="6"/>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theme="8"/>
      </left>
      <right/>
      <top style="thin">
        <color theme="8"/>
      </top>
      <bottom/>
      <diagonal/>
    </border>
    <border>
      <left/>
      <right/>
      <top style="thin">
        <color theme="8"/>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style="thin">
        <color theme="8"/>
      </left>
      <right/>
      <top/>
      <bottom/>
      <diagonal/>
    </border>
    <border>
      <left/>
      <right/>
      <top/>
      <bottom style="medium">
        <color theme="4" tint="0.39997558519241921"/>
      </bottom>
      <diagonal/>
    </border>
  </borders>
  <cellStyleXfs count="10">
    <xf numFmtId="0" fontId="0" fillId="0" borderId="0"/>
    <xf numFmtId="164" fontId="1" fillId="0" borderId="0" applyFont="0" applyFill="0" applyBorder="0" applyAlignment="0" applyProtection="0"/>
    <xf numFmtId="0" fontId="4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6" fillId="0" borderId="0"/>
    <xf numFmtId="164" fontId="46" fillId="0" borderId="0" applyFont="0" applyFill="0" applyBorder="0" applyAlignment="0" applyProtection="0"/>
    <xf numFmtId="9" fontId="46" fillId="0" borderId="0" applyFont="0" applyFill="0" applyBorder="0" applyAlignment="0" applyProtection="0"/>
    <xf numFmtId="0" fontId="47" fillId="0" borderId="0"/>
    <xf numFmtId="0" fontId="55" fillId="0" borderId="17" applyNumberFormat="0" applyFill="0" applyAlignment="0" applyProtection="0"/>
  </cellStyleXfs>
  <cellXfs count="497">
    <xf numFmtId="0" fontId="0" fillId="0" borderId="0" xfId="0"/>
    <xf numFmtId="0" fontId="4" fillId="0" borderId="0" xfId="0" applyFont="1" applyBorder="1"/>
    <xf numFmtId="3" fontId="5" fillId="0" borderId="0" xfId="0" applyNumberFormat="1" applyFont="1" applyBorder="1" applyAlignment="1">
      <alignment horizontal="right"/>
    </xf>
    <xf numFmtId="3" fontId="6" fillId="0" borderId="0" xfId="0" applyNumberFormat="1" applyFont="1" applyFill="1" applyBorder="1" applyAlignment="1">
      <alignment horizontal="right"/>
    </xf>
    <xf numFmtId="3" fontId="6" fillId="0" borderId="0" xfId="0" applyNumberFormat="1" applyFont="1" applyBorder="1" applyAlignment="1">
      <alignment horizontal="right"/>
    </xf>
    <xf numFmtId="3" fontId="6" fillId="0" borderId="0" xfId="0" applyNumberFormat="1" applyFont="1" applyBorder="1"/>
    <xf numFmtId="165" fontId="5" fillId="0" borderId="0" xfId="0" applyNumberFormat="1" applyFont="1" applyBorder="1"/>
    <xf numFmtId="3" fontId="5" fillId="0" borderId="0" xfId="0" applyNumberFormat="1" applyFont="1" applyFill="1" applyBorder="1" applyAlignment="1">
      <alignment horizontal="right"/>
    </xf>
    <xf numFmtId="0" fontId="5" fillId="0" borderId="0" xfId="0" applyFont="1" applyBorder="1" applyAlignment="1">
      <alignment horizontal="right"/>
    </xf>
    <xf numFmtId="0" fontId="7" fillId="0" borderId="0" xfId="0" applyFont="1" applyBorder="1"/>
    <xf numFmtId="166" fontId="7" fillId="0" borderId="0" xfId="0" applyNumberFormat="1" applyFont="1"/>
    <xf numFmtId="0" fontId="7" fillId="0" borderId="0" xfId="0" applyFont="1"/>
    <xf numFmtId="0" fontId="8" fillId="0" borderId="0" xfId="0" applyFont="1" applyBorder="1"/>
    <xf numFmtId="0" fontId="9" fillId="0" borderId="0" xfId="0" applyFont="1" applyBorder="1"/>
    <xf numFmtId="3" fontId="8" fillId="0" borderId="0" xfId="0" applyNumberFormat="1" applyFont="1" applyBorder="1" applyAlignment="1">
      <alignment horizontal="right"/>
    </xf>
    <xf numFmtId="3" fontId="8" fillId="0" borderId="0" xfId="0" applyNumberFormat="1" applyFont="1" applyFill="1" applyBorder="1" applyAlignment="1">
      <alignment horizontal="right"/>
    </xf>
    <xf numFmtId="4" fontId="8" fillId="0" borderId="0" xfId="0" applyNumberFormat="1" applyFont="1" applyBorder="1" applyAlignment="1">
      <alignment horizontal="right"/>
    </xf>
    <xf numFmtId="3" fontId="8" fillId="0" borderId="0" xfId="0" applyNumberFormat="1" applyFont="1" applyBorder="1"/>
    <xf numFmtId="0" fontId="8" fillId="0" borderId="0" xfId="0" applyFont="1" applyBorder="1" applyAlignment="1">
      <alignment horizontal="right"/>
    </xf>
    <xf numFmtId="4" fontId="8" fillId="0" borderId="0" xfId="0" applyNumberFormat="1" applyFont="1" applyBorder="1" applyAlignment="1">
      <alignment horizontal="left"/>
    </xf>
    <xf numFmtId="3" fontId="8" fillId="0" borderId="0" xfId="0" applyNumberFormat="1" applyFont="1" applyBorder="1" applyAlignment="1">
      <alignment horizontal="left"/>
    </xf>
    <xf numFmtId="3" fontId="7" fillId="0" borderId="0" xfId="0" applyNumberFormat="1" applyFont="1"/>
    <xf numFmtId="0" fontId="9" fillId="0" borderId="2" xfId="0" applyFont="1" applyBorder="1"/>
    <xf numFmtId="0" fontId="3" fillId="0" borderId="0" xfId="0" applyFont="1"/>
    <xf numFmtId="3" fontId="10" fillId="0" borderId="0" xfId="0" applyNumberFormat="1" applyFont="1" applyFill="1" applyBorder="1" applyAlignment="1">
      <alignment horizontal="right"/>
    </xf>
    <xf numFmtId="3" fontId="7" fillId="0" borderId="0" xfId="0" applyNumberFormat="1" applyFont="1" applyBorder="1"/>
    <xf numFmtId="3" fontId="9" fillId="0" borderId="0" xfId="0" applyNumberFormat="1" applyFont="1" applyFill="1" applyBorder="1" applyAlignment="1">
      <alignment horizontal="right"/>
    </xf>
    <xf numFmtId="4" fontId="9" fillId="0" borderId="0" xfId="0" applyNumberFormat="1" applyFont="1" applyBorder="1" applyAlignment="1">
      <alignment horizontal="right"/>
    </xf>
    <xf numFmtId="3" fontId="9" fillId="0" borderId="0" xfId="0" applyNumberFormat="1" applyFont="1" applyBorder="1" applyAlignment="1">
      <alignment horizontal="right"/>
    </xf>
    <xf numFmtId="3" fontId="12" fillId="0" borderId="0" xfId="0" applyNumberFormat="1" applyFont="1" applyBorder="1"/>
    <xf numFmtId="0" fontId="13" fillId="0" borderId="0" xfId="0" applyFont="1"/>
    <xf numFmtId="0" fontId="2" fillId="0" borderId="0" xfId="0" applyFont="1"/>
    <xf numFmtId="3" fontId="14" fillId="0" borderId="0" xfId="0" applyNumberFormat="1" applyFont="1" applyFill="1" applyBorder="1" applyAlignment="1"/>
    <xf numFmtId="3" fontId="8" fillId="0" borderId="0" xfId="0" applyNumberFormat="1" applyFont="1" applyFill="1" applyBorder="1" applyAlignment="1" applyProtection="1">
      <alignment horizontal="right"/>
    </xf>
    <xf numFmtId="166" fontId="8" fillId="0" borderId="0" xfId="0" applyNumberFormat="1" applyFont="1" applyFill="1" applyBorder="1" applyAlignment="1">
      <alignment horizontal="right"/>
    </xf>
    <xf numFmtId="3" fontId="3" fillId="0" borderId="0" xfId="0" applyNumberFormat="1" applyFont="1" applyBorder="1"/>
    <xf numFmtId="0" fontId="9" fillId="0" borderId="0" xfId="0" applyFont="1" applyFill="1" applyBorder="1"/>
    <xf numFmtId="167" fontId="8" fillId="0" borderId="0" xfId="0" applyNumberFormat="1" applyFont="1" applyBorder="1" applyAlignment="1">
      <alignment horizontal="right"/>
    </xf>
    <xf numFmtId="3" fontId="9" fillId="0" borderId="0" xfId="0" applyNumberFormat="1" applyFont="1" applyFill="1" applyBorder="1"/>
    <xf numFmtId="167" fontId="8" fillId="0" borderId="0" xfId="0" applyNumberFormat="1" applyFont="1" applyFill="1" applyBorder="1" applyAlignment="1">
      <alignment horizontal="right"/>
    </xf>
    <xf numFmtId="4" fontId="8" fillId="0" borderId="0" xfId="0" applyNumberFormat="1" applyFont="1" applyFill="1" applyBorder="1" applyAlignment="1">
      <alignment horizontal="right"/>
    </xf>
    <xf numFmtId="3" fontId="8" fillId="0" borderId="0" xfId="0" applyNumberFormat="1" applyFont="1" applyFill="1" applyBorder="1"/>
    <xf numFmtId="0" fontId="8" fillId="0" borderId="0" xfId="0" applyFont="1" applyFill="1" applyBorder="1" applyAlignment="1">
      <alignment horizontal="right"/>
    </xf>
    <xf numFmtId="0" fontId="7" fillId="0" borderId="0" xfId="0" applyFont="1" applyFill="1" applyBorder="1"/>
    <xf numFmtId="0" fontId="7" fillId="0" borderId="0" xfId="0" applyFont="1" applyFill="1"/>
    <xf numFmtId="0" fontId="0" fillId="0" borderId="0" xfId="0" applyFill="1"/>
    <xf numFmtId="1" fontId="8" fillId="0" borderId="0" xfId="0" applyNumberFormat="1" applyFont="1" applyFill="1" applyBorder="1" applyAlignment="1">
      <alignment horizontal="right"/>
    </xf>
    <xf numFmtId="1" fontId="5" fillId="0" borderId="0" xfId="0" applyNumberFormat="1" applyFont="1" applyBorder="1"/>
    <xf numFmtId="3" fontId="4" fillId="0" borderId="0" xfId="0" applyNumberFormat="1" applyFont="1" applyBorder="1"/>
    <xf numFmtId="167" fontId="5" fillId="0" borderId="0" xfId="0" applyNumberFormat="1" applyFont="1" applyBorder="1" applyAlignment="1">
      <alignment horizontal="right"/>
    </xf>
    <xf numFmtId="4" fontId="5" fillId="0" borderId="0" xfId="0" applyNumberFormat="1" applyFont="1" applyBorder="1" applyAlignment="1">
      <alignment horizontal="right"/>
    </xf>
    <xf numFmtId="3" fontId="5" fillId="0" borderId="0" xfId="0" applyNumberFormat="1" applyFont="1" applyBorder="1"/>
    <xf numFmtId="1" fontId="15" fillId="0" borderId="0" xfId="0" applyNumberFormat="1" applyFont="1" applyFill="1" applyBorder="1" applyAlignment="1"/>
    <xf numFmtId="3" fontId="15" fillId="0" borderId="0" xfId="0" applyNumberFormat="1" applyFont="1" applyFill="1" applyBorder="1" applyAlignment="1"/>
    <xf numFmtId="0" fontId="4" fillId="0" borderId="0" xfId="0" applyFont="1" applyFill="1" applyBorder="1"/>
    <xf numFmtId="1" fontId="16" fillId="0" borderId="0" xfId="0" applyNumberFormat="1" applyFont="1" applyFill="1" applyBorder="1" applyAlignment="1"/>
    <xf numFmtId="0" fontId="17" fillId="0" borderId="0" xfId="0" applyFont="1" applyFill="1" applyBorder="1"/>
    <xf numFmtId="1" fontId="18" fillId="0" borderId="0" xfId="0" applyNumberFormat="1" applyFont="1" applyFill="1" applyBorder="1" applyAlignment="1"/>
    <xf numFmtId="0" fontId="5" fillId="0" borderId="0" xfId="0" applyFont="1" applyBorder="1"/>
    <xf numFmtId="0" fontId="13" fillId="0" borderId="0" xfId="0" applyFont="1" applyFill="1"/>
    <xf numFmtId="3" fontId="13" fillId="0" borderId="0" xfId="0" applyNumberFormat="1" applyFont="1" applyFill="1"/>
    <xf numFmtId="3" fontId="4" fillId="0" borderId="0" xfId="0" applyNumberFormat="1" applyFont="1" applyFill="1" applyBorder="1" applyAlignment="1" applyProtection="1">
      <alignment horizontal="right"/>
    </xf>
    <xf numFmtId="0" fontId="0" fillId="0" borderId="0" xfId="0" applyFill="1" applyBorder="1"/>
    <xf numFmtId="169" fontId="0" fillId="0" borderId="0" xfId="0" applyNumberFormat="1" applyFill="1" applyBorder="1"/>
    <xf numFmtId="170" fontId="13" fillId="0" borderId="0" xfId="0" applyNumberFormat="1" applyFont="1" applyFill="1" applyBorder="1"/>
    <xf numFmtId="170" fontId="2" fillId="0" borderId="0" xfId="0" applyNumberFormat="1" applyFont="1" applyFill="1" applyBorder="1"/>
    <xf numFmtId="0" fontId="5" fillId="0" borderId="0" xfId="0" applyFont="1" applyFill="1" applyBorder="1"/>
    <xf numFmtId="0" fontId="4" fillId="0" borderId="0" xfId="0" applyFont="1" applyFill="1" applyBorder="1" applyAlignment="1">
      <alignment horizontal="right"/>
    </xf>
    <xf numFmtId="3" fontId="7" fillId="0" borderId="0" xfId="0" applyNumberFormat="1" applyFont="1" applyFill="1" applyBorder="1"/>
    <xf numFmtId="0" fontId="7" fillId="0" borderId="0" xfId="0" applyFont="1" applyFill="1" applyBorder="1" applyAlignment="1">
      <alignment horizontal="right"/>
    </xf>
    <xf numFmtId="3" fontId="4" fillId="0" borderId="0" xfId="0" applyNumberFormat="1" applyFont="1" applyFill="1" applyBorder="1" applyAlignment="1">
      <alignment horizontal="right"/>
    </xf>
    <xf numFmtId="2" fontId="0" fillId="0" borderId="0" xfId="0" applyNumberFormat="1" applyFill="1" applyBorder="1"/>
    <xf numFmtId="4" fontId="7" fillId="0" borderId="0" xfId="0" applyNumberFormat="1" applyFont="1" applyFill="1" applyBorder="1"/>
    <xf numFmtId="173" fontId="7" fillId="0" borderId="0" xfId="0" applyNumberFormat="1" applyFont="1" applyFill="1" applyBorder="1"/>
    <xf numFmtId="173" fontId="0" fillId="0" borderId="0" xfId="0" applyNumberFormat="1" applyFill="1" applyBorder="1"/>
    <xf numFmtId="9" fontId="0" fillId="0" borderId="0" xfId="0" applyNumberFormat="1" applyFill="1" applyBorder="1"/>
    <xf numFmtId="3" fontId="13" fillId="0" borderId="0" xfId="0" applyNumberFormat="1" applyFont="1" applyFill="1" applyBorder="1"/>
    <xf numFmtId="166" fontId="7" fillId="0" borderId="0" xfId="0" applyNumberFormat="1" applyFont="1" applyFill="1" applyBorder="1"/>
    <xf numFmtId="0" fontId="6" fillId="0" borderId="0" xfId="0" applyFont="1" applyFill="1" applyBorder="1"/>
    <xf numFmtId="171" fontId="7" fillId="0" borderId="0" xfId="0" applyNumberFormat="1" applyFont="1" applyFill="1" applyBorder="1"/>
    <xf numFmtId="0" fontId="20" fillId="0" borderId="0" xfId="0" applyFont="1" applyFill="1" applyBorder="1"/>
    <xf numFmtId="166" fontId="4" fillId="0" borderId="0" xfId="0" applyNumberFormat="1" applyFont="1" applyFill="1" applyBorder="1" applyAlignment="1" applyProtection="1">
      <alignment horizontal="right"/>
    </xf>
    <xf numFmtId="0" fontId="21" fillId="0" borderId="0" xfId="0" applyFont="1" applyFill="1" applyBorder="1"/>
    <xf numFmtId="0" fontId="7" fillId="0" borderId="0" xfId="0" applyFont="1" applyFill="1" applyBorder="1" applyAlignment="1">
      <alignment horizontal="left"/>
    </xf>
    <xf numFmtId="166" fontId="17" fillId="0" borderId="0" xfId="0" applyNumberFormat="1" applyFont="1" applyFill="1" applyBorder="1"/>
    <xf numFmtId="171" fontId="21" fillId="0" borderId="0" xfId="0" applyNumberFormat="1" applyFont="1" applyFill="1" applyBorder="1"/>
    <xf numFmtId="0" fontId="22" fillId="0" borderId="0" xfId="0" applyFont="1" applyFill="1" applyBorder="1" applyAlignment="1">
      <alignment horizontal="left"/>
    </xf>
    <xf numFmtId="166" fontId="13" fillId="0" borderId="0" xfId="0" applyNumberFormat="1" applyFont="1" applyFill="1" applyBorder="1"/>
    <xf numFmtId="171" fontId="5" fillId="0" borderId="0" xfId="0" applyNumberFormat="1" applyFont="1" applyFill="1" applyBorder="1"/>
    <xf numFmtId="166" fontId="23" fillId="0" borderId="0" xfId="0" applyNumberFormat="1" applyFont="1" applyFill="1" applyBorder="1"/>
    <xf numFmtId="0" fontId="3" fillId="0" borderId="0" xfId="0" applyFont="1" applyFill="1" applyBorder="1"/>
    <xf numFmtId="166" fontId="19" fillId="0" borderId="0" xfId="0" applyNumberFormat="1" applyFont="1" applyFill="1" applyBorder="1"/>
    <xf numFmtId="171" fontId="24" fillId="0" borderId="0" xfId="0" applyNumberFormat="1" applyFont="1" applyFill="1" applyBorder="1"/>
    <xf numFmtId="171" fontId="22" fillId="0" borderId="0" xfId="0" applyNumberFormat="1" applyFont="1" applyFill="1" applyBorder="1"/>
    <xf numFmtId="0" fontId="24" fillId="0" borderId="0" xfId="0" applyFont="1" applyFill="1" applyBorder="1"/>
    <xf numFmtId="174" fontId="7" fillId="0" borderId="0" xfId="0" applyNumberFormat="1" applyFont="1" applyFill="1" applyBorder="1"/>
    <xf numFmtId="9" fontId="6" fillId="0" borderId="0" xfId="0" applyNumberFormat="1" applyFont="1" applyFill="1" applyBorder="1"/>
    <xf numFmtId="170" fontId="25" fillId="0" borderId="0" xfId="0" applyNumberFormat="1" applyFont="1" applyFill="1" applyBorder="1"/>
    <xf numFmtId="175" fontId="7" fillId="0" borderId="0" xfId="0" applyNumberFormat="1" applyFont="1" applyFill="1" applyBorder="1"/>
    <xf numFmtId="1" fontId="7" fillId="0" borderId="0" xfId="0" applyNumberFormat="1" applyFont="1" applyFill="1" applyBorder="1"/>
    <xf numFmtId="3" fontId="0" fillId="0" borderId="0" xfId="0" applyNumberFormat="1" applyFill="1" applyBorder="1"/>
    <xf numFmtId="168" fontId="5" fillId="0" borderId="0" xfId="0" applyNumberFormat="1" applyFont="1" applyFill="1" applyBorder="1" applyAlignment="1">
      <alignment horizontal="right"/>
    </xf>
    <xf numFmtId="0" fontId="26" fillId="0" borderId="0" xfId="0" applyFont="1" applyFill="1" applyBorder="1"/>
    <xf numFmtId="166" fontId="0" fillId="0" borderId="0" xfId="0" applyNumberFormat="1"/>
    <xf numFmtId="0" fontId="2" fillId="0" borderId="0" xfId="0" applyFont="1" applyFill="1"/>
    <xf numFmtId="1" fontId="0" fillId="0" borderId="0" xfId="0" applyNumberFormat="1" applyFill="1"/>
    <xf numFmtId="169" fontId="0" fillId="0" borderId="0" xfId="0" applyNumberFormat="1"/>
    <xf numFmtId="166" fontId="13" fillId="0" borderId="0" xfId="0" applyNumberFormat="1" applyFont="1"/>
    <xf numFmtId="177" fontId="7" fillId="0" borderId="0" xfId="0" applyNumberFormat="1" applyFont="1"/>
    <xf numFmtId="166" fontId="13" fillId="0" borderId="0" xfId="0" applyNumberFormat="1" applyFont="1" applyFill="1"/>
    <xf numFmtId="166" fontId="7" fillId="0" borderId="0" xfId="0" applyNumberFormat="1" applyFont="1" applyFill="1"/>
    <xf numFmtId="177" fontId="7" fillId="0" borderId="0" xfId="0" applyNumberFormat="1" applyFont="1" applyFill="1"/>
    <xf numFmtId="3" fontId="7" fillId="0" borderId="0" xfId="0" applyNumberFormat="1" applyFont="1" applyFill="1"/>
    <xf numFmtId="166" fontId="4" fillId="0" borderId="0" xfId="0" applyNumberFormat="1" applyFont="1" applyFill="1" applyBorder="1"/>
    <xf numFmtId="3" fontId="13" fillId="0" borderId="0" xfId="0" applyNumberFormat="1" applyFont="1"/>
    <xf numFmtId="3" fontId="0" fillId="0" borderId="0" xfId="0" applyNumberFormat="1"/>
    <xf numFmtId="180" fontId="27" fillId="0" borderId="0" xfId="0" applyNumberFormat="1" applyFont="1" applyBorder="1" applyAlignment="1" applyProtection="1">
      <alignment horizontal="left"/>
    </xf>
    <xf numFmtId="3" fontId="28" fillId="0" borderId="0" xfId="0" applyNumberFormat="1" applyFont="1" applyBorder="1" applyAlignment="1">
      <alignment vertical="top" wrapText="1"/>
    </xf>
    <xf numFmtId="3" fontId="28" fillId="0" borderId="0" xfId="0" applyNumberFormat="1" applyFont="1" applyBorder="1" applyAlignment="1">
      <alignment vertical="top"/>
    </xf>
    <xf numFmtId="3" fontId="0" fillId="0" borderId="0" xfId="0" applyNumberFormat="1" applyBorder="1"/>
    <xf numFmtId="0" fontId="0" fillId="0" borderId="0" xfId="0" applyBorder="1"/>
    <xf numFmtId="166" fontId="8" fillId="0" borderId="0" xfId="0" applyNumberFormat="1" applyFont="1" applyFill="1" applyBorder="1"/>
    <xf numFmtId="166" fontId="11" fillId="0" borderId="0" xfId="0" applyNumberFormat="1" applyFont="1" applyFill="1" applyBorder="1"/>
    <xf numFmtId="166" fontId="9" fillId="0" borderId="0" xfId="0" applyNumberFormat="1" applyFont="1" applyFill="1" applyBorder="1" applyAlignment="1">
      <alignment horizontal="right"/>
    </xf>
    <xf numFmtId="0" fontId="12" fillId="0" borderId="0" xfId="0" applyFont="1" applyFill="1"/>
    <xf numFmtId="3" fontId="12" fillId="0" borderId="0" xfId="0" applyNumberFormat="1" applyFont="1" applyFill="1"/>
    <xf numFmtId="2" fontId="9" fillId="0" borderId="3" xfId="0" applyNumberFormat="1" applyFont="1" applyFill="1" applyBorder="1"/>
    <xf numFmtId="2" fontId="9" fillId="0" borderId="0" xfId="0" applyNumberFormat="1" applyFont="1" applyFill="1" applyBorder="1"/>
    <xf numFmtId="0" fontId="3" fillId="0" borderId="0" xfId="0" applyFont="1" applyFill="1"/>
    <xf numFmtId="2" fontId="8" fillId="0" borderId="3" xfId="0" applyNumberFormat="1" applyFont="1" applyFill="1" applyBorder="1"/>
    <xf numFmtId="2" fontId="8" fillId="0" borderId="0" xfId="0" applyNumberFormat="1" applyFont="1" applyFill="1" applyBorder="1"/>
    <xf numFmtId="171" fontId="9" fillId="0" borderId="0" xfId="0" applyNumberFormat="1" applyFont="1" applyFill="1" applyBorder="1"/>
    <xf numFmtId="0" fontId="3" fillId="0" borderId="0" xfId="0" applyFont="1" applyBorder="1"/>
    <xf numFmtId="0" fontId="8" fillId="0" borderId="0" xfId="0" applyFont="1" applyFill="1" applyBorder="1"/>
    <xf numFmtId="0" fontId="9" fillId="0" borderId="0" xfId="0" applyFont="1" applyFill="1" applyBorder="1" applyAlignment="1">
      <alignment horizontal="right"/>
    </xf>
    <xf numFmtId="0" fontId="12" fillId="0" borderId="0" xfId="0" applyFont="1" applyFill="1" applyAlignment="1">
      <alignment horizontal="left"/>
    </xf>
    <xf numFmtId="3" fontId="8" fillId="0" borderId="3" xfId="0" applyNumberFormat="1" applyFont="1" applyFill="1" applyBorder="1"/>
    <xf numFmtId="3" fontId="9" fillId="0" borderId="3" xfId="0" applyNumberFormat="1" applyFont="1" applyFill="1" applyBorder="1"/>
    <xf numFmtId="3" fontId="3" fillId="0" borderId="3" xfId="0" applyNumberFormat="1" applyFont="1" applyBorder="1"/>
    <xf numFmtId="0" fontId="3" fillId="0" borderId="3" xfId="0" applyFont="1" applyBorder="1"/>
    <xf numFmtId="0" fontId="8" fillId="0" borderId="3" xfId="0" applyFont="1" applyFill="1" applyBorder="1"/>
    <xf numFmtId="0" fontId="3" fillId="0" borderId="3" xfId="0" applyFont="1" applyFill="1" applyBorder="1"/>
    <xf numFmtId="0" fontId="9" fillId="6" borderId="0" xfId="0" applyFont="1" applyFill="1" applyBorder="1"/>
    <xf numFmtId="0" fontId="8" fillId="6" borderId="0" xfId="0" applyFont="1" applyFill="1" applyBorder="1"/>
    <xf numFmtId="0" fontId="8" fillId="6" borderId="0" xfId="0" applyFont="1" applyFill="1" applyBorder="1" applyAlignment="1">
      <alignment horizontal="right"/>
    </xf>
    <xf numFmtId="0" fontId="12" fillId="6" borderId="0" xfId="0" applyFont="1" applyFill="1"/>
    <xf numFmtId="3" fontId="9" fillId="4" borderId="3" xfId="0" applyNumberFormat="1" applyFont="1" applyFill="1" applyBorder="1" applyAlignment="1" applyProtection="1">
      <alignment horizontal="right"/>
    </xf>
    <xf numFmtId="0" fontId="9" fillId="4" borderId="3" xfId="0" applyFont="1" applyFill="1" applyBorder="1"/>
    <xf numFmtId="166" fontId="3" fillId="0" borderId="0" xfId="0" applyNumberFormat="1" applyFont="1" applyFill="1" applyBorder="1"/>
    <xf numFmtId="0" fontId="12" fillId="0" borderId="0" xfId="0" applyFont="1" applyFill="1" applyBorder="1" applyAlignment="1">
      <alignment horizontal="right"/>
    </xf>
    <xf numFmtId="0" fontId="3" fillId="4" borderId="0" xfId="0" applyFont="1" applyFill="1" applyBorder="1"/>
    <xf numFmtId="3" fontId="10" fillId="4" borderId="0" xfId="0" applyNumberFormat="1" applyFont="1" applyFill="1" applyBorder="1" applyAlignment="1">
      <alignment horizontal="right"/>
    </xf>
    <xf numFmtId="0" fontId="0" fillId="0" borderId="0" xfId="0" applyAlignment="1">
      <alignment wrapText="1"/>
    </xf>
    <xf numFmtId="0" fontId="7" fillId="0" borderId="0" xfId="0" applyFont="1" applyAlignment="1">
      <alignment wrapText="1"/>
    </xf>
    <xf numFmtId="0" fontId="12" fillId="0" borderId="0" xfId="0" applyFont="1" applyFill="1" applyBorder="1"/>
    <xf numFmtId="169" fontId="8" fillId="0" borderId="0" xfId="0" applyNumberFormat="1" applyFont="1" applyFill="1" applyBorder="1"/>
    <xf numFmtId="0" fontId="3" fillId="0" borderId="0" xfId="0" applyFont="1" applyFill="1" applyBorder="1" applyAlignment="1">
      <alignment horizontal="right"/>
    </xf>
    <xf numFmtId="0" fontId="10" fillId="0" borderId="0" xfId="0" applyFont="1" applyFill="1" applyBorder="1" applyAlignment="1">
      <alignment horizontal="right"/>
    </xf>
    <xf numFmtId="3" fontId="3" fillId="0" borderId="0" xfId="0" applyNumberFormat="1" applyFont="1" applyFill="1" applyBorder="1" applyAlignment="1">
      <alignment horizontal="right"/>
    </xf>
    <xf numFmtId="0" fontId="31" fillId="0" borderId="3" xfId="0" applyFont="1" applyFill="1" applyBorder="1"/>
    <xf numFmtId="3" fontId="31" fillId="0" borderId="0" xfId="0" applyNumberFormat="1" applyFont="1" applyFill="1" applyBorder="1"/>
    <xf numFmtId="10" fontId="8" fillId="0" borderId="0" xfId="0" applyNumberFormat="1" applyFont="1" applyFill="1" applyBorder="1" applyAlignment="1">
      <alignment horizontal="right"/>
    </xf>
    <xf numFmtId="3" fontId="3" fillId="0" borderId="0" xfId="0" applyNumberFormat="1" applyFont="1" applyFill="1" applyBorder="1"/>
    <xf numFmtId="0" fontId="30" fillId="0" borderId="0" xfId="0" applyFont="1" applyFill="1" applyBorder="1" applyAlignment="1">
      <alignment horizontal="right"/>
    </xf>
    <xf numFmtId="0" fontId="10" fillId="0" borderId="0" xfId="0" applyFont="1" applyFill="1" applyBorder="1" applyAlignment="1">
      <alignment horizontal="left"/>
    </xf>
    <xf numFmtId="14" fontId="32" fillId="0" borderId="0" xfId="0" applyNumberFormat="1" applyFont="1" applyFill="1" applyBorder="1" applyAlignment="1">
      <alignment horizontal="right"/>
    </xf>
    <xf numFmtId="0" fontId="9" fillId="0" borderId="0" xfId="0" applyFont="1" applyBorder="1" applyAlignment="1">
      <alignment horizontal="right"/>
    </xf>
    <xf numFmtId="3" fontId="12" fillId="0" borderId="0" xfId="0" applyNumberFormat="1" applyFont="1" applyFill="1" applyBorder="1" applyAlignment="1">
      <alignment horizontal="right"/>
    </xf>
    <xf numFmtId="10" fontId="9" fillId="0" borderId="0" xfId="0" applyNumberFormat="1" applyFont="1" applyFill="1" applyBorder="1" applyAlignment="1">
      <alignment horizontal="right"/>
    </xf>
    <xf numFmtId="0" fontId="3" fillId="0" borderId="3" xfId="0" applyFont="1" applyFill="1" applyBorder="1" applyAlignment="1">
      <alignment horizontal="right"/>
    </xf>
    <xf numFmtId="4" fontId="12" fillId="0" borderId="0" xfId="0" applyNumberFormat="1" applyFont="1" applyFill="1" applyBorder="1" applyAlignment="1">
      <alignment horizontal="right"/>
    </xf>
    <xf numFmtId="10" fontId="12" fillId="0" borderId="0" xfId="0" applyNumberFormat="1" applyFont="1" applyFill="1" applyBorder="1" applyAlignment="1">
      <alignment horizontal="right"/>
    </xf>
    <xf numFmtId="3" fontId="12" fillId="0" borderId="3" xfId="0" applyNumberFormat="1" applyFont="1" applyFill="1" applyBorder="1" applyAlignment="1">
      <alignment horizontal="right"/>
    </xf>
    <xf numFmtId="176" fontId="8" fillId="0" borderId="0" xfId="0" applyNumberFormat="1" applyFont="1" applyFill="1" applyBorder="1"/>
    <xf numFmtId="0" fontId="0" fillId="0" borderId="0" xfId="0" applyFont="1" applyAlignment="1"/>
    <xf numFmtId="0" fontId="0" fillId="0" borderId="0" xfId="0" applyFont="1"/>
    <xf numFmtId="168" fontId="12" fillId="0" borderId="0" xfId="0" applyNumberFormat="1" applyFont="1" applyFill="1" applyBorder="1"/>
    <xf numFmtId="3" fontId="12" fillId="4" borderId="3" xfId="0" applyNumberFormat="1" applyFont="1" applyFill="1" applyBorder="1" applyAlignment="1">
      <alignment horizontal="right"/>
    </xf>
    <xf numFmtId="0" fontId="12" fillId="4" borderId="3" xfId="0" applyFont="1" applyFill="1" applyBorder="1"/>
    <xf numFmtId="0" fontId="2" fillId="4" borderId="0" xfId="0" applyFont="1" applyFill="1"/>
    <xf numFmtId="3" fontId="9" fillId="4" borderId="3" xfId="0" applyNumberFormat="1" applyFont="1" applyFill="1" applyBorder="1"/>
    <xf numFmtId="3" fontId="12" fillId="4" borderId="3" xfId="0" applyNumberFormat="1" applyFont="1" applyFill="1" applyBorder="1"/>
    <xf numFmtId="0" fontId="0" fillId="4" borderId="3" xfId="0" applyFill="1" applyBorder="1" applyAlignment="1">
      <alignment wrapText="1"/>
    </xf>
    <xf numFmtId="0" fontId="0" fillId="4" borderId="0" xfId="0" applyFill="1" applyAlignment="1">
      <alignment wrapText="1"/>
    </xf>
    <xf numFmtId="0" fontId="0" fillId="7" borderId="0" xfId="0" applyFill="1" applyAlignment="1">
      <alignment wrapText="1"/>
    </xf>
    <xf numFmtId="0" fontId="3" fillId="7" borderId="0" xfId="0" applyFont="1" applyFill="1" applyBorder="1" applyAlignment="1">
      <alignment horizontal="right" wrapText="1"/>
    </xf>
    <xf numFmtId="10" fontId="8" fillId="7" borderId="0" xfId="0" applyNumberFormat="1" applyFont="1" applyFill="1" applyBorder="1" applyAlignment="1">
      <alignment horizontal="right" wrapText="1"/>
    </xf>
    <xf numFmtId="0" fontId="9" fillId="7" borderId="3" xfId="0" applyFont="1" applyFill="1" applyBorder="1"/>
    <xf numFmtId="0" fontId="2" fillId="7" borderId="0" xfId="0" applyFont="1" applyFill="1"/>
    <xf numFmtId="10" fontId="12" fillId="7" borderId="0" xfId="0" applyNumberFormat="1" applyFont="1" applyFill="1" applyBorder="1" applyAlignment="1">
      <alignment horizontal="right"/>
    </xf>
    <xf numFmtId="10" fontId="9" fillId="7" borderId="0" xfId="0" applyNumberFormat="1" applyFont="1" applyFill="1" applyBorder="1" applyAlignment="1">
      <alignment wrapText="1"/>
    </xf>
    <xf numFmtId="172" fontId="12" fillId="0" borderId="0" xfId="0" applyNumberFormat="1" applyFont="1" applyFill="1" applyBorder="1"/>
    <xf numFmtId="3" fontId="3" fillId="4" borderId="0" xfId="0" applyNumberFormat="1" applyFont="1" applyFill="1" applyBorder="1"/>
    <xf numFmtId="0" fontId="3" fillId="8" borderId="0" xfId="0" applyFont="1" applyFill="1" applyBorder="1"/>
    <xf numFmtId="0" fontId="3" fillId="7" borderId="0" xfId="0" applyFont="1" applyFill="1" applyBorder="1"/>
    <xf numFmtId="0" fontId="0" fillId="7" borderId="0" xfId="0" applyFont="1" applyFill="1"/>
    <xf numFmtId="0" fontId="12" fillId="0" borderId="0" xfId="0" applyFont="1"/>
    <xf numFmtId="0" fontId="3" fillId="0" borderId="0" xfId="0" applyFont="1" applyBorder="1" applyAlignment="1">
      <alignment horizontal="right"/>
    </xf>
    <xf numFmtId="3" fontId="10" fillId="0" borderId="0" xfId="0" applyNumberFormat="1" applyFont="1" applyBorder="1" applyAlignment="1">
      <alignment horizontal="right"/>
    </xf>
    <xf numFmtId="3" fontId="12" fillId="0" borderId="3" xfId="0" applyNumberFormat="1" applyFont="1" applyBorder="1"/>
    <xf numFmtId="3" fontId="3" fillId="0" borderId="3" xfId="0" applyNumberFormat="1" applyFont="1" applyFill="1" applyBorder="1"/>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3" fillId="0" borderId="0" xfId="0" applyFont="1" applyFill="1" applyBorder="1" applyAlignment="1">
      <alignment horizontal="left" vertical="center" wrapText="1"/>
    </xf>
    <xf numFmtId="3" fontId="35" fillId="0" borderId="0" xfId="0" applyNumberFormat="1" applyFont="1" applyFill="1" applyBorder="1" applyAlignment="1">
      <alignment horizontal="left" vertical="center" wrapText="1"/>
    </xf>
    <xf numFmtId="0" fontId="35" fillId="3" borderId="3" xfId="0" applyFont="1" applyFill="1" applyBorder="1" applyAlignment="1">
      <alignment horizontal="left" vertical="center" wrapText="1"/>
    </xf>
    <xf numFmtId="0" fontId="35" fillId="3" borderId="0" xfId="0" applyFont="1" applyFill="1" applyBorder="1" applyAlignment="1">
      <alignment horizontal="left" vertical="center" wrapText="1"/>
    </xf>
    <xf numFmtId="3" fontId="36" fillId="3" borderId="3" xfId="0" applyNumberFormat="1" applyFont="1" applyFill="1" applyBorder="1" applyAlignment="1">
      <alignment horizontal="left" vertical="center" wrapText="1"/>
    </xf>
    <xf numFmtId="0" fontId="34"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3" fontId="37" fillId="0" borderId="0" xfId="0" applyNumberFormat="1" applyFont="1" applyFill="1" applyBorder="1" applyAlignment="1">
      <alignment horizontal="left" vertical="center" wrapText="1"/>
    </xf>
    <xf numFmtId="4" fontId="37" fillId="0" borderId="0" xfId="0" applyNumberFormat="1" applyFont="1" applyFill="1" applyBorder="1" applyAlignment="1">
      <alignment horizontal="left" vertical="center" wrapText="1"/>
    </xf>
    <xf numFmtId="173" fontId="37" fillId="0" borderId="0" xfId="0" applyNumberFormat="1" applyFont="1" applyFill="1" applyBorder="1" applyAlignment="1">
      <alignment horizontal="left" vertical="center" wrapText="1"/>
    </xf>
    <xf numFmtId="173" fontId="34" fillId="0" borderId="0" xfId="0" applyNumberFormat="1" applyFont="1" applyFill="1" applyBorder="1" applyAlignment="1">
      <alignment horizontal="left" vertical="center" wrapText="1"/>
    </xf>
    <xf numFmtId="9" fontId="34" fillId="0" borderId="0" xfId="0" applyNumberFormat="1" applyFont="1" applyFill="1" applyBorder="1" applyAlignment="1">
      <alignment horizontal="left" vertical="center" wrapText="1"/>
    </xf>
    <xf numFmtId="0" fontId="34" fillId="0" borderId="0" xfId="0" applyFont="1" applyAlignment="1">
      <alignment horizontal="left" vertical="center" wrapText="1"/>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3" fontId="36" fillId="0" borderId="0" xfId="0" applyNumberFormat="1" applyFont="1" applyFill="1" applyBorder="1" applyAlignment="1">
      <alignment horizontal="left" vertical="center" wrapText="1"/>
    </xf>
    <xf numFmtId="4" fontId="36" fillId="3" borderId="0" xfId="0" applyNumberFormat="1" applyFont="1" applyFill="1" applyBorder="1" applyAlignment="1">
      <alignment horizontal="left" vertical="center" wrapText="1"/>
    </xf>
    <xf numFmtId="3" fontId="35" fillId="3" borderId="3" xfId="0" applyNumberFormat="1" applyFont="1" applyFill="1" applyBorder="1" applyAlignment="1">
      <alignment horizontal="left" vertical="center" wrapText="1"/>
    </xf>
    <xf numFmtId="4" fontId="36" fillId="0" borderId="0" xfId="0" applyNumberFormat="1" applyFont="1" applyBorder="1" applyAlignment="1">
      <alignment wrapText="1"/>
    </xf>
    <xf numFmtId="4" fontId="36" fillId="0" borderId="0" xfId="0" applyNumberFormat="1" applyFont="1" applyFill="1" applyBorder="1" applyAlignment="1">
      <alignment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12" fillId="0" borderId="1" xfId="0" applyFont="1" applyFill="1" applyBorder="1"/>
    <xf numFmtId="4" fontId="3" fillId="0" borderId="0" xfId="0" applyNumberFormat="1" applyFont="1" applyFill="1" applyBorder="1" applyAlignment="1">
      <alignment wrapText="1"/>
    </xf>
    <xf numFmtId="168" fontId="3" fillId="0" borderId="0" xfId="0" applyNumberFormat="1" applyFont="1" applyBorder="1" applyAlignment="1">
      <alignment horizontal="right"/>
    </xf>
    <xf numFmtId="4" fontId="36" fillId="3" borderId="3" xfId="0" applyNumberFormat="1" applyFont="1" applyFill="1" applyBorder="1" applyAlignment="1">
      <alignment horizontal="left" vertical="center" wrapText="1"/>
    </xf>
    <xf numFmtId="0" fontId="3" fillId="7" borderId="0" xfId="0" applyFont="1" applyFill="1"/>
    <xf numFmtId="0" fontId="12" fillId="7" borderId="0" xfId="0" applyFont="1" applyFill="1"/>
    <xf numFmtId="0" fontId="3" fillId="7" borderId="3" xfId="0" applyFont="1" applyFill="1" applyBorder="1"/>
    <xf numFmtId="0" fontId="3" fillId="7" borderId="0" xfId="0" applyFont="1" applyFill="1" applyBorder="1" applyAlignment="1">
      <alignment horizontal="right"/>
    </xf>
    <xf numFmtId="3" fontId="8" fillId="7" borderId="0" xfId="0" applyNumberFormat="1" applyFont="1" applyFill="1" applyBorder="1" applyAlignment="1">
      <alignment horizontal="right"/>
    </xf>
    <xf numFmtId="168" fontId="12" fillId="7" borderId="0" xfId="0" applyNumberFormat="1" applyFont="1" applyFill="1" applyBorder="1" applyAlignment="1">
      <alignment horizontal="right"/>
    </xf>
    <xf numFmtId="0" fontId="12" fillId="8" borderId="0" xfId="0" applyFont="1" applyFill="1" applyBorder="1"/>
    <xf numFmtId="0" fontId="12" fillId="8" borderId="3" xfId="0" applyFont="1" applyFill="1" applyBorder="1"/>
    <xf numFmtId="172" fontId="12" fillId="8" borderId="0" xfId="0" applyNumberFormat="1" applyFont="1" applyFill="1" applyBorder="1"/>
    <xf numFmtId="0" fontId="12" fillId="8" borderId="3" xfId="0" applyFont="1" applyFill="1" applyBorder="1" applyAlignment="1">
      <alignment horizontal="left"/>
    </xf>
    <xf numFmtId="0" fontId="9" fillId="0" borderId="0" xfId="0" applyFont="1" applyFill="1"/>
    <xf numFmtId="0" fontId="31" fillId="0" borderId="0" xfId="0" applyFont="1" applyFill="1"/>
    <xf numFmtId="0" fontId="8" fillId="0" borderId="0" xfId="0" applyFont="1" applyFill="1"/>
    <xf numFmtId="14" fontId="31" fillId="0" borderId="0" xfId="0" applyNumberFormat="1" applyFont="1" applyFill="1" applyAlignment="1">
      <alignment horizontal="left"/>
    </xf>
    <xf numFmtId="166" fontId="9" fillId="0" borderId="0" xfId="0" applyNumberFormat="1" applyFont="1" applyFill="1" applyBorder="1"/>
    <xf numFmtId="0" fontId="8" fillId="0" borderId="0" xfId="0" applyFont="1" applyFill="1" applyBorder="1" applyAlignment="1">
      <alignment horizontal="left"/>
    </xf>
    <xf numFmtId="3" fontId="8" fillId="0" borderId="0" xfId="0" applyNumberFormat="1" applyFont="1" applyFill="1"/>
    <xf numFmtId="0" fontId="8" fillId="0" borderId="0" xfId="0" applyFont="1" applyFill="1" applyProtection="1"/>
    <xf numFmtId="0" fontId="8" fillId="0" borderId="0" xfId="0" applyFont="1" applyFill="1" applyAlignment="1" applyProtection="1">
      <alignment horizontal="left"/>
    </xf>
    <xf numFmtId="0" fontId="36" fillId="0" borderId="0" xfId="0" applyFont="1" applyFill="1" applyAlignment="1">
      <alignment horizontal="left" vertical="center" wrapText="1"/>
    </xf>
    <xf numFmtId="3" fontId="37" fillId="0" borderId="0" xfId="0" applyNumberFormat="1" applyFont="1" applyAlignment="1">
      <alignment horizontal="left" vertical="center" wrapText="1"/>
    </xf>
    <xf numFmtId="0" fontId="9" fillId="0" borderId="1" xfId="0" applyFont="1" applyFill="1" applyBorder="1"/>
    <xf numFmtId="3" fontId="9" fillId="0" borderId="1" xfId="0" applyNumberFormat="1" applyFont="1" applyFill="1" applyBorder="1"/>
    <xf numFmtId="166" fontId="36" fillId="10" borderId="1" xfId="0" applyNumberFormat="1" applyFont="1" applyFill="1" applyBorder="1" applyAlignment="1">
      <alignment horizontal="left" vertical="center" wrapText="1"/>
    </xf>
    <xf numFmtId="166" fontId="9" fillId="9" borderId="1" xfId="0" applyNumberFormat="1" applyFont="1" applyFill="1" applyBorder="1"/>
    <xf numFmtId="166" fontId="35" fillId="2" borderId="0" xfId="0" applyNumberFormat="1" applyFont="1" applyFill="1" applyBorder="1" applyAlignment="1">
      <alignment horizontal="left" vertical="center" wrapText="1"/>
    </xf>
    <xf numFmtId="3" fontId="9" fillId="0" borderId="0" xfId="0" applyNumberFormat="1" applyFont="1" applyBorder="1" applyAlignment="1">
      <alignment horizontal="left"/>
    </xf>
    <xf numFmtId="3" fontId="9" fillId="0" borderId="0" xfId="0" applyNumberFormat="1" applyFont="1"/>
    <xf numFmtId="3" fontId="8" fillId="0" borderId="3" xfId="0" applyNumberFormat="1" applyFont="1" applyBorder="1"/>
    <xf numFmtId="3" fontId="8" fillId="0" borderId="3" xfId="0" applyNumberFormat="1" applyFont="1" applyBorder="1" applyAlignment="1">
      <alignment horizontal="right"/>
    </xf>
    <xf numFmtId="14" fontId="30" fillId="0" borderId="0" xfId="0" applyNumberFormat="1" applyFont="1" applyFill="1" applyBorder="1" applyAlignment="1">
      <alignment horizontal="right"/>
    </xf>
    <xf numFmtId="3" fontId="30" fillId="0" borderId="0" xfId="0" applyNumberFormat="1" applyFont="1" applyBorder="1" applyAlignment="1">
      <alignment horizontal="right"/>
    </xf>
    <xf numFmtId="3" fontId="29" fillId="0" borderId="0" xfId="0" applyNumberFormat="1" applyFont="1" applyBorder="1" applyAlignment="1">
      <alignment horizontal="center"/>
    </xf>
    <xf numFmtId="178" fontId="8" fillId="0" borderId="0" xfId="0" applyNumberFormat="1" applyFont="1" applyBorder="1" applyAlignment="1">
      <alignment horizontal="right"/>
    </xf>
    <xf numFmtId="3" fontId="10" fillId="0" borderId="0" xfId="0" applyNumberFormat="1" applyFont="1" applyFill="1" applyBorder="1" applyAlignment="1">
      <alignment horizontal="center"/>
    </xf>
    <xf numFmtId="165" fontId="8" fillId="0" borderId="0" xfId="0" applyNumberFormat="1" applyFont="1" applyBorder="1" applyAlignment="1">
      <alignment horizontal="right"/>
    </xf>
    <xf numFmtId="178" fontId="8" fillId="0" borderId="0" xfId="0" applyNumberFormat="1" applyFont="1" applyFill="1" applyBorder="1" applyAlignment="1">
      <alignment horizontal="right"/>
    </xf>
    <xf numFmtId="179" fontId="9" fillId="0" borderId="0" xfId="0" applyNumberFormat="1" applyFont="1" applyFill="1" applyBorder="1" applyAlignment="1">
      <alignment horizontal="right"/>
    </xf>
    <xf numFmtId="4" fontId="9" fillId="0" borderId="0" xfId="0" applyNumberFormat="1" applyFont="1" applyFill="1" applyBorder="1" applyAlignment="1">
      <alignment horizontal="right"/>
    </xf>
    <xf numFmtId="0" fontId="8" fillId="0" borderId="0" xfId="0" applyFont="1" applyBorder="1" applyAlignment="1">
      <alignment horizontal="left"/>
    </xf>
    <xf numFmtId="3" fontId="8" fillId="0" borderId="3" xfId="0" applyNumberFormat="1" applyFont="1" applyFill="1" applyBorder="1" applyAlignment="1" applyProtection="1">
      <alignment horizontal="right"/>
      <protection locked="0"/>
    </xf>
    <xf numFmtId="2" fontId="8" fillId="0" borderId="0" xfId="0" applyNumberFormat="1" applyFont="1" applyAlignment="1">
      <alignment horizontal="right"/>
    </xf>
    <xf numFmtId="3" fontId="8" fillId="0" borderId="3" xfId="0" applyNumberFormat="1" applyFont="1" applyFill="1" applyBorder="1" applyAlignment="1">
      <alignment horizontal="right"/>
    </xf>
    <xf numFmtId="3" fontId="31" fillId="0" borderId="3" xfId="0" applyNumberFormat="1" applyFont="1" applyFill="1" applyBorder="1" applyAlignment="1" applyProtection="1">
      <alignment horizontal="right"/>
      <protection locked="0"/>
    </xf>
    <xf numFmtId="3" fontId="31" fillId="0" borderId="0" xfId="0" applyNumberFormat="1" applyFont="1" applyFill="1" applyBorder="1" applyAlignment="1">
      <alignment horizontal="right"/>
    </xf>
    <xf numFmtId="3" fontId="8" fillId="0" borderId="0" xfId="0" applyNumberFormat="1" applyFont="1"/>
    <xf numFmtId="3" fontId="36" fillId="0" borderId="0" xfId="0" applyNumberFormat="1" applyFont="1" applyBorder="1" applyAlignment="1">
      <alignment vertical="center" wrapText="1"/>
    </xf>
    <xf numFmtId="3" fontId="35" fillId="0" borderId="0" xfId="0" applyNumberFormat="1" applyFont="1" applyAlignment="1">
      <alignment vertical="center" wrapText="1"/>
    </xf>
    <xf numFmtId="3" fontId="36" fillId="0" borderId="3" xfId="0" applyNumberFormat="1" applyFont="1" applyBorder="1" applyAlignment="1">
      <alignment vertical="center" wrapText="1"/>
    </xf>
    <xf numFmtId="3" fontId="35" fillId="0" borderId="0" xfId="0" applyNumberFormat="1" applyFont="1" applyBorder="1" applyAlignment="1">
      <alignment vertical="center" wrapText="1"/>
    </xf>
    <xf numFmtId="178" fontId="36" fillId="0" borderId="0" xfId="0" applyNumberFormat="1" applyFont="1" applyBorder="1" applyAlignment="1">
      <alignment vertical="center" wrapText="1"/>
    </xf>
    <xf numFmtId="0" fontId="34" fillId="0" borderId="0" xfId="0" applyFont="1" applyAlignment="1">
      <alignment vertical="center" wrapText="1"/>
    </xf>
    <xf numFmtId="3" fontId="34" fillId="0" borderId="0" xfId="0" applyNumberFormat="1" applyFont="1" applyAlignment="1">
      <alignment vertical="center" wrapText="1"/>
    </xf>
    <xf numFmtId="166" fontId="9" fillId="0" borderId="3" xfId="0" applyNumberFormat="1" applyFont="1" applyFill="1" applyBorder="1" applyAlignment="1">
      <alignment horizontal="right"/>
    </xf>
    <xf numFmtId="166" fontId="9" fillId="0" borderId="6" xfId="0" applyNumberFormat="1" applyFont="1" applyFill="1" applyBorder="1" applyAlignment="1">
      <alignment horizontal="right"/>
    </xf>
    <xf numFmtId="174" fontId="30" fillId="0" borderId="3" xfId="0" applyNumberFormat="1" applyFont="1" applyFill="1" applyBorder="1" applyAlignment="1">
      <alignment horizontal="right"/>
    </xf>
    <xf numFmtId="166" fontId="8" fillId="0" borderId="6" xfId="0" applyNumberFormat="1" applyFont="1" applyFill="1" applyBorder="1" applyAlignment="1">
      <alignment horizontal="right"/>
    </xf>
    <xf numFmtId="3" fontId="36" fillId="3" borderId="3" xfId="0" applyNumberFormat="1" applyFont="1" applyFill="1" applyBorder="1" applyAlignment="1">
      <alignment vertical="center" wrapText="1"/>
    </xf>
    <xf numFmtId="3" fontId="36" fillId="3" borderId="0" xfId="0" applyNumberFormat="1" applyFont="1" applyFill="1" applyBorder="1" applyAlignment="1">
      <alignment vertical="center" wrapText="1"/>
    </xf>
    <xf numFmtId="0" fontId="34" fillId="3" borderId="0" xfId="0" applyFont="1" applyFill="1" applyAlignment="1">
      <alignment vertical="center" wrapText="1"/>
    </xf>
    <xf numFmtId="174" fontId="36" fillId="3" borderId="0" xfId="0" applyNumberFormat="1" applyFont="1" applyFill="1" applyBorder="1" applyAlignment="1">
      <alignment vertical="center" wrapText="1"/>
    </xf>
    <xf numFmtId="174" fontId="9" fillId="7" borderId="4" xfId="0" applyNumberFormat="1" applyFont="1" applyFill="1" applyBorder="1" applyAlignment="1">
      <alignment horizontal="right"/>
    </xf>
    <xf numFmtId="166" fontId="9" fillId="7" borderId="9" xfId="0" applyNumberFormat="1" applyFont="1" applyFill="1" applyBorder="1" applyAlignment="1">
      <alignment horizontal="right"/>
    </xf>
    <xf numFmtId="3" fontId="8" fillId="7" borderId="5" xfId="0" applyNumberFormat="1" applyFont="1" applyFill="1" applyBorder="1" applyAlignment="1">
      <alignment horizontal="left"/>
    </xf>
    <xf numFmtId="3" fontId="9" fillId="7" borderId="4" xfId="0" applyNumberFormat="1" applyFont="1" applyFill="1" applyBorder="1"/>
    <xf numFmtId="3" fontId="8" fillId="7" borderId="5" xfId="0" applyNumberFormat="1" applyFont="1" applyFill="1" applyBorder="1" applyAlignment="1">
      <alignment horizontal="right"/>
    </xf>
    <xf numFmtId="3" fontId="9" fillId="8" borderId="4" xfId="0" applyNumberFormat="1" applyFont="1" applyFill="1" applyBorder="1" applyAlignment="1">
      <alignment horizontal="left"/>
    </xf>
    <xf numFmtId="3" fontId="8" fillId="8" borderId="5" xfId="0" applyNumberFormat="1" applyFont="1" applyFill="1" applyBorder="1" applyAlignment="1">
      <alignment horizontal="right"/>
    </xf>
    <xf numFmtId="4" fontId="8" fillId="8" borderId="5" xfId="0" applyNumberFormat="1" applyFont="1" applyFill="1" applyBorder="1" applyAlignment="1">
      <alignment horizontal="right" wrapText="1"/>
    </xf>
    <xf numFmtId="3" fontId="9" fillId="7" borderId="5" xfId="0" applyNumberFormat="1" applyFont="1" applyFill="1" applyBorder="1" applyAlignment="1">
      <alignment horizontal="center"/>
    </xf>
    <xf numFmtId="0" fontId="9" fillId="0" borderId="0" xfId="0" applyFont="1"/>
    <xf numFmtId="0" fontId="8" fillId="0" borderId="0" xfId="0" applyFont="1"/>
    <xf numFmtId="14" fontId="9" fillId="0" borderId="0" xfId="0" applyNumberFormat="1" applyFont="1" applyAlignment="1">
      <alignment horizontal="left"/>
    </xf>
    <xf numFmtId="3" fontId="35" fillId="0" borderId="3" xfId="0" applyNumberFormat="1" applyFont="1" applyFill="1" applyBorder="1" applyAlignment="1">
      <alignment horizontal="left" vertical="center" wrapText="1"/>
    </xf>
    <xf numFmtId="3" fontId="12" fillId="7" borderId="3" xfId="0" applyNumberFormat="1" applyFont="1" applyFill="1" applyBorder="1" applyAlignment="1">
      <alignment horizontal="right"/>
    </xf>
    <xf numFmtId="3" fontId="38" fillId="0" borderId="0" xfId="0" applyNumberFormat="1" applyFont="1" applyFill="1" applyBorder="1" applyAlignment="1"/>
    <xf numFmtId="180" fontId="8" fillId="0" borderId="0" xfId="0" applyNumberFormat="1" applyFont="1" applyBorder="1" applyAlignment="1">
      <alignment horizontal="center"/>
    </xf>
    <xf numFmtId="3" fontId="12" fillId="0" borderId="0" xfId="0" applyNumberFormat="1" applyFont="1" applyFill="1" applyAlignment="1">
      <alignment horizontal="right"/>
    </xf>
    <xf numFmtId="166" fontId="9" fillId="7" borderId="0" xfId="0" applyNumberFormat="1" applyFont="1" applyFill="1" applyBorder="1"/>
    <xf numFmtId="4" fontId="36" fillId="0" borderId="0" xfId="0" applyNumberFormat="1" applyFont="1" applyFill="1" applyBorder="1" applyAlignment="1">
      <alignment horizontal="left" vertical="center" wrapText="1"/>
    </xf>
    <xf numFmtId="0" fontId="37" fillId="0" borderId="0" xfId="0" applyFont="1" applyFill="1" applyAlignment="1">
      <alignment horizontal="left" vertical="center" wrapText="1"/>
    </xf>
    <xf numFmtId="0" fontId="34" fillId="0" borderId="0" xfId="0" applyFont="1" applyFill="1" applyAlignment="1">
      <alignment horizontal="left" vertical="center" wrapText="1"/>
    </xf>
    <xf numFmtId="10" fontId="35" fillId="5" borderId="2" xfId="0" applyNumberFormat="1" applyFont="1" applyFill="1" applyBorder="1" applyAlignment="1">
      <alignment horizontal="center" vertical="center"/>
    </xf>
    <xf numFmtId="0" fontId="39" fillId="0" borderId="0" xfId="0" applyFont="1" applyBorder="1" applyAlignment="1">
      <alignment horizontal="center"/>
    </xf>
    <xf numFmtId="3" fontId="12" fillId="4" borderId="1" xfId="0" applyNumberFormat="1" applyFont="1" applyFill="1" applyBorder="1"/>
    <xf numFmtId="166" fontId="9" fillId="0" borderId="0" xfId="0" applyNumberFormat="1" applyFont="1" applyBorder="1"/>
    <xf numFmtId="0" fontId="40" fillId="0" borderId="0" xfId="2" applyBorder="1" applyAlignment="1">
      <alignment horizontal="left"/>
    </xf>
    <xf numFmtId="0" fontId="40" fillId="0" borderId="0" xfId="2" applyFill="1"/>
    <xf numFmtId="0" fontId="40" fillId="0" borderId="0" xfId="2" applyFill="1" applyBorder="1"/>
    <xf numFmtId="0" fontId="40" fillId="0" borderId="0" xfId="2"/>
    <xf numFmtId="3" fontId="40" fillId="0" borderId="0" xfId="2" applyNumberFormat="1" applyBorder="1" applyAlignment="1">
      <alignment horizontal="left"/>
    </xf>
    <xf numFmtId="0" fontId="12" fillId="0" borderId="0" xfId="0" applyFont="1" applyFill="1" applyBorder="1" applyAlignment="1">
      <alignment vertical="top"/>
    </xf>
    <xf numFmtId="0" fontId="12" fillId="0" borderId="0" xfId="0" applyFont="1" applyFill="1" applyBorder="1" applyAlignment="1">
      <alignment horizontal="left" vertical="top" wrapText="1"/>
    </xf>
    <xf numFmtId="43" fontId="41" fillId="0" borderId="0" xfId="3" applyFont="1" applyFill="1" applyBorder="1" applyAlignment="1">
      <alignment horizontal="right"/>
    </xf>
    <xf numFmtId="43" fontId="41" fillId="0" borderId="3" xfId="3" applyFont="1" applyFill="1" applyBorder="1" applyAlignment="1">
      <alignment horizontal="left"/>
    </xf>
    <xf numFmtId="172" fontId="9" fillId="0" borderId="0" xfId="3" applyNumberFormat="1" applyFont="1" applyFill="1" applyBorder="1" applyAlignment="1">
      <alignment horizontal="right"/>
    </xf>
    <xf numFmtId="0" fontId="30" fillId="0" borderId="0" xfId="0" applyFont="1" applyBorder="1"/>
    <xf numFmtId="172" fontId="12" fillId="0" borderId="3" xfId="0" applyNumberFormat="1" applyFont="1" applyFill="1" applyBorder="1" applyAlignment="1">
      <alignment horizontal="right"/>
    </xf>
    <xf numFmtId="172" fontId="12" fillId="0" borderId="0" xfId="0" applyNumberFormat="1" applyFont="1" applyFill="1" applyBorder="1" applyAlignment="1">
      <alignment horizontal="right"/>
    </xf>
    <xf numFmtId="174" fontId="8" fillId="0" borderId="0" xfId="0" applyNumberFormat="1" applyFont="1" applyBorder="1"/>
    <xf numFmtId="3" fontId="9" fillId="7" borderId="0" xfId="0" applyNumberFormat="1" applyFont="1" applyFill="1" applyBorder="1" applyAlignment="1">
      <alignment horizontal="right"/>
    </xf>
    <xf numFmtId="3" fontId="9" fillId="7" borderId="0" xfId="0" applyNumberFormat="1" applyFont="1" applyFill="1" applyBorder="1" applyAlignment="1">
      <alignment horizontal="center"/>
    </xf>
    <xf numFmtId="166" fontId="8" fillId="0" borderId="0" xfId="0" applyNumberFormat="1" applyFont="1" applyFill="1"/>
    <xf numFmtId="0" fontId="42" fillId="0" borderId="0" xfId="0" applyFont="1"/>
    <xf numFmtId="14" fontId="43" fillId="0" borderId="0" xfId="0" applyNumberFormat="1" applyFont="1" applyFill="1" applyAlignment="1">
      <alignment horizontal="left"/>
    </xf>
    <xf numFmtId="0" fontId="10" fillId="0" borderId="3" xfId="0" applyFont="1" applyBorder="1"/>
    <xf numFmtId="9" fontId="3" fillId="0" borderId="0" xfId="0" applyNumberFormat="1" applyFont="1" applyBorder="1" applyAlignment="1">
      <alignment horizontal="right"/>
    </xf>
    <xf numFmtId="9" fontId="3" fillId="0" borderId="0" xfId="0" applyNumberFormat="1" applyFont="1" applyFill="1" applyBorder="1" applyAlignment="1">
      <alignment horizontal="right"/>
    </xf>
    <xf numFmtId="9" fontId="8" fillId="0" borderId="0" xfId="0" applyNumberFormat="1" applyFont="1" applyFill="1" applyBorder="1" applyAlignment="1">
      <alignment horizontal="right"/>
    </xf>
    <xf numFmtId="0" fontId="10" fillId="0" borderId="0" xfId="0" applyFont="1" applyFill="1" applyBorder="1"/>
    <xf numFmtId="0" fontId="30" fillId="0" borderId="3" xfId="0" applyFont="1" applyFill="1" applyBorder="1" applyAlignment="1">
      <alignment horizontal="right"/>
    </xf>
    <xf numFmtId="0" fontId="10" fillId="0" borderId="0" xfId="0" applyFont="1" applyBorder="1"/>
    <xf numFmtId="0" fontId="30" fillId="6" borderId="0" xfId="0" applyFont="1" applyFill="1" applyBorder="1" applyAlignment="1">
      <alignment horizontal="right"/>
    </xf>
    <xf numFmtId="0" fontId="42" fillId="0" borderId="0" xfId="0" applyFont="1" applyFill="1" applyAlignment="1">
      <alignment wrapText="1"/>
    </xf>
    <xf numFmtId="14" fontId="43" fillId="0" borderId="1" xfId="0" applyNumberFormat="1" applyFont="1" applyFill="1" applyBorder="1" applyAlignment="1">
      <alignment horizontal="left"/>
    </xf>
    <xf numFmtId="3" fontId="8" fillId="7" borderId="0" xfId="0" applyNumberFormat="1" applyFont="1" applyFill="1" applyBorder="1"/>
    <xf numFmtId="166" fontId="5" fillId="0" borderId="0" xfId="0" applyNumberFormat="1" applyFont="1" applyFill="1" applyBorder="1" applyAlignment="1">
      <alignment horizontal="right"/>
    </xf>
    <xf numFmtId="166" fontId="9" fillId="5" borderId="0" xfId="0" applyNumberFormat="1" applyFont="1" applyFill="1" applyBorder="1" applyAlignment="1">
      <alignment horizontal="right"/>
    </xf>
    <xf numFmtId="0" fontId="0" fillId="7" borderId="0" xfId="0" applyFill="1"/>
    <xf numFmtId="172" fontId="44" fillId="0" borderId="0" xfId="0" applyNumberFormat="1" applyFont="1" applyFill="1" applyBorder="1"/>
    <xf numFmtId="4" fontId="45" fillId="0" borderId="0" xfId="0" applyNumberFormat="1" applyFont="1" applyFill="1" applyBorder="1" applyAlignment="1">
      <alignment wrapText="1"/>
    </xf>
    <xf numFmtId="3" fontId="30" fillId="0" borderId="0" xfId="0" applyNumberFormat="1" applyFont="1" applyFill="1" applyBorder="1" applyAlignment="1">
      <alignment horizontal="right"/>
    </xf>
    <xf numFmtId="10" fontId="12" fillId="0" borderId="0" xfId="4" applyNumberFormat="1" applyFont="1" applyFill="1" applyBorder="1" applyAlignment="1">
      <alignment horizontal="right"/>
    </xf>
    <xf numFmtId="3" fontId="6" fillId="0" borderId="0" xfId="0" applyNumberFormat="1" applyFont="1"/>
    <xf numFmtId="3" fontId="3" fillId="4" borderId="3" xfId="0" applyNumberFormat="1" applyFont="1" applyFill="1" applyBorder="1"/>
    <xf numFmtId="4" fontId="36" fillId="0" borderId="3" xfId="0" applyNumberFormat="1" applyFont="1" applyBorder="1" applyAlignment="1">
      <alignment wrapText="1"/>
    </xf>
    <xf numFmtId="0" fontId="0" fillId="0" borderId="0" xfId="0" applyFill="1" applyAlignment="1">
      <alignment wrapText="1"/>
    </xf>
    <xf numFmtId="0" fontId="0" fillId="0" borderId="0" xfId="0" applyFill="1" applyBorder="1" applyAlignment="1">
      <alignment wrapText="1"/>
    </xf>
    <xf numFmtId="0" fontId="2" fillId="0" borderId="0" xfId="0" applyFont="1" applyFill="1" applyBorder="1"/>
    <xf numFmtId="3" fontId="8" fillId="11" borderId="0" xfId="0" applyNumberFormat="1" applyFont="1" applyFill="1" applyBorder="1" applyAlignment="1">
      <alignment horizontal="right"/>
    </xf>
    <xf numFmtId="166" fontId="35" fillId="5" borderId="3" xfId="0" applyNumberFormat="1" applyFont="1" applyFill="1" applyBorder="1" applyAlignment="1">
      <alignment vertical="center" wrapText="1"/>
    </xf>
    <xf numFmtId="166" fontId="35" fillId="5" borderId="6" xfId="0" applyNumberFormat="1" applyFont="1" applyFill="1" applyBorder="1" applyAlignment="1">
      <alignment vertical="center" wrapText="1"/>
    </xf>
    <xf numFmtId="0" fontId="48" fillId="0" borderId="0" xfId="0" applyFont="1"/>
    <xf numFmtId="0" fontId="48" fillId="0" borderId="0" xfId="0" applyFont="1" applyAlignment="1">
      <alignment wrapText="1"/>
    </xf>
    <xf numFmtId="166" fontId="32" fillId="0" borderId="0" xfId="0" applyNumberFormat="1" applyFont="1" applyFill="1" applyBorder="1"/>
    <xf numFmtId="0" fontId="30" fillId="0" borderId="0" xfId="0" applyFont="1" applyFill="1" applyBorder="1"/>
    <xf numFmtId="3" fontId="9" fillId="0" borderId="6" xfId="0" applyNumberFormat="1" applyFont="1" applyBorder="1" applyAlignment="1">
      <alignment horizontal="right"/>
    </xf>
    <xf numFmtId="3" fontId="8" fillId="0" borderId="10" xfId="0" applyNumberFormat="1" applyFont="1" applyBorder="1" applyAlignment="1">
      <alignment horizontal="left"/>
    </xf>
    <xf numFmtId="3" fontId="8" fillId="0" borderId="4" xfId="0" applyNumberFormat="1" applyFont="1" applyBorder="1" applyAlignment="1">
      <alignment horizontal="left"/>
    </xf>
    <xf numFmtId="9" fontId="9" fillId="0" borderId="11" xfId="4" applyFont="1" applyBorder="1"/>
    <xf numFmtId="9" fontId="9" fillId="0" borderId="9" xfId="4" applyFont="1" applyBorder="1"/>
    <xf numFmtId="14" fontId="43" fillId="0" borderId="0" xfId="0" applyNumberFormat="1" applyFont="1" applyFill="1" applyBorder="1" applyAlignment="1">
      <alignment horizontal="left"/>
    </xf>
    <xf numFmtId="166" fontId="36" fillId="5" borderId="0" xfId="0" applyNumberFormat="1" applyFont="1" applyFill="1" applyBorder="1" applyAlignment="1">
      <alignment horizontal="left" vertical="center" wrapText="1"/>
    </xf>
    <xf numFmtId="169" fontId="10" fillId="0" borderId="0" xfId="0" applyNumberFormat="1" applyFont="1" applyFill="1" applyBorder="1"/>
    <xf numFmtId="0" fontId="42" fillId="0" borderId="0" xfId="0" applyFont="1" applyFill="1" applyBorder="1"/>
    <xf numFmtId="166" fontId="9" fillId="13" borderId="3" xfId="0" applyNumberFormat="1" applyFont="1" applyFill="1" applyBorder="1" applyAlignment="1">
      <alignment horizontal="right"/>
    </xf>
    <xf numFmtId="3" fontId="9" fillId="13" borderId="0" xfId="0" applyNumberFormat="1" applyFont="1" applyFill="1" applyBorder="1" applyAlignment="1">
      <alignment horizontal="right"/>
    </xf>
    <xf numFmtId="166" fontId="9" fillId="13" borderId="3" xfId="0" applyNumberFormat="1" applyFont="1" applyFill="1" applyBorder="1"/>
    <xf numFmtId="166" fontId="9" fillId="13" borderId="6" xfId="0" applyNumberFormat="1" applyFont="1" applyFill="1" applyBorder="1" applyAlignment="1">
      <alignment horizontal="right"/>
    </xf>
    <xf numFmtId="166" fontId="9" fillId="6" borderId="0" xfId="0" applyNumberFormat="1" applyFont="1" applyFill="1" applyBorder="1"/>
    <xf numFmtId="166" fontId="8" fillId="6" borderId="0" xfId="0" applyNumberFormat="1" applyFont="1" applyFill="1" applyBorder="1" applyAlignment="1">
      <alignment horizontal="right"/>
    </xf>
    <xf numFmtId="0" fontId="36" fillId="0" borderId="10"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1" xfId="0" applyFont="1" applyFill="1" applyBorder="1" applyAlignment="1">
      <alignment horizontal="left" vertical="center" wrapText="1"/>
    </xf>
    <xf numFmtId="2" fontId="12" fillId="0" borderId="6" xfId="0" applyNumberFormat="1" applyFont="1" applyFill="1" applyBorder="1" applyAlignment="1">
      <alignment horizontal="right"/>
    </xf>
    <xf numFmtId="2" fontId="3" fillId="0" borderId="6" xfId="0" applyNumberFormat="1" applyFont="1" applyFill="1" applyBorder="1" applyAlignment="1">
      <alignment horizontal="right"/>
    </xf>
    <xf numFmtId="3" fontId="8" fillId="0" borderId="4" xfId="0" applyNumberFormat="1" applyFont="1" applyFill="1" applyBorder="1"/>
    <xf numFmtId="3" fontId="8" fillId="0" borderId="5" xfId="0" applyNumberFormat="1" applyFont="1" applyFill="1" applyBorder="1"/>
    <xf numFmtId="3" fontId="36" fillId="0" borderId="11" xfId="0" applyNumberFormat="1" applyFont="1" applyFill="1" applyBorder="1" applyAlignment="1">
      <alignment horizontal="left" vertical="center" wrapText="1"/>
    </xf>
    <xf numFmtId="0" fontId="12" fillId="0" borderId="3" xfId="0" applyFont="1" applyFill="1" applyBorder="1" applyAlignment="1">
      <alignment horizontal="right"/>
    </xf>
    <xf numFmtId="3" fontId="12" fillId="0" borderId="6" xfId="0" applyNumberFormat="1" applyFont="1" applyFill="1" applyBorder="1" applyAlignment="1">
      <alignment horizontal="right"/>
    </xf>
    <xf numFmtId="3" fontId="3" fillId="0" borderId="6" xfId="0" applyNumberFormat="1" applyFont="1" applyFill="1" applyBorder="1" applyAlignment="1">
      <alignment horizontal="right"/>
    </xf>
    <xf numFmtId="0" fontId="32" fillId="0" borderId="3" xfId="0" applyFont="1" applyFill="1" applyBorder="1" applyAlignment="1">
      <alignment horizontal="right"/>
    </xf>
    <xf numFmtId="0" fontId="8" fillId="0" borderId="3" xfId="0" applyFont="1" applyFill="1" applyBorder="1" applyAlignment="1">
      <alignment horizontal="right"/>
    </xf>
    <xf numFmtId="0" fontId="3" fillId="0" borderId="4" xfId="0" applyFont="1" applyFill="1" applyBorder="1" applyAlignment="1">
      <alignment horizontal="right"/>
    </xf>
    <xf numFmtId="3" fontId="3" fillId="0" borderId="9" xfId="0" applyNumberFormat="1" applyFont="1" applyFill="1" applyBorder="1" applyAlignment="1">
      <alignment horizontal="right"/>
    </xf>
    <xf numFmtId="3" fontId="9" fillId="0" borderId="13" xfId="0" applyNumberFormat="1" applyFont="1" applyFill="1" applyBorder="1" applyAlignment="1">
      <alignment horizontal="right"/>
    </xf>
    <xf numFmtId="3" fontId="8"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8" fillId="0" borderId="14" xfId="0" applyNumberFormat="1" applyFont="1" applyFill="1" applyBorder="1" applyAlignment="1">
      <alignment horizontal="right"/>
    </xf>
    <xf numFmtId="3" fontId="36" fillId="0" borderId="13" xfId="0" applyNumberFormat="1" applyFont="1" applyFill="1" applyBorder="1" applyAlignment="1">
      <alignment horizontal="left" vertical="center" wrapText="1"/>
    </xf>
    <xf numFmtId="0" fontId="34" fillId="0" borderId="12" xfId="0" applyFont="1" applyFill="1" applyBorder="1" applyAlignment="1">
      <alignment horizontal="left" vertical="center" wrapText="1"/>
    </xf>
    <xf numFmtId="3" fontId="8" fillId="0" borderId="4" xfId="0" applyNumberFormat="1" applyFont="1" applyFill="1" applyBorder="1" applyAlignment="1">
      <alignment horizontal="right"/>
    </xf>
    <xf numFmtId="3" fontId="8" fillId="0" borderId="1" xfId="0" applyNumberFormat="1" applyFont="1" applyFill="1" applyBorder="1"/>
    <xf numFmtId="3" fontId="8" fillId="0" borderId="14" xfId="0" applyNumberFormat="1" applyFont="1" applyFill="1" applyBorder="1"/>
    <xf numFmtId="0" fontId="3" fillId="0" borderId="6" xfId="0" applyFont="1" applyFill="1" applyBorder="1" applyAlignment="1">
      <alignment horizontal="right"/>
    </xf>
    <xf numFmtId="0" fontId="3" fillId="0" borderId="9" xfId="0" applyFont="1" applyFill="1" applyBorder="1" applyAlignment="1">
      <alignment horizontal="right"/>
    </xf>
    <xf numFmtId="0" fontId="34" fillId="0" borderId="12" xfId="0" applyFont="1" applyBorder="1" applyAlignment="1">
      <alignment horizontal="left" vertical="center" wrapText="1"/>
    </xf>
    <xf numFmtId="166" fontId="8" fillId="0" borderId="3" xfId="0" applyNumberFormat="1" applyFont="1" applyFill="1" applyBorder="1" applyAlignment="1">
      <alignment horizontal="right"/>
    </xf>
    <xf numFmtId="2" fontId="3" fillId="0" borderId="6" xfId="0" applyNumberFormat="1" applyFont="1" applyFill="1" applyBorder="1"/>
    <xf numFmtId="3" fontId="8" fillId="0" borderId="5" xfId="0" applyNumberFormat="1" applyFont="1" applyFill="1" applyBorder="1" applyAlignment="1">
      <alignment horizontal="right"/>
    </xf>
    <xf numFmtId="10" fontId="8" fillId="0" borderId="5" xfId="0" applyNumberFormat="1" applyFont="1" applyFill="1" applyBorder="1" applyAlignment="1">
      <alignment horizontal="right"/>
    </xf>
    <xf numFmtId="2" fontId="3" fillId="0" borderId="9" xfId="0" applyNumberFormat="1" applyFont="1" applyFill="1" applyBorder="1"/>
    <xf numFmtId="0" fontId="36" fillId="0" borderId="13" xfId="0" applyFont="1" applyBorder="1" applyAlignment="1">
      <alignment horizontal="left" vertical="center" wrapText="1"/>
    </xf>
    <xf numFmtId="3" fontId="12" fillId="0" borderId="1" xfId="0" applyNumberFormat="1" applyFont="1" applyBorder="1"/>
    <xf numFmtId="3" fontId="3" fillId="0" borderId="1" xfId="0" applyNumberFormat="1" applyFont="1" applyBorder="1"/>
    <xf numFmtId="3" fontId="3" fillId="0" borderId="1" xfId="0" applyNumberFormat="1" applyFont="1" applyFill="1" applyBorder="1"/>
    <xf numFmtId="3" fontId="3" fillId="0" borderId="14" xfId="0" applyNumberFormat="1" applyFont="1" applyFill="1" applyBorder="1"/>
    <xf numFmtId="0" fontId="36" fillId="0" borderId="13" xfId="0" applyFont="1" applyFill="1" applyBorder="1" applyAlignment="1">
      <alignment horizontal="left" vertical="center" wrapText="1"/>
    </xf>
    <xf numFmtId="3" fontId="12" fillId="12" borderId="1" xfId="0" applyNumberFormat="1" applyFont="1" applyFill="1" applyBorder="1" applyAlignment="1">
      <alignment horizontal="right"/>
    </xf>
    <xf numFmtId="4" fontId="3" fillId="12" borderId="1" xfId="0" applyNumberFormat="1" applyFont="1" applyFill="1" applyBorder="1" applyAlignment="1">
      <alignment horizontal="right"/>
    </xf>
    <xf numFmtId="4" fontId="3" fillId="12" borderId="14" xfId="0" applyNumberFormat="1" applyFont="1" applyFill="1" applyBorder="1" applyAlignment="1">
      <alignment horizontal="right"/>
    </xf>
    <xf numFmtId="3" fontId="36" fillId="0" borderId="10" xfId="0" applyNumberFormat="1" applyFont="1" applyBorder="1" applyAlignment="1">
      <alignment horizontal="left" vertical="center" wrapText="1"/>
    </xf>
    <xf numFmtId="0" fontId="36" fillId="0" borderId="11" xfId="0" applyFont="1" applyBorder="1" applyAlignment="1">
      <alignment horizontal="left" vertical="center" wrapText="1"/>
    </xf>
    <xf numFmtId="0" fontId="2" fillId="0" borderId="3" xfId="0" applyFont="1" applyBorder="1"/>
    <xf numFmtId="10" fontId="12" fillId="12" borderId="6" xfId="0" applyNumberFormat="1" applyFont="1" applyFill="1" applyBorder="1" applyAlignment="1">
      <alignment horizontal="right"/>
    </xf>
    <xf numFmtId="3" fontId="3" fillId="0" borderId="3" xfId="0" applyNumberFormat="1" applyFont="1" applyBorder="1" applyAlignment="1">
      <alignment horizontal="right"/>
    </xf>
    <xf numFmtId="10" fontId="3" fillId="12" borderId="6" xfId="0" applyNumberFormat="1" applyFont="1" applyFill="1" applyBorder="1" applyAlignment="1">
      <alignment horizontal="right"/>
    </xf>
    <xf numFmtId="3" fontId="3" fillId="0" borderId="3" xfId="0" applyNumberFormat="1" applyFont="1" applyFill="1" applyBorder="1" applyAlignment="1">
      <alignment horizontal="right"/>
    </xf>
    <xf numFmtId="3" fontId="3" fillId="0" borderId="4" xfId="0" applyNumberFormat="1" applyFont="1" applyFill="1" applyBorder="1" applyAlignment="1">
      <alignment horizontal="right"/>
    </xf>
    <xf numFmtId="3" fontId="3" fillId="0" borderId="5" xfId="0" applyNumberFormat="1" applyFont="1" applyFill="1" applyBorder="1" applyAlignment="1">
      <alignment horizontal="right"/>
    </xf>
    <xf numFmtId="10" fontId="3" fillId="12" borderId="9" xfId="0" applyNumberFormat="1" applyFont="1" applyFill="1" applyBorder="1" applyAlignment="1">
      <alignment horizontal="right"/>
    </xf>
    <xf numFmtId="3" fontId="36" fillId="0" borderId="12" xfId="0" applyNumberFormat="1" applyFont="1" applyBorder="1" applyAlignment="1">
      <alignment horizontal="left" vertical="center" wrapText="1"/>
    </xf>
    <xf numFmtId="0" fontId="36" fillId="0" borderId="12" xfId="0" applyFont="1" applyBorder="1" applyAlignment="1">
      <alignment horizontal="left" vertical="center" wrapText="1"/>
    </xf>
    <xf numFmtId="2" fontId="12" fillId="12" borderId="6" xfId="0" applyNumberFormat="1" applyFont="1" applyFill="1" applyBorder="1" applyAlignment="1">
      <alignment horizontal="right"/>
    </xf>
    <xf numFmtId="2" fontId="3" fillId="12" borderId="6" xfId="0" applyNumberFormat="1" applyFont="1" applyFill="1" applyBorder="1" applyAlignment="1">
      <alignment horizontal="right"/>
    </xf>
    <xf numFmtId="9" fontId="3" fillId="0" borderId="5" xfId="0" applyNumberFormat="1" applyFont="1" applyFill="1" applyBorder="1" applyAlignment="1">
      <alignment horizontal="right"/>
    </xf>
    <xf numFmtId="2" fontId="3" fillId="12" borderId="9" xfId="0" applyNumberFormat="1" applyFont="1" applyFill="1" applyBorder="1" applyAlignment="1">
      <alignment horizontal="right"/>
    </xf>
    <xf numFmtId="0" fontId="36" fillId="0" borderId="10" xfId="0" applyFont="1" applyBorder="1" applyAlignment="1">
      <alignment horizontal="left" vertical="center" wrapText="1"/>
    </xf>
    <xf numFmtId="2" fontId="12" fillId="0" borderId="3" xfId="0" applyNumberFormat="1" applyFont="1" applyBorder="1" applyAlignment="1">
      <alignment horizontal="right"/>
    </xf>
    <xf numFmtId="2" fontId="12" fillId="7" borderId="6" xfId="0" applyNumberFormat="1" applyFont="1" applyFill="1" applyBorder="1" applyAlignment="1">
      <alignment horizontal="right"/>
    </xf>
    <xf numFmtId="2" fontId="3" fillId="0" borderId="3" xfId="0" applyNumberFormat="1" applyFont="1" applyBorder="1" applyAlignment="1">
      <alignment horizontal="right"/>
    </xf>
    <xf numFmtId="2" fontId="3" fillId="0" borderId="3" xfId="0" applyNumberFormat="1" applyFont="1" applyFill="1" applyBorder="1" applyAlignment="1">
      <alignment horizontal="right"/>
    </xf>
    <xf numFmtId="2" fontId="3" fillId="0" borderId="4" xfId="0" applyNumberFormat="1" applyFont="1" applyFill="1" applyBorder="1" applyAlignment="1">
      <alignment horizontal="right"/>
    </xf>
    <xf numFmtId="3" fontId="8" fillId="0" borderId="5" xfId="0" applyNumberFormat="1" applyFont="1" applyBorder="1" applyAlignment="1">
      <alignment horizontal="right"/>
    </xf>
    <xf numFmtId="0" fontId="34" fillId="0" borderId="13" xfId="0" applyFont="1" applyBorder="1" applyAlignment="1">
      <alignment horizontal="left" vertical="center" wrapText="1"/>
    </xf>
    <xf numFmtId="2" fontId="2" fillId="12" borderId="1" xfId="0" applyNumberFormat="1" applyFont="1" applyFill="1" applyBorder="1"/>
    <xf numFmtId="2" fontId="0" fillId="12" borderId="1" xfId="0" applyNumberFormat="1" applyFill="1" applyBorder="1"/>
    <xf numFmtId="2" fontId="0" fillId="12" borderId="14" xfId="0" applyNumberFormat="1" applyFill="1" applyBorder="1"/>
    <xf numFmtId="0" fontId="0" fillId="0" borderId="0" xfId="0" applyFont="1" applyAlignment="1">
      <alignment wrapText="1"/>
    </xf>
    <xf numFmtId="0" fontId="9" fillId="0" borderId="0" xfId="0" applyFont="1" applyFill="1" applyBorder="1" applyAlignment="1">
      <alignment horizontal="left"/>
    </xf>
    <xf numFmtId="172" fontId="9" fillId="0" borderId="0" xfId="0" applyNumberFormat="1" applyFont="1" applyFill="1" applyBorder="1" applyAlignment="1">
      <alignment horizontal="center"/>
    </xf>
    <xf numFmtId="3" fontId="10" fillId="0" borderId="0" xfId="0" applyNumberFormat="1" applyFont="1" applyFill="1" applyBorder="1"/>
    <xf numFmtId="3" fontId="37" fillId="0" borderId="0" xfId="0" applyNumberFormat="1" applyFont="1" applyAlignment="1">
      <alignment horizontal="left" vertical="center"/>
    </xf>
    <xf numFmtId="0" fontId="34" fillId="0" borderId="0" xfId="0" applyFont="1" applyAlignment="1">
      <alignment horizontal="left" vertical="center"/>
    </xf>
    <xf numFmtId="166" fontId="8" fillId="7" borderId="0" xfId="0" applyNumberFormat="1" applyFont="1" applyFill="1" applyBorder="1" applyAlignment="1">
      <alignment horizontal="right"/>
    </xf>
    <xf numFmtId="166" fontId="9" fillId="7" borderId="0" xfId="0" applyNumberFormat="1" applyFont="1" applyFill="1" applyBorder="1" applyAlignment="1">
      <alignment horizontal="right"/>
    </xf>
    <xf numFmtId="166" fontId="9" fillId="7" borderId="0" xfId="0" applyNumberFormat="1" applyFont="1" applyFill="1" applyAlignment="1">
      <alignment horizontal="right"/>
    </xf>
    <xf numFmtId="3" fontId="0" fillId="0" borderId="0" xfId="0" applyNumberFormat="1" applyFill="1"/>
    <xf numFmtId="0" fontId="17" fillId="0" borderId="0" xfId="0" applyFont="1" applyFill="1"/>
    <xf numFmtId="1" fontId="8" fillId="0" borderId="0" xfId="0" applyNumberFormat="1" applyFont="1" applyFill="1" applyBorder="1" applyAlignment="1">
      <alignment horizontal="left"/>
    </xf>
    <xf numFmtId="3" fontId="8" fillId="0" borderId="0" xfId="0" applyNumberFormat="1" applyFont="1" applyFill="1" applyBorder="1" applyAlignment="1">
      <alignment horizontal="left"/>
    </xf>
    <xf numFmtId="1" fontId="9" fillId="0" borderId="0" xfId="0" applyNumberFormat="1" applyFont="1" applyFill="1" applyBorder="1" applyAlignment="1"/>
    <xf numFmtId="0" fontId="8" fillId="0" borderId="0" xfId="0" applyNumberFormat="1" applyFont="1" applyFill="1" applyBorder="1" applyAlignment="1">
      <alignment horizontal="right"/>
    </xf>
    <xf numFmtId="0" fontId="9" fillId="0" borderId="0" xfId="0" applyNumberFormat="1" applyFont="1" applyFill="1" applyBorder="1" applyAlignment="1">
      <alignment horizontal="right"/>
    </xf>
    <xf numFmtId="0" fontId="26" fillId="0" borderId="0" xfId="0" applyFont="1" applyAlignment="1">
      <alignment wrapText="1"/>
    </xf>
    <xf numFmtId="1" fontId="14" fillId="0" borderId="0" xfId="0" applyNumberFormat="1" applyFont="1" applyFill="1" applyBorder="1" applyAlignment="1">
      <alignment horizontal="right"/>
    </xf>
    <xf numFmtId="1" fontId="8" fillId="0" borderId="0" xfId="0" applyNumberFormat="1" applyFont="1" applyBorder="1" applyAlignment="1">
      <alignment horizontal="right"/>
    </xf>
    <xf numFmtId="0" fontId="9" fillId="0" borderId="0" xfId="0" applyFont="1" applyBorder="1" applyAlignment="1">
      <alignment horizontal="left"/>
    </xf>
    <xf numFmtId="3" fontId="9" fillId="0" borderId="0" xfId="0" applyNumberFormat="1" applyFont="1" applyFill="1" applyBorder="1" applyAlignment="1">
      <alignment horizontal="left"/>
    </xf>
    <xf numFmtId="176" fontId="7" fillId="0" borderId="0" xfId="0" applyNumberFormat="1" applyFont="1"/>
    <xf numFmtId="166" fontId="5" fillId="0" borderId="0" xfId="0" applyNumberFormat="1" applyFont="1" applyAlignment="1"/>
    <xf numFmtId="166" fontId="6" fillId="0" borderId="0" xfId="0" applyNumberFormat="1" applyFont="1" applyAlignment="1">
      <alignment horizontal="right"/>
    </xf>
    <xf numFmtId="176" fontId="7" fillId="0" borderId="0" xfId="0" applyNumberFormat="1" applyFont="1" applyFill="1" applyBorder="1"/>
    <xf numFmtId="166" fontId="5" fillId="0" borderId="0" xfId="0" applyNumberFormat="1" applyFont="1" applyFill="1" applyBorder="1" applyAlignment="1"/>
    <xf numFmtId="0" fontId="35" fillId="0" borderId="0" xfId="0" applyNumberFormat="1" applyFont="1" applyFill="1" applyBorder="1" applyAlignment="1">
      <alignment horizontal="center" vertical="center" wrapText="1"/>
    </xf>
    <xf numFmtId="0" fontId="49" fillId="2" borderId="7" xfId="0" applyFont="1" applyFill="1" applyBorder="1" applyAlignment="1">
      <alignment horizontal="left" vertical="center" wrapText="1"/>
    </xf>
    <xf numFmtId="0" fontId="49" fillId="2" borderId="8" xfId="0" applyFont="1" applyFill="1" applyBorder="1" applyAlignment="1">
      <alignment horizontal="left" vertical="center" wrapText="1"/>
    </xf>
    <xf numFmtId="3" fontId="49" fillId="2" borderId="8" xfId="0" applyNumberFormat="1" applyFont="1" applyFill="1" applyBorder="1" applyAlignment="1">
      <alignment horizontal="left" vertical="center" wrapText="1"/>
    </xf>
    <xf numFmtId="3" fontId="49" fillId="2" borderId="0" xfId="0" applyNumberFormat="1" applyFont="1" applyFill="1" applyBorder="1" applyAlignment="1">
      <alignment horizontal="left" vertical="center" wrapText="1"/>
    </xf>
    <xf numFmtId="0" fontId="50" fillId="0" borderId="5" xfId="0" applyFont="1" applyBorder="1"/>
    <xf numFmtId="0" fontId="51" fillId="0" borderId="5" xfId="0" applyFont="1" applyBorder="1"/>
    <xf numFmtId="166" fontId="52" fillId="0" borderId="5" xfId="0" applyNumberFormat="1" applyFont="1" applyBorder="1"/>
    <xf numFmtId="166" fontId="52" fillId="12" borderId="5" xfId="0" applyNumberFormat="1" applyFont="1" applyFill="1" applyBorder="1"/>
    <xf numFmtId="0" fontId="50" fillId="0" borderId="0" xfId="0" applyFont="1"/>
    <xf numFmtId="166" fontId="53" fillId="0" borderId="0" xfId="0" applyNumberFormat="1" applyFont="1"/>
    <xf numFmtId="166" fontId="53" fillId="12" borderId="0" xfId="0" applyNumberFormat="1" applyFont="1" applyFill="1"/>
    <xf numFmtId="166" fontId="53" fillId="0" borderId="0" xfId="0" applyNumberFormat="1" applyFont="1" applyFill="1"/>
    <xf numFmtId="0" fontId="53" fillId="0" borderId="0" xfId="0" applyFont="1"/>
    <xf numFmtId="3" fontId="54" fillId="0" borderId="16" xfId="0" applyNumberFormat="1" applyFont="1" applyBorder="1" applyAlignment="1"/>
    <xf numFmtId="0" fontId="52" fillId="0" borderId="0" xfId="0" applyFont="1" applyBorder="1"/>
    <xf numFmtId="166" fontId="46" fillId="0" borderId="0" xfId="0" applyNumberFormat="1" applyFont="1" applyBorder="1" applyAlignment="1">
      <alignment horizontal="right"/>
    </xf>
    <xf numFmtId="166" fontId="46" fillId="12" borderId="0" xfId="0" applyNumberFormat="1" applyFont="1" applyFill="1" applyBorder="1" applyAlignment="1">
      <alignment horizontal="right"/>
    </xf>
    <xf numFmtId="3" fontId="56" fillId="2" borderId="8" xfId="0" applyNumberFormat="1" applyFont="1" applyFill="1" applyBorder="1" applyAlignment="1">
      <alignment horizontal="left" vertical="center" wrapText="1"/>
    </xf>
    <xf numFmtId="0" fontId="55" fillId="0" borderId="17" xfId="9"/>
    <xf numFmtId="0" fontId="40" fillId="0" borderId="15" xfId="2" applyBorder="1"/>
    <xf numFmtId="0" fontId="40" fillId="0" borderId="15" xfId="2" applyFill="1" applyBorder="1" applyAlignment="1">
      <alignment horizontal="left"/>
    </xf>
  </cellXfs>
  <cellStyles count="10">
    <cellStyle name="Erotin 2" xfId="1"/>
    <cellStyle name="Normaali" xfId="0" builtinId="0"/>
    <cellStyle name="Normaali 2" xfId="5"/>
    <cellStyle name="Normaali 3" xfId="8"/>
    <cellStyle name="Otsikko" xfId="2" builtinId="15"/>
    <cellStyle name="Otsikko 3" xfId="9" builtinId="18"/>
    <cellStyle name="Pilkku" xfId="3" builtinId="3"/>
    <cellStyle name="Pilkku 2" xfId="6"/>
    <cellStyle name="Prosenttia" xfId="4" builtinId="5"/>
    <cellStyle name="Prosenttia 2" xfId="7"/>
  </cellStyles>
  <dxfs count="171">
    <dxf>
      <font>
        <b/>
        <i val="0"/>
        <strike val="0"/>
        <condense val="0"/>
        <extend val="0"/>
        <outline val="0"/>
        <shadow val="0"/>
        <u val="none"/>
        <vertAlign val="baseline"/>
        <sz val="11"/>
        <color auto="1"/>
        <name val="Arial"/>
        <scheme val="none"/>
      </font>
      <numFmt numFmtId="172" formatCode="#,##0.00\ &quot;€&quo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border diagonalUp="0" diagonalDown="0" outline="0">
        <left/>
        <right/>
        <top/>
        <bottom/>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font>
        <b/>
        <strike val="0"/>
        <outline val="0"/>
        <shadow val="0"/>
        <u val="none"/>
        <vertAlign val="baseline"/>
        <sz val="1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border outline="0">
        <right style="thin">
          <color indexed="64"/>
        </right>
      </border>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theme="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indexed="8"/>
        <name val="Arial"/>
        <scheme val="none"/>
      </font>
      <numFmt numFmtId="3" formatCode="#,##0"/>
      <fill>
        <patternFill patternType="none">
          <fgColor indexed="64"/>
          <bgColor indexed="65"/>
        </patternFill>
      </fill>
      <alignment horizontal="general" vertical="bottom" textRotation="0" wrapText="0" indent="0" justifyLastLine="0" shrinkToFit="0" readingOrder="0"/>
    </dxf>
    <dxf>
      <border outline="0">
        <right style="thin">
          <color indexed="64"/>
        </right>
      </border>
    </dxf>
    <dxf>
      <font>
        <strike val="0"/>
        <outline val="0"/>
        <shadow val="0"/>
        <u val="none"/>
        <vertAlign val="baseline"/>
        <sz val="11"/>
        <name val="Arial"/>
        <scheme val="none"/>
      </font>
    </dxf>
    <dxf>
      <font>
        <strike val="0"/>
        <outline val="0"/>
        <shadow val="0"/>
        <u val="none"/>
        <vertAlign val="baseline"/>
        <sz val="11"/>
        <color theme="0"/>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alignment horizontal="right"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protection locked="0" hidden="0"/>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border outline="0">
        <right style="thin">
          <color indexed="64"/>
        </right>
      </border>
    </dxf>
    <dxf>
      <font>
        <strike val="0"/>
        <outline val="0"/>
        <shadow val="0"/>
        <u val="none"/>
        <vertAlign val="baseline"/>
        <sz val="11"/>
        <color theme="0"/>
        <name val="Arial"/>
      </font>
      <alignment horizontal="general"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5"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theme="0"/>
        <name val="Arial"/>
        <scheme val="none"/>
      </font>
      <numFmt numFmtId="166" formatCode="#,##0_ ;[Red]\-#,##0\ "/>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border outline="0">
        <left style="thin">
          <color indexed="64"/>
        </left>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4" formatCode="#,##0.00"/>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outline="0">
        <right style="thin">
          <color indexed="64"/>
        </right>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4" formatCode="0.00\ %"/>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78" formatCode="#,##0.0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strike val="0"/>
        <outline val="0"/>
        <shadow val="0"/>
        <u val="none"/>
        <vertAlign val="baseline"/>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border outline="0">
        <left style="thin">
          <color indexed="64"/>
        </left>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0"/>
        <name val="Arial"/>
        <scheme val="none"/>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168" formatCode="0.000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4" formatCode="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76" formatCode="0.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77"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b val="0"/>
        <i val="0"/>
        <strike val="0"/>
        <condense val="0"/>
        <extend val="0"/>
        <outline val="0"/>
        <shadow val="0"/>
        <u val="none"/>
        <vertAlign val="baseline"/>
        <sz val="11"/>
        <color theme="1"/>
        <name val="Arial"/>
        <scheme val="none"/>
      </font>
      <fill>
        <patternFill patternType="none">
          <fgColor indexed="64"/>
          <bgColor indexed="65"/>
        </patternFill>
      </fill>
    </dxf>
    <dxf>
      <font>
        <strike val="0"/>
        <outline val="0"/>
        <shadow val="0"/>
        <u val="none"/>
        <vertAlign val="baseline"/>
        <sz val="11"/>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border outline="0">
        <left style="thin">
          <color indexed="64"/>
        </left>
        <right style="thin">
          <color indexed="64"/>
        </right>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style="thin">
          <color auto="1"/>
        </top>
        <bottom style="thin">
          <color auto="1"/>
        </bottom>
        <vertical/>
        <horizontal style="thin">
          <color auto="1"/>
        </horizontal>
      </border>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auto="1"/>
        <name val="Arial"/>
        <scheme val="none"/>
      </font>
      <numFmt numFmtId="166" formatCode="#,##0_ ;[Red]\-#,##0\ "/>
      <fill>
        <patternFill patternType="solid">
          <fgColor indexed="64"/>
          <bgColor theme="8"/>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4"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1" formatCode="0"/>
    </dxf>
    <dxf>
      <font>
        <strike val="0"/>
        <outline val="0"/>
        <shadow val="0"/>
        <u val="none"/>
        <vertAlign val="baseline"/>
        <color theme="0"/>
        <name val="Arial"/>
      </font>
      <fill>
        <patternFill patternType="none">
          <fgColor indexed="64"/>
          <bgColor auto="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1" name="Yhteenveto" displayName="Yhteenveto" ref="A5:R375" totalsRowShown="0" headerRowDxfId="170">
  <autoFilter ref="A5:R3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Kuntanumero" dataDxfId="169"/>
    <tableColumn id="2" name="Kunta" dataDxfId="168"/>
    <tableColumn id="3" name="Asukasmäärä 31.12.2022" dataDxfId="167"/>
    <tableColumn id="4" name="Ikärakenne, laskennallinen kustannus" dataDxfId="166"/>
    <tableColumn id="6" name="Muut laskennalliset kustannukset " dataDxfId="165"/>
    <tableColumn id="7" name="Laskennalliset kustannukset yhteensä" dataDxfId="164"/>
    <tableColumn id="8" name="Omarahoitusosuus, €/as" dataDxfId="163"/>
    <tableColumn id="9" name="Omarahoitusosuus, €" dataDxfId="162"/>
    <tableColumn id="10" name="Valtionosuus omarahoitusosuuden jälkeen (välisumma)" dataDxfId="161"/>
    <tableColumn id="11" name="Lisäosat yhteensä" dataDxfId="160"/>
    <tableColumn id="12" name="Valtionosuuteen tehtävät vähennykset ja lisäykset, netto" dataDxfId="159"/>
    <tableColumn id="13" name="Valtionosuus ennen verotuloihin perustuvaa valtionosuuden tasausta" dataDxfId="158"/>
    <tableColumn id="14" name="Verotuloihin perustuva valtionosuuden tasaus" dataDxfId="157"/>
    <tableColumn id="15" name="Kunnan  peruspalvelujen valtionosuus " dataDxfId="156"/>
    <tableColumn id="5" name="Veroperustemuutoksista johtuvien veromenetysten korvaus" dataDxfId="155"/>
    <tableColumn id="20" name="Valtionosuudet ja veromenetysten korvaukset, yhteensä" dataDxfId="154"/>
    <tableColumn id="16" name="Kotikuntakorvaus, netto" dataDxfId="153"/>
    <tableColumn id="18" name="VM maksatus (valtionosuus + verokomp. + kotikuntakorv.)" dataDxfId="152">
      <calculatedColumnFormula>N6+Q6+P6</calculatedColumnFormula>
    </tableColumn>
  </tableColumns>
  <tableStyleInfo name="TableStyleLight13" showFirstColumn="0" showLastColumn="0" showRowStripes="0" showColumnStripes="0"/>
</table>
</file>

<file path=xl/tables/table10.xml><?xml version="1.0" encoding="utf-8"?>
<table xmlns="http://schemas.openxmlformats.org/spreadsheetml/2006/main" id="12" name="Tasaus" displayName="Tasaus" ref="A10:O304" totalsRowShown="0" headerRowDxfId="38" tableBorderDxfId="37">
  <autoFilter ref="A10:O3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Kunta-numero" dataDxfId="36"/>
    <tableColumn id="2" name="Kunta" dataDxfId="35"/>
    <tableColumn id="3" name="Asukasluku 31.12.2021" dataDxfId="34"/>
    <tableColumn id="4" name="Tuloveroprosentti 2022" dataDxfId="33"/>
    <tableColumn id="7" name="Tuloveroprosentti 2021 ml. 12,64 %-y leikkuuosuus" dataDxfId="32">
      <calculatedColumnFormula>Tasaus[[#This Row],[Tuloveroprosentti 2022]]-12.64</calculatedColumnFormula>
    </tableColumn>
    <tableColumn id="5" name="Kunnallisvero (maksuunpantu), €" dataDxfId="31"/>
    <tableColumn id="6" name="Verotettava tulo (kunnallisvero), €" dataDxfId="30"/>
    <tableColumn id="8" name="Laskennallinen kunnallisvero, €" dataDxfId="29"/>
    <tableColumn id="9" name="Maksettava yhteisövero, €" dataDxfId="28"/>
    <tableColumn id="10" name="Laskennallinen kiinteistövero, €" dataDxfId="27"/>
    <tableColumn id="11" name="Laskennallinen verotulo yhteensä, €" dataDxfId="26"/>
    <tableColumn id="12" name="Laskennallinen verotulo yhteensä, €/asukas (=tasausraja)" dataDxfId="25"/>
    <tableColumn id="13" name="Erotus = tasausraja - laskennallinen verotulo, €/asukas" dataDxfId="24"/>
    <tableColumn id="16" name="Tasaus,  €/asukas" dataDxfId="23"/>
    <tableColumn id="17" name="Tasaus, €" dataDxfId="22"/>
  </tableColumns>
  <tableStyleInfo name="TableStyleLight13" showFirstColumn="0" showLastColumn="0" showRowStripes="1" showColumnStripes="0"/>
</table>
</file>

<file path=xl/tables/table11.xml><?xml version="1.0" encoding="utf-8"?>
<table xmlns="http://schemas.openxmlformats.org/spreadsheetml/2006/main" id="15" name="Verokompensaatiot" displayName="Verokompensaatiot" ref="A4:G298" totalsRowShown="0" headerRowDxfId="21" dataDxfId="20" tableBorderDxfId="19">
  <autoFilter ref="A4:G2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Kunta-numero" dataDxfId="18"/>
    <tableColumn id="2" name="Kunta" dataDxfId="17"/>
    <tableColumn id="21" name="Verokorvaukset vuosilta 2010-2022 yhteensä, €" dataDxfId="16">
      <calculatedColumnFormula>SUM(#REF!)</calculatedColumnFormula>
    </tableColumn>
    <tableColumn id="3" name="Hyvinvointialueiden rahoitukseen siirtyvä osuus, €" dataDxfId="15"/>
    <tableColumn id="4" name="Jäljelle jäävät korvaukset vuosilta 2010-2023, €" dataDxfId="14"/>
    <tableColumn id="6" name="Veromenetysten korvaus 2024" dataDxfId="13"/>
    <tableColumn id="5" name="Veromenetysten korvaus 2010-2024 yhteensä, €" dataDxfId="12">
      <calculatedColumnFormula>Verokompensaatiot[[#This Row],[Jäljelle jäävät korvaukset vuosilta 2010-2023, €]]+Verokompensaatiot[[#This Row],[Veromenetysten korvaus 2024]]</calculatedColumnFormula>
    </tableColumn>
  </tableColumns>
  <tableStyleInfo name="TableStyleLight13" showFirstColumn="0" showLastColumn="0" showRowStripes="1" showColumnStripes="0"/>
</table>
</file>

<file path=xl/tables/table12.xml><?xml version="1.0" encoding="utf-8"?>
<table xmlns="http://schemas.openxmlformats.org/spreadsheetml/2006/main" id="10" name="Kotikuntakorvaukset" displayName="Kotikuntakorvaukset" ref="A6:F377" totalsRowShown="0" headerRowDxfId="11" dataDxfId="10">
  <autoFilter ref="A6:F377">
    <filterColumn colId="0" hiddenButton="1"/>
    <filterColumn colId="1" hiddenButton="1"/>
    <filterColumn colId="2" hiddenButton="1"/>
    <filterColumn colId="3" hiddenButton="1"/>
    <filterColumn colId="4" hiddenButton="1"/>
    <filterColumn colId="5" hiddenButton="1"/>
  </autoFilter>
  <tableColumns count="6">
    <tableColumn id="1" name="Kuntanumero /opetuksen järjestäjän tunnus" dataDxfId="9"/>
    <tableColumn id="2" name="Kunta /opetuksen järjestäjä" dataDxfId="8"/>
    <tableColumn id="4" name="Kotikuntakorvaukset, tulot" dataDxfId="7"/>
    <tableColumn id="5" name="Alv" dataDxfId="6"/>
    <tableColumn id="6" name="Kotikuntakorvaukset, menot" dataDxfId="5"/>
    <tableColumn id="7" name="Kotikuntakorvaukset, netto" dataDxfId="4">
      <calculatedColumnFormula>C7+D7-E7</calculatedColumnFormula>
    </tableColumn>
  </tableColumns>
  <tableStyleInfo name="TableStyleLight13" showFirstColumn="0" showLastColumn="0" showRowStripes="1" showColumnStripes="0"/>
</table>
</file>

<file path=xl/tables/table13.xml><?xml version="1.0" encoding="utf-8"?>
<table xmlns="http://schemas.openxmlformats.org/spreadsheetml/2006/main" id="11" name="Taulukko10" displayName="Taulukko10" ref="A4:B4" headerRowCount="0" totalsRowShown="0">
  <tableColumns count="2">
    <tableColumn id="1" name="Sarake1" headerRowDxfId="3" dataDxfId="2"/>
    <tableColumn id="2" name="Sarake2" headerRowDxfId="1" dataDxfId="0"/>
  </tableColumns>
  <tableStyleInfo name="TableStyleMedium2" showFirstColumn="0" showLastColumn="0" showRowStripes="1" showColumnStripes="0"/>
</table>
</file>

<file path=xl/tables/table2.xml><?xml version="1.0" encoding="utf-8"?>
<table xmlns="http://schemas.openxmlformats.org/spreadsheetml/2006/main" id="2" name="Ikärakenne" displayName="Ikärakenne" ref="A5:N299" totalsRowShown="0" headerRowDxfId="151" dataDxfId="150">
  <autoFilter ref="A5:N2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Kunta-numero" dataDxfId="149"/>
    <tableColumn id="2" name="Kunta" dataDxfId="148"/>
    <tableColumn id="3" name="0–5-vuotiaat" dataDxfId="147"/>
    <tableColumn id="4" name="6 vuotiaat" dataDxfId="146"/>
    <tableColumn id="5" name="7–12-vuotiaat" dataDxfId="145"/>
    <tableColumn id="6" name="13–15-vuotiaat" dataDxfId="144"/>
    <tableColumn id="7" name="16 vuotta täyttäneet" dataDxfId="143"/>
    <tableColumn id="12" name="Yhteensä" dataDxfId="142"/>
    <tableColumn id="13" name="Ikä 0–5" dataDxfId="141"/>
    <tableColumn id="14" name="Ikä 6" dataDxfId="140"/>
    <tableColumn id="15" name="Ikä 7–12" dataDxfId="139"/>
    <tableColumn id="16" name="Ikä 13–15" dataDxfId="138"/>
    <tableColumn id="17" name="Ikä 16+" dataDxfId="137"/>
    <tableColumn id="22" name="Laskennalliset kustannukset, IKÄRAKENNE yhteensä, €" dataDxfId="136"/>
  </tableColumns>
  <tableStyleInfo name="TableStyleLight13" showFirstColumn="0" showLastColumn="0" showRowStripes="1" showColumnStripes="0"/>
</table>
</file>

<file path=xl/tables/table3.xml><?xml version="1.0" encoding="utf-8"?>
<table xmlns="http://schemas.openxmlformats.org/spreadsheetml/2006/main" id="3" name="Ikäryhmähinnat" displayName="Ikäryhmähinnat" ref="I2:M3" totalsRowShown="0" headerRowDxfId="135" dataDxfId="134" tableBorderDxfId="133" dataCellStyle="Pilkku">
  <autoFilter ref="I2:M3">
    <filterColumn colId="0" hiddenButton="1"/>
    <filterColumn colId="1" hiddenButton="1"/>
    <filterColumn colId="2" hiddenButton="1"/>
    <filterColumn colId="3" hiddenButton="1"/>
    <filterColumn colId="4" hiddenButton="1"/>
  </autoFilter>
  <tableColumns count="5">
    <tableColumn id="1" name="Ikä 0–5" dataDxfId="132" dataCellStyle="Pilkku"/>
    <tableColumn id="2" name="Ikä 6" dataDxfId="131" dataCellStyle="Pilkku"/>
    <tableColumn id="3" name="Ikä 7–12" dataDxfId="130" dataCellStyle="Pilkku"/>
    <tableColumn id="4" name="Ikä 13–15" dataDxfId="129" dataCellStyle="Pilkku"/>
    <tableColumn id="5" name="Ikä 16+" dataDxfId="128" dataCellStyle="Pilkku"/>
  </tableColumns>
  <tableStyleInfo name="TableStyleLight11" showFirstColumn="0" showLastColumn="0" showRowStripes="1" showColumnStripes="0"/>
</table>
</file>

<file path=xl/tables/table4.xml><?xml version="1.0" encoding="utf-8"?>
<table xmlns="http://schemas.openxmlformats.org/spreadsheetml/2006/main" id="4" name="Muut" displayName="Muut" ref="A11:AB305" totalsRowShown="0" headerRowDxfId="127" dataDxfId="126" tableBorderDxfId="125">
  <autoFilter ref="A11:AB3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name="Kuntanumero" dataDxfId="124"/>
    <tableColumn id="2" name="Kunta" dataDxfId="123"/>
    <tableColumn id="3" name="Asukasmäärä 31.12.2022" dataDxfId="122">
      <calculatedColumnFormula>INDEX('Lask. kustannukset IKÄRAKENNE'!H$7:H$299,MATCH('Lask. kustannukset MUUT'!$A$13:$A$305,'Lask. kustannukset IKÄRAKENNE'!$A$7:$A$299,0),1,1)</calculatedColumnFormula>
    </tableColumn>
    <tableColumn id="5" name="Työttömät työnhakijat 2022" dataDxfId="121"/>
    <tableColumn id="6" name="Työvoima 2022" dataDxfId="120"/>
    <tableColumn id="7" name="Keskim. työttömyysaste 2022, %" dataDxfId="119">
      <calculatedColumnFormula>D12/E12</calculatedColumnFormula>
    </tableColumn>
    <tableColumn id="8" name="Työttömyyskerroin" dataDxfId="118">
      <calculatedColumnFormula>F12/$F$12</calculatedColumnFormula>
    </tableColumn>
    <tableColumn id="9" name="Kieliasema" dataDxfId="117"/>
    <tableColumn id="10" name="Ruotsinkielisten määrä 31.12.2022" dataDxfId="116"/>
    <tableColumn id="11" name="Vieraskielisten määrä 31.12.2022" dataDxfId="115"/>
    <tableColumn id="14" name="Maapinta-ala km2, 31.12.2022" dataDxfId="114"/>
    <tableColumn id="15" name="Asukastiehys 2022" dataDxfId="113">
      <calculatedColumnFormula>C12/K12</calculatedColumnFormula>
    </tableColumn>
    <tableColumn id="16" name="Asukastiheyskerroin (maks kerroin x20)" dataDxfId="112">
      <calculatedColumnFormula>$L$12/L12</calculatedColumnFormula>
    </tableColumn>
    <tableColumn id="17" name="Saaristoasema" dataDxfId="111"/>
    <tableColumn id="18" name="Saaristoväestö 2022" dataDxfId="110"/>
    <tableColumn id="19" name="30 - 54 v. väestö 31.12.2022" dataDxfId="109"/>
    <tableColumn id="20" name="30 - 54 v. ilman tutkintoa 31.12.2022" dataDxfId="108"/>
    <tableColumn id="21" name="Koulutustausta, ilman tutkintoa osuus " dataDxfId="107"/>
    <tableColumn id="22" name="Koulutustausta-kerroin " dataDxfId="106">
      <calculatedColumnFormula>R12-$R$10</calculatedColumnFormula>
    </tableColumn>
    <tableColumn id="24" name="Työttömyysaste" dataDxfId="105"/>
    <tableColumn id="25" name="Kaksikielisyys I (koko väestö)" dataDxfId="104"/>
    <tableColumn id="26" name="Kaksikielisyys II, (ruotsink.)" dataDxfId="103"/>
    <tableColumn id="27" name="Vieraskielisyys" dataDxfId="102"/>
    <tableColumn id="28" name="Asukastiheys" dataDxfId="101"/>
    <tableColumn id="29" name="Saaristo" dataDxfId="100"/>
    <tableColumn id="30" name="Saaristo-osakunta" dataDxfId="99"/>
    <tableColumn id="31" name="Koulutustausta" dataDxfId="98"/>
    <tableColumn id="33" name="Muut lask. kustannukset yhteensä" dataDxfId="97"/>
  </tableColumns>
  <tableStyleInfo name="TableStyleLight13" showFirstColumn="0" showLastColumn="0" showRowStripes="1" showColumnStripes="0"/>
</table>
</file>

<file path=xl/tables/table5.xml><?xml version="1.0" encoding="utf-8"?>
<table xmlns="http://schemas.openxmlformats.org/spreadsheetml/2006/main" id="5" name="Selite" displayName="Selite" ref="A4:B8" totalsRowShown="0" headerRowDxfId="96">
  <autoFilter ref="A4:B8">
    <filterColumn colId="0" hiddenButton="1"/>
    <filterColumn colId="1" hiddenButton="1"/>
  </autoFilter>
  <tableColumns count="2">
    <tableColumn id="1" name="Kieliasema:" dataDxfId="95"/>
    <tableColumn id="2" name="Saaristoasema:"/>
  </tableColumns>
  <tableStyleInfo name="TableStyleLight13" showFirstColumn="0" showLastColumn="0" showRowStripes="1" showColumnStripes="0"/>
</table>
</file>

<file path=xl/tables/table6.xml><?xml version="1.0" encoding="utf-8"?>
<table xmlns="http://schemas.openxmlformats.org/spreadsheetml/2006/main" id="6" name="Kriteerihinnat" displayName="Kriteerihinnat" ref="T5:AA6" totalsRowShown="0" headerRowDxfId="94" dataDxfId="93" tableBorderDxfId="92">
  <autoFilter ref="T5:A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Työttömyysaste" dataDxfId="91"/>
    <tableColumn id="2" name="Kaksikielisyys I (koko väestö)" dataDxfId="90"/>
    <tableColumn id="3" name="Kaksikielisyys II, (ruotsink.)" dataDxfId="89"/>
    <tableColumn id="4" name="Vieraskielisyys" dataDxfId="88"/>
    <tableColumn id="5" name="Asukastiheys" dataDxfId="87"/>
    <tableColumn id="6" name="Saaristo" dataDxfId="86"/>
    <tableColumn id="7" name="Saaristo-osakunta" dataDxfId="85"/>
    <tableColumn id="8" name="Koulutustausta" dataDxfId="84"/>
  </tableColumns>
  <tableStyleInfo name="TableStyleLight11" showFirstColumn="0" showLastColumn="0" showRowStripes="1" showColumnStripes="0"/>
</table>
</file>

<file path=xl/tables/table7.xml><?xml version="1.0" encoding="utf-8"?>
<table xmlns="http://schemas.openxmlformats.org/spreadsheetml/2006/main" id="7" name="Lisäosat" displayName="Lisäosat" ref="A6:U300" totalsRowShown="0" headerRowDxfId="83" tableBorderDxfId="82">
  <autoFilter ref="A6:U3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name="Kunta-numero" dataDxfId="81"/>
    <tableColumn id="2" name="Kunta" dataDxfId="80"/>
    <tableColumn id="3" name="Asukasmäärä 31.12.2022" dataDxfId="79"/>
    <tableColumn id="4" name="Syrjäisyysluku (tiestö) 2022-2026" dataDxfId="78"/>
    <tableColumn id="5" name="Saamen kotiseutu, 1 = kyllä 0 = ei" dataDxfId="77"/>
    <tableColumn id="6" name="Saamenkielisen väestön määrä 31.12.2022" dataDxfId="76"/>
    <tableColumn id="7" name="Saamenkielisen väestön osuus, %" dataDxfId="75"/>
    <tableColumn id="8" name="Työpaikat 2021" dataDxfId="74"/>
    <tableColumn id="9" name="Työlliset 2021" dataDxfId="73"/>
    <tableColumn id="10" name="Työpaikkaomavaraisuus 2021" dataDxfId="72"/>
    <tableColumn id="16" name="Työpaikkaomavaraisuuskerroin 2021" dataDxfId="71"/>
    <tableColumn id="17" name="HYTE-kerroin (sis. Kulttuurihyte)" dataDxfId="70"/>
    <tableColumn id="21" name="Hyte-kertoimen väestöpainotus" dataDxfId="69">
      <calculatedColumnFormula>Lisäosat[[#This Row],[HYTE-kerroin (sis. Kulttuurihyte)]]*Lisäosat[[#This Row],[Asukasmäärä 31.12.2022]]</calculatedColumnFormula>
    </tableColumn>
    <tableColumn id="20" name="Väestöllä painotettu HYTE-kerroin" dataDxfId="68"/>
    <tableColumn id="11" name="Positiivinen väestön kasvu 2020-2022" dataDxfId="67"/>
    <tableColumn id="12" name="Syrjäisyys" dataDxfId="66"/>
    <tableColumn id="13" name="Saamen kotiseutu" dataDxfId="65"/>
    <tableColumn id="14" name="Työpaikkaomavaraisuus " dataDxfId="64"/>
    <tableColumn id="19" name="HYTE-kerroin " dataDxfId="63"/>
    <tableColumn id="18" name="Väestön kasvu" dataDxfId="62"/>
    <tableColumn id="15" name="Yhteensä" dataDxfId="61"/>
  </tableColumns>
  <tableStyleInfo name="TableStyleLight13" showFirstColumn="0" showLastColumn="0" showRowStripes="1" showColumnStripes="0"/>
</table>
</file>

<file path=xl/tables/table8.xml><?xml version="1.0" encoding="utf-8"?>
<table xmlns="http://schemas.openxmlformats.org/spreadsheetml/2006/main" id="8" name="Lisäosahinnat" displayName="Lisäosahinnat" ref="P2:T3" totalsRowShown="0" headerRowDxfId="60" dataDxfId="59" tableBorderDxfId="58">
  <autoFilter ref="P2:T3">
    <filterColumn colId="0" hiddenButton="1"/>
    <filterColumn colId="1" hiddenButton="1"/>
    <filterColumn colId="2" hiddenButton="1"/>
    <filterColumn colId="3" hiddenButton="1"/>
    <filterColumn colId="4" hiddenButton="1"/>
  </autoFilter>
  <tableColumns count="5">
    <tableColumn id="1" name="Syrjäisyys" dataDxfId="57"/>
    <tableColumn id="2" name="Saamen kotiseutu" dataDxfId="56"/>
    <tableColumn id="3" name="Työpaikkaomavaraisuus" dataDxfId="55"/>
    <tableColumn id="4" name="HYTE-kerroin" dataDxfId="54"/>
    <tableColumn id="5" name="Väestön kasvu" dataDxfId="53"/>
  </tableColumns>
  <tableStyleInfo name="TableStyleLight11" showFirstColumn="0" showLastColumn="0" showRowStripes="1" showColumnStripes="0"/>
</table>
</file>

<file path=xl/tables/table9.xml><?xml version="1.0" encoding="utf-8"?>
<table xmlns="http://schemas.openxmlformats.org/spreadsheetml/2006/main" id="9" name="LisäyksetVähennykset" displayName="LisäyksetVähennykset" ref="A3:M297" totalsRowShown="0" headerRowDxfId="52">
  <tableColumns count="13">
    <tableColumn id="1" name="Kunta-numero" dataDxfId="51"/>
    <tableColumn id="2" name="Kunta" dataDxfId="50"/>
    <tableColumn id="21" name="Kuntien yhdistymisavustus (-0,99 €/as)" dataDxfId="49"/>
    <tableColumn id="4" name="Harkinnanvaraisten avustusten vähennys (-1,81 €/as)" dataDxfId="48"/>
    <tableColumn id="5" name="Kriisikuntien harkinnanvarainen yhdistymisavustus (-0,99 €/as)" dataDxfId="47"/>
    <tableColumn id="7" name="Aloittavien koulujen rahoitukseen liittyvä vähennys (-0,01 €/as)" dataDxfId="46"/>
    <tableColumn id="11" name="Kumulatiivinen verotuloihin perustuvan tasauksen muutoksen neutralisointi" dataDxfId="45"/>
    <tableColumn id="12" name="Kunnan rahoitusosuus perustoimeentulotuesta" dataDxfId="44"/>
    <tableColumn id="17" name="Sote-uudistuksen muutosrajoitin" dataDxfId="43"/>
    <tableColumn id="16" name="Sote-uudistuksen järjestelmämuutoksen tasaus vuodelle 2024" dataDxfId="42"/>
    <tableColumn id="3" name="Jälkikäteistarkistuksesta johtuva valtionosuuden pysyvä lisäsiirtotarve" dataDxfId="41"/>
    <tableColumn id="8" name="Määräaikainen lisäys kompensoimaan lisäsiirtotarpeen muutosta" dataDxfId="40"/>
    <tableColumn id="20" name="Lisäykset ja vähennykset yhteensä, €" dataDxfId="39"/>
  </tableColumns>
  <tableStyleInfo name="TableStyleLight13" showFirstColumn="0" showLastColumn="0" showRowStripes="1"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zoomScaleNormal="100" workbookViewId="0"/>
  </sheetViews>
  <sheetFormatPr defaultRowHeight="14.25"/>
  <cols>
    <col min="1" max="1" width="90.375" bestFit="1" customWidth="1"/>
  </cols>
  <sheetData>
    <row r="1" spans="1:1" ht="23.25">
      <c r="A1" s="319" t="s">
        <v>753</v>
      </c>
    </row>
    <row r="2" spans="1:1" ht="28.5">
      <c r="A2" s="152" t="s">
        <v>1205</v>
      </c>
    </row>
    <row r="3" spans="1:1" ht="28.5">
      <c r="A3" s="465" t="s">
        <v>1171</v>
      </c>
    </row>
    <row r="4" spans="1:1" ht="42.75">
      <c r="A4" s="363" t="s">
        <v>1170</v>
      </c>
    </row>
    <row r="5" spans="1:1" ht="99.75">
      <c r="A5" s="363" t="s">
        <v>1173</v>
      </c>
    </row>
    <row r="6" spans="1:1" ht="42.75">
      <c r="A6" s="363" t="s">
        <v>1200</v>
      </c>
    </row>
    <row r="7" spans="1:1" ht="57">
      <c r="A7" s="449" t="s">
        <v>1201</v>
      </c>
    </row>
    <row r="8" spans="1:1" ht="57">
      <c r="A8" s="449" t="s">
        <v>783</v>
      </c>
    </row>
    <row r="9" spans="1:1" ht="28.5">
      <c r="A9" s="363" t="s">
        <v>1199</v>
      </c>
    </row>
    <row r="10" spans="1:1" ht="85.5">
      <c r="A10" s="363" t="s">
        <v>1177</v>
      </c>
    </row>
    <row r="11" spans="1:1" ht="28.5" customHeight="1" thickBot="1">
      <c r="A11" s="494" t="s">
        <v>1184</v>
      </c>
    </row>
    <row r="12" spans="1:1" ht="28.5">
      <c r="A12" s="152" t="s">
        <v>1203</v>
      </c>
    </row>
    <row r="13" spans="1:1" ht="57">
      <c r="A13" s="152" t="s">
        <v>1204</v>
      </c>
    </row>
    <row r="14" spans="1:1" ht="26.1" customHeight="1"/>
    <row r="15" spans="1:1">
      <c r="A15" s="362" t="s">
        <v>733</v>
      </c>
    </row>
    <row r="16" spans="1:1">
      <c r="A16" s="362" t="s">
        <v>741</v>
      </c>
    </row>
    <row r="17" spans="1:1">
      <c r="A17" s="362" t="s">
        <v>784</v>
      </c>
    </row>
    <row r="18" spans="1:1">
      <c r="A18" s="362" t="s">
        <v>742</v>
      </c>
    </row>
    <row r="20" spans="1:1">
      <c r="A20" s="362" t="s">
        <v>734</v>
      </c>
    </row>
    <row r="21" spans="1:1">
      <c r="A21" s="362" t="s">
        <v>784</v>
      </c>
    </row>
    <row r="22" spans="1:1">
      <c r="A22" s="362" t="s">
        <v>735</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1"/>
  <sheetViews>
    <sheetView zoomScale="80" zoomScaleNormal="80" workbookViewId="0">
      <selection activeCell="A3" sqref="A3"/>
    </sheetView>
  </sheetViews>
  <sheetFormatPr defaultRowHeight="14.25"/>
  <cols>
    <col min="1" max="1" width="15.25" customWidth="1"/>
    <col min="2" max="2" width="17.625" bestFit="1" customWidth="1"/>
    <col min="3" max="3" width="14.25" customWidth="1"/>
    <col min="4" max="4" width="15.875" bestFit="1" customWidth="1"/>
    <col min="5" max="5" width="13.75" bestFit="1" customWidth="1"/>
    <col min="6" max="6" width="14" bestFit="1" customWidth="1"/>
    <col min="7" max="7" width="17.75" bestFit="1" customWidth="1"/>
    <col min="8" max="8" width="16.125" bestFit="1" customWidth="1"/>
    <col min="9" max="9" width="14.625" bestFit="1" customWidth="1"/>
    <col min="11" max="11" width="15" customWidth="1"/>
    <col min="12" max="12" width="17.75" bestFit="1" customWidth="1"/>
    <col min="13" max="13" width="16.125" bestFit="1" customWidth="1"/>
    <col min="14" max="14" width="14.625" bestFit="1" customWidth="1"/>
    <col min="16" max="16" width="14.25" customWidth="1"/>
    <col min="17" max="17" width="17.75" bestFit="1" customWidth="1"/>
    <col min="18" max="18" width="16.5" customWidth="1"/>
    <col min="19" max="19" width="15.875" customWidth="1"/>
  </cols>
  <sheetData>
    <row r="1" spans="1:19" ht="24" thickBot="1">
      <c r="A1" s="495" t="s">
        <v>1184</v>
      </c>
      <c r="B1" s="495"/>
      <c r="C1" s="495"/>
      <c r="D1" s="495"/>
    </row>
    <row r="2" spans="1:19" ht="15" thickTop="1">
      <c r="A2" s="132" t="s">
        <v>1176</v>
      </c>
      <c r="C2" s="45"/>
      <c r="D2" s="45"/>
      <c r="E2" s="45"/>
      <c r="F2" s="45"/>
      <c r="G2" s="45"/>
    </row>
    <row r="3" spans="1:19" ht="15">
      <c r="A3" t="s">
        <v>1202</v>
      </c>
      <c r="C3" s="204"/>
      <c r="D3" s="204"/>
      <c r="E3" s="204"/>
      <c r="F3" s="204"/>
      <c r="G3" s="204"/>
      <c r="H3" s="204"/>
      <c r="I3" s="475"/>
      <c r="J3" s="204"/>
      <c r="K3" s="204"/>
      <c r="L3" s="204"/>
      <c r="M3" s="204"/>
      <c r="N3" s="475"/>
      <c r="O3" s="204"/>
      <c r="P3" s="204"/>
      <c r="Q3" s="204"/>
      <c r="R3" s="204"/>
      <c r="S3" s="475"/>
    </row>
    <row r="4" spans="1:19">
      <c r="A4" t="s">
        <v>1185</v>
      </c>
      <c r="C4" s="470"/>
      <c r="D4" s="470"/>
      <c r="E4" s="470"/>
      <c r="F4" s="470"/>
      <c r="G4" s="470"/>
      <c r="H4" s="473"/>
      <c r="I4" s="473"/>
      <c r="J4" s="473"/>
      <c r="K4" s="40"/>
      <c r="L4" s="40"/>
      <c r="M4" s="40"/>
      <c r="N4" s="40"/>
      <c r="O4" s="40"/>
      <c r="P4" s="40"/>
      <c r="Q4" s="40"/>
      <c r="R4" s="40"/>
      <c r="S4" s="40"/>
    </row>
    <row r="5" spans="1:19">
      <c r="A5" t="s">
        <v>1186</v>
      </c>
      <c r="C5" s="471"/>
      <c r="D5" s="472"/>
      <c r="E5" s="472"/>
      <c r="F5" s="472"/>
      <c r="G5" s="471"/>
      <c r="H5" s="474"/>
      <c r="I5" s="474"/>
      <c r="J5" s="474"/>
      <c r="K5" s="15"/>
      <c r="L5" s="15"/>
      <c r="M5" s="15"/>
      <c r="N5" s="15"/>
      <c r="O5" s="15"/>
      <c r="P5" s="15"/>
      <c r="Q5" s="15"/>
      <c r="R5" s="15"/>
      <c r="S5" s="15"/>
    </row>
    <row r="6" spans="1:19" ht="51">
      <c r="A6" s="476" t="s">
        <v>2</v>
      </c>
      <c r="B6" s="477" t="s">
        <v>3</v>
      </c>
      <c r="C6" s="478" t="s">
        <v>1187</v>
      </c>
      <c r="D6" s="493" t="s">
        <v>1180</v>
      </c>
      <c r="E6" s="493" t="s">
        <v>1181</v>
      </c>
      <c r="F6" s="493" t="s">
        <v>1182</v>
      </c>
      <c r="G6" s="478" t="s">
        <v>1188</v>
      </c>
      <c r="H6" s="479" t="s">
        <v>1189</v>
      </c>
      <c r="I6" s="479" t="s">
        <v>1190</v>
      </c>
      <c r="J6" s="479"/>
      <c r="K6" s="479" t="s">
        <v>1191</v>
      </c>
      <c r="L6" s="479" t="s">
        <v>1192</v>
      </c>
      <c r="M6" s="479" t="s">
        <v>1189</v>
      </c>
      <c r="N6" s="479" t="s">
        <v>1193</v>
      </c>
      <c r="O6" s="479"/>
      <c r="P6" s="479" t="s">
        <v>1194</v>
      </c>
      <c r="Q6" s="479" t="s">
        <v>1195</v>
      </c>
      <c r="R6" s="479" t="s">
        <v>1189</v>
      </c>
      <c r="S6" s="479" t="s">
        <v>1196</v>
      </c>
    </row>
    <row r="7" spans="1:19">
      <c r="A7" s="480"/>
      <c r="B7" s="481" t="s">
        <v>375</v>
      </c>
      <c r="C7" s="482">
        <f t="shared" ref="C7:I7" si="0">SUM(C9:C301)</f>
        <v>2985900.9251539311</v>
      </c>
      <c r="D7" s="482">
        <f t="shared" si="0"/>
        <v>-500625.53948810935</v>
      </c>
      <c r="E7" s="482">
        <f t="shared" si="0"/>
        <v>-166875.17982936997</v>
      </c>
      <c r="F7" s="482">
        <f t="shared" si="0"/>
        <v>-64000.000000000095</v>
      </c>
      <c r="G7" s="482">
        <f t="shared" si="0"/>
        <v>912500.0000000007</v>
      </c>
      <c r="H7" s="482">
        <f t="shared" si="0"/>
        <v>14806.605999999978</v>
      </c>
      <c r="I7" s="483">
        <f t="shared" si="0"/>
        <v>3913207.5311539345</v>
      </c>
      <c r="J7" s="482"/>
      <c r="K7" s="482">
        <f t="shared" ref="K7:N7" si="1">SUM(K9:K301)</f>
        <v>3038806.0200483049</v>
      </c>
      <c r="L7" s="482">
        <f t="shared" si="1"/>
        <v>939000.00000000047</v>
      </c>
      <c r="M7" s="482">
        <f t="shared" si="1"/>
        <v>14806.605999999978</v>
      </c>
      <c r="N7" s="483">
        <f t="shared" si="1"/>
        <v>3992612.6260483065</v>
      </c>
      <c r="O7" s="482"/>
      <c r="P7" s="482">
        <f t="shared" ref="P7:S7" si="2">SUM(P9:P301)</f>
        <v>3089932.1246732143</v>
      </c>
      <c r="Q7" s="482">
        <f t="shared" si="2"/>
        <v>980000.00000000105</v>
      </c>
      <c r="R7" s="482">
        <f t="shared" si="2"/>
        <v>14806.605999999978</v>
      </c>
      <c r="S7" s="483">
        <f t="shared" si="2"/>
        <v>4084738.7306732158</v>
      </c>
    </row>
    <row r="8" spans="1:19">
      <c r="A8" s="484"/>
      <c r="B8" s="484"/>
      <c r="C8" s="485"/>
      <c r="D8" s="485"/>
      <c r="E8" s="485"/>
      <c r="F8" s="485"/>
      <c r="G8" s="485"/>
      <c r="H8" s="485"/>
      <c r="I8" s="486"/>
      <c r="J8" s="487"/>
      <c r="K8" s="485"/>
      <c r="L8" s="485"/>
      <c r="M8" s="485"/>
      <c r="N8" s="486"/>
      <c r="O8" s="488"/>
      <c r="P8" s="485"/>
      <c r="Q8" s="485"/>
      <c r="R8" s="485"/>
      <c r="S8" s="486"/>
    </row>
    <row r="9" spans="1:19">
      <c r="A9" s="489">
        <v>5</v>
      </c>
      <c r="B9" s="490" t="s">
        <v>12</v>
      </c>
      <c r="C9" s="491">
        <v>10852.514014473434</v>
      </c>
      <c r="D9" s="491">
        <v>-830.78559897313175</v>
      </c>
      <c r="E9" s="491">
        <v>-276.92853299104394</v>
      </c>
      <c r="F9" s="491">
        <v>-104.86773305527495</v>
      </c>
      <c r="G9" s="491">
        <v>2128.4242265043858</v>
      </c>
      <c r="H9" s="491">
        <v>1548.6579999999999</v>
      </c>
      <c r="I9" s="492">
        <f t="shared" ref="I9:I72" si="3">C9+G9+H9</f>
        <v>14529.596240977819</v>
      </c>
      <c r="J9" s="491"/>
      <c r="K9" s="491">
        <v>10767.011276211177</v>
      </c>
      <c r="L9" s="491">
        <v>2203.1763364961885</v>
      </c>
      <c r="M9" s="491">
        <f t="shared" ref="M9:M72" si="4">H9</f>
        <v>1548.6579999999999</v>
      </c>
      <c r="N9" s="492">
        <f>K9+L9+M9</f>
        <v>14518.845612707364</v>
      </c>
      <c r="O9" s="491"/>
      <c r="P9" s="491">
        <v>11059.33700753753</v>
      </c>
      <c r="Q9" s="491">
        <v>2292.0297138986111</v>
      </c>
      <c r="R9" s="491">
        <f t="shared" ref="R9:R72" si="5">M9</f>
        <v>1548.6579999999999</v>
      </c>
      <c r="S9" s="492">
        <f>P9+Q9+R9</f>
        <v>14900.024721436141</v>
      </c>
    </row>
    <row r="10" spans="1:19">
      <c r="A10" s="489">
        <v>9</v>
      </c>
      <c r="B10" s="490" t="s">
        <v>13</v>
      </c>
      <c r="C10" s="491">
        <v>3670.87029157185</v>
      </c>
      <c r="D10" s="491">
        <v>-221.3799804734023</v>
      </c>
      <c r="E10" s="491">
        <v>-73.793326824467442</v>
      </c>
      <c r="F10" s="491">
        <v>-28.287909015903271</v>
      </c>
      <c r="G10" s="491">
        <v>556.54233792799607</v>
      </c>
      <c r="H10" s="491">
        <v>-493.31900000000002</v>
      </c>
      <c r="I10" s="492">
        <f t="shared" si="3"/>
        <v>3734.093629499846</v>
      </c>
      <c r="J10" s="491"/>
      <c r="K10" s="491">
        <v>3679.2347181755476</v>
      </c>
      <c r="L10" s="491">
        <v>576.90584078917925</v>
      </c>
      <c r="M10" s="491">
        <f t="shared" si="4"/>
        <v>-493.31900000000002</v>
      </c>
      <c r="N10" s="492">
        <f t="shared" ref="N10:N73" si="6">K10+L10+M10</f>
        <v>3762.8215589647266</v>
      </c>
      <c r="O10" s="491"/>
      <c r="P10" s="491">
        <v>3840.4559277709254</v>
      </c>
      <c r="Q10" s="491">
        <v>599.95132273445245</v>
      </c>
      <c r="R10" s="491">
        <f t="shared" si="5"/>
        <v>-493.31900000000002</v>
      </c>
      <c r="S10" s="492">
        <f t="shared" ref="S10:S73" si="7">P10+Q10+R10</f>
        <v>3947.0882505053783</v>
      </c>
    </row>
    <row r="11" spans="1:19">
      <c r="A11" s="489">
        <v>10</v>
      </c>
      <c r="B11" s="490" t="s">
        <v>14</v>
      </c>
      <c r="C11" s="491">
        <v>9809.3378564705818</v>
      </c>
      <c r="D11" s="491">
        <v>-1004.397443079572</v>
      </c>
      <c r="E11" s="491">
        <v>-334.79914769319066</v>
      </c>
      <c r="F11" s="491">
        <v>-126.59562390675401</v>
      </c>
      <c r="G11" s="491">
        <v>2598.5702790839787</v>
      </c>
      <c r="H11" s="491">
        <v>-639.82500000000005</v>
      </c>
      <c r="I11" s="492">
        <f t="shared" si="3"/>
        <v>11768.08313555456</v>
      </c>
      <c r="J11" s="491"/>
      <c r="K11" s="491">
        <v>9876.3634593901916</v>
      </c>
      <c r="L11" s="491">
        <v>2686.5959370106243</v>
      </c>
      <c r="M11" s="491">
        <f t="shared" si="4"/>
        <v>-639.82500000000005</v>
      </c>
      <c r="N11" s="492">
        <f t="shared" si="6"/>
        <v>11923.134396400816</v>
      </c>
      <c r="O11" s="491"/>
      <c r="P11" s="491">
        <v>10703.161977547017</v>
      </c>
      <c r="Q11" s="491">
        <v>2793.7127532565532</v>
      </c>
      <c r="R11" s="491">
        <f t="shared" si="5"/>
        <v>-639.82500000000005</v>
      </c>
      <c r="S11" s="492">
        <f t="shared" si="7"/>
        <v>12857.04973080357</v>
      </c>
    </row>
    <row r="12" spans="1:19">
      <c r="A12" s="489">
        <v>16</v>
      </c>
      <c r="B12" s="490" t="s">
        <v>15</v>
      </c>
      <c r="C12" s="491">
        <v>6835.2605523042266</v>
      </c>
      <c r="D12" s="491">
        <v>-725.02622129703559</v>
      </c>
      <c r="E12" s="491">
        <v>-241.67540709901184</v>
      </c>
      <c r="F12" s="491">
        <v>-91.759266423365588</v>
      </c>
      <c r="G12" s="491">
        <v>1481.3663169716692</v>
      </c>
      <c r="H12" s="491">
        <v>-582.16800000000001</v>
      </c>
      <c r="I12" s="492">
        <f t="shared" si="3"/>
        <v>7734.4588692758971</v>
      </c>
      <c r="J12" s="491"/>
      <c r="K12" s="491">
        <v>6645.678484093407</v>
      </c>
      <c r="L12" s="491">
        <v>1527.6702444380387</v>
      </c>
      <c r="M12" s="491">
        <f t="shared" si="4"/>
        <v>-582.16800000000001</v>
      </c>
      <c r="N12" s="492">
        <f t="shared" si="6"/>
        <v>7591.1807285314462</v>
      </c>
      <c r="O12" s="491"/>
      <c r="P12" s="491">
        <v>6345.9429585639646</v>
      </c>
      <c r="Q12" s="491">
        <v>1593.4001981347137</v>
      </c>
      <c r="R12" s="491">
        <f t="shared" si="5"/>
        <v>-582.16800000000001</v>
      </c>
      <c r="S12" s="492">
        <f t="shared" si="7"/>
        <v>7357.1751566986786</v>
      </c>
    </row>
    <row r="13" spans="1:19">
      <c r="A13" s="489">
        <v>18</v>
      </c>
      <c r="B13" s="490" t="s">
        <v>16</v>
      </c>
      <c r="C13" s="491">
        <v>2845.8471132607592</v>
      </c>
      <c r="D13" s="491">
        <v>-430.90839681030457</v>
      </c>
      <c r="E13" s="491">
        <v>-143.63613227010151</v>
      </c>
      <c r="F13" s="491">
        <v>-55.106466520551031</v>
      </c>
      <c r="G13" s="491">
        <v>874.47939328950997</v>
      </c>
      <c r="H13" s="491">
        <v>-92.555000000000007</v>
      </c>
      <c r="I13" s="492">
        <f t="shared" si="3"/>
        <v>3627.7715065502694</v>
      </c>
      <c r="J13" s="491"/>
      <c r="K13" s="491">
        <v>3010.8266508234615</v>
      </c>
      <c r="L13" s="491">
        <v>897.75081608922437</v>
      </c>
      <c r="M13" s="491">
        <f t="shared" si="4"/>
        <v>-92.555000000000007</v>
      </c>
      <c r="N13" s="492">
        <f t="shared" si="6"/>
        <v>3816.022466912686</v>
      </c>
      <c r="O13" s="491"/>
      <c r="P13" s="491">
        <v>2983.6986311392338</v>
      </c>
      <c r="Q13" s="491">
        <v>934.96562747517703</v>
      </c>
      <c r="R13" s="491">
        <f t="shared" si="5"/>
        <v>-92.555000000000007</v>
      </c>
      <c r="S13" s="492">
        <f t="shared" si="7"/>
        <v>3826.1092586144109</v>
      </c>
    </row>
    <row r="14" spans="1:19">
      <c r="A14" s="489">
        <v>19</v>
      </c>
      <c r="B14" s="490" t="s">
        <v>17</v>
      </c>
      <c r="C14" s="491">
        <v>2397.4027364357212</v>
      </c>
      <c r="D14" s="491">
        <v>-358.71337252841857</v>
      </c>
      <c r="E14" s="491">
        <v>-119.57112417613952</v>
      </c>
      <c r="F14" s="491">
        <v>-45.804430181579164</v>
      </c>
      <c r="G14" s="491">
        <v>697.01985860712614</v>
      </c>
      <c r="H14" s="491">
        <v>-773.678</v>
      </c>
      <c r="I14" s="492">
        <f t="shared" si="3"/>
        <v>2320.7445950428473</v>
      </c>
      <c r="J14" s="491"/>
      <c r="K14" s="491">
        <v>2583.2470959970001</v>
      </c>
      <c r="L14" s="491">
        <v>717.8211386937918</v>
      </c>
      <c r="M14" s="491">
        <f t="shared" si="4"/>
        <v>-773.678</v>
      </c>
      <c r="N14" s="492">
        <f t="shared" si="6"/>
        <v>2527.3902346907921</v>
      </c>
      <c r="O14" s="491"/>
      <c r="P14" s="491">
        <v>2863.0223228590203</v>
      </c>
      <c r="Q14" s="491">
        <v>748.51318826098566</v>
      </c>
      <c r="R14" s="491">
        <f t="shared" si="5"/>
        <v>-773.678</v>
      </c>
      <c r="S14" s="492">
        <f t="shared" si="7"/>
        <v>2837.8575111200062</v>
      </c>
    </row>
    <row r="15" spans="1:19">
      <c r="A15" s="489">
        <v>20</v>
      </c>
      <c r="B15" s="490" t="s">
        <v>18</v>
      </c>
      <c r="C15" s="491">
        <v>7034.442545694299</v>
      </c>
      <c r="D15" s="491">
        <v>-1490.3115726760752</v>
      </c>
      <c r="E15" s="491">
        <v>-496.77052422535837</v>
      </c>
      <c r="F15" s="491">
        <v>-185.38125405391332</v>
      </c>
      <c r="G15" s="491">
        <v>2939.8755383725052</v>
      </c>
      <c r="H15" s="491">
        <v>-2539.9760000000001</v>
      </c>
      <c r="I15" s="492">
        <f t="shared" si="3"/>
        <v>7434.3420840668041</v>
      </c>
      <c r="J15" s="491"/>
      <c r="K15" s="491">
        <v>7250.2354401539387</v>
      </c>
      <c r="L15" s="491">
        <v>3034.5867850535133</v>
      </c>
      <c r="M15" s="491">
        <f t="shared" si="4"/>
        <v>-2539.9760000000001</v>
      </c>
      <c r="N15" s="492">
        <f t="shared" si="6"/>
        <v>7744.8462252074514</v>
      </c>
      <c r="O15" s="491"/>
      <c r="P15" s="491">
        <v>7809.4579044416105</v>
      </c>
      <c r="Q15" s="491">
        <v>3170.9126729967948</v>
      </c>
      <c r="R15" s="491">
        <f t="shared" si="5"/>
        <v>-2539.9760000000001</v>
      </c>
      <c r="S15" s="492">
        <f t="shared" si="7"/>
        <v>8440.3945774384047</v>
      </c>
    </row>
    <row r="16" spans="1:19">
      <c r="A16" s="489">
        <v>46</v>
      </c>
      <c r="B16" s="490" t="s">
        <v>19</v>
      </c>
      <c r="C16" s="491">
        <v>2116.1128421163967</v>
      </c>
      <c r="D16" s="491">
        <v>-121.32020997745505</v>
      </c>
      <c r="E16" s="491">
        <v>-40.440069992485014</v>
      </c>
      <c r="F16" s="491">
        <v>-15.352987838079198</v>
      </c>
      <c r="G16" s="491">
        <v>317.4305164064433</v>
      </c>
      <c r="H16" s="491">
        <v>-346.76900000000001</v>
      </c>
      <c r="I16" s="492">
        <f t="shared" si="3"/>
        <v>2086.77435852284</v>
      </c>
      <c r="J16" s="491"/>
      <c r="K16" s="491">
        <v>2116.2725992012183</v>
      </c>
      <c r="L16" s="491">
        <v>328.72213245224373</v>
      </c>
      <c r="M16" s="491">
        <f t="shared" si="4"/>
        <v>-346.76900000000001</v>
      </c>
      <c r="N16" s="492">
        <f t="shared" si="6"/>
        <v>2098.2257316534624</v>
      </c>
      <c r="O16" s="491"/>
      <c r="P16" s="491">
        <v>2176.2033218995034</v>
      </c>
      <c r="Q16" s="491">
        <v>342.06174920953856</v>
      </c>
      <c r="R16" s="491">
        <f t="shared" si="5"/>
        <v>-346.76900000000001</v>
      </c>
      <c r="S16" s="492">
        <f t="shared" si="7"/>
        <v>2171.4960711090416</v>
      </c>
    </row>
    <row r="17" spans="1:19">
      <c r="A17" s="489">
        <v>47</v>
      </c>
      <c r="B17" s="490" t="s">
        <v>20</v>
      </c>
      <c r="C17" s="491">
        <v>3465.1304760916441</v>
      </c>
      <c r="D17" s="491">
        <v>-163.8410889404706</v>
      </c>
      <c r="E17" s="491">
        <v>-54.613696313490195</v>
      </c>
      <c r="F17" s="491">
        <v>-20.60563024839416</v>
      </c>
      <c r="G17" s="491">
        <v>417.00069712823404</v>
      </c>
      <c r="H17" s="491">
        <v>-18.061</v>
      </c>
      <c r="I17" s="492">
        <f t="shared" si="3"/>
        <v>3864.0701732198781</v>
      </c>
      <c r="J17" s="491"/>
      <c r="K17" s="491">
        <v>3517.2967954925839</v>
      </c>
      <c r="L17" s="491">
        <v>431.19886657199288</v>
      </c>
      <c r="M17" s="491">
        <f t="shared" si="4"/>
        <v>-18.061</v>
      </c>
      <c r="N17" s="492">
        <f t="shared" si="6"/>
        <v>3930.4346620645765</v>
      </c>
      <c r="O17" s="491"/>
      <c r="P17" s="491">
        <v>3541.1347899174621</v>
      </c>
      <c r="Q17" s="491">
        <v>448.25146503476299</v>
      </c>
      <c r="R17" s="491">
        <f t="shared" si="5"/>
        <v>-18.061</v>
      </c>
      <c r="S17" s="492">
        <f t="shared" si="7"/>
        <v>3971.3252549522249</v>
      </c>
    </row>
    <row r="18" spans="1:19">
      <c r="A18" s="489">
        <v>49</v>
      </c>
      <c r="B18" s="490" t="s">
        <v>21</v>
      </c>
      <c r="C18" s="491">
        <v>394356.63082667842</v>
      </c>
      <c r="D18" s="491">
        <v>-27618.125116075771</v>
      </c>
      <c r="E18" s="491">
        <v>-9206.0417053585916</v>
      </c>
      <c r="F18" s="491">
        <v>-3548.8309905902206</v>
      </c>
      <c r="G18" s="491">
        <v>33134.545359415708</v>
      </c>
      <c r="H18" s="491">
        <v>501.31900000000002</v>
      </c>
      <c r="I18" s="492">
        <f t="shared" si="3"/>
        <v>427992.49518609414</v>
      </c>
      <c r="J18" s="491"/>
      <c r="K18" s="491">
        <v>396989.05122210504</v>
      </c>
      <c r="L18" s="491">
        <v>33234.185764909133</v>
      </c>
      <c r="M18" s="491">
        <f t="shared" si="4"/>
        <v>501.31900000000002</v>
      </c>
      <c r="N18" s="492">
        <f t="shared" si="6"/>
        <v>430724.5559870142</v>
      </c>
      <c r="O18" s="491"/>
      <c r="P18" s="491">
        <v>400011.07573486166</v>
      </c>
      <c r="Q18" s="491">
        <v>34773.625326989975</v>
      </c>
      <c r="R18" s="491">
        <f t="shared" si="5"/>
        <v>501.31900000000002</v>
      </c>
      <c r="S18" s="492">
        <f t="shared" si="7"/>
        <v>435286.02006185165</v>
      </c>
    </row>
    <row r="19" spans="1:19">
      <c r="A19" s="489">
        <v>50</v>
      </c>
      <c r="B19" s="490" t="s">
        <v>22</v>
      </c>
      <c r="C19" s="491">
        <v>4587.4153281716435</v>
      </c>
      <c r="D19" s="491">
        <v>-1020.1392152914117</v>
      </c>
      <c r="E19" s="491">
        <v>-340.04640509713727</v>
      </c>
      <c r="F19" s="491">
        <v>-128.44677541699718</v>
      </c>
      <c r="G19" s="491">
        <v>2194.0534957525465</v>
      </c>
      <c r="H19" s="491">
        <v>-1294.7059999999999</v>
      </c>
      <c r="I19" s="492">
        <f t="shared" si="3"/>
        <v>5486.7628239241894</v>
      </c>
      <c r="J19" s="491"/>
      <c r="K19" s="491">
        <v>4833.0982839193566</v>
      </c>
      <c r="L19" s="491">
        <v>2263.1524627181725</v>
      </c>
      <c r="M19" s="491">
        <f t="shared" si="4"/>
        <v>-1294.7059999999999</v>
      </c>
      <c r="N19" s="492">
        <f t="shared" si="6"/>
        <v>5801.544746637529</v>
      </c>
      <c r="O19" s="491"/>
      <c r="P19" s="491">
        <v>5149.9341113142764</v>
      </c>
      <c r="Q19" s="491">
        <v>2354.0136631054233</v>
      </c>
      <c r="R19" s="491">
        <f t="shared" si="5"/>
        <v>-1294.7059999999999</v>
      </c>
      <c r="S19" s="492">
        <f t="shared" si="7"/>
        <v>6209.2417744196991</v>
      </c>
    </row>
    <row r="20" spans="1:19">
      <c r="A20" s="489">
        <v>51</v>
      </c>
      <c r="B20" s="490" t="s">
        <v>23</v>
      </c>
      <c r="C20" s="491">
        <v>-5461.7662722516579</v>
      </c>
      <c r="D20" s="491">
        <v>-833.31875771986461</v>
      </c>
      <c r="E20" s="491">
        <v>-277.77291923995483</v>
      </c>
      <c r="F20" s="491">
        <v>-110.43275728294344</v>
      </c>
      <c r="G20" s="491">
        <v>1872.7662411594154</v>
      </c>
      <c r="H20" s="491">
        <v>-847.97400000000005</v>
      </c>
      <c r="I20" s="492">
        <f t="shared" si="3"/>
        <v>-4436.9740310922425</v>
      </c>
      <c r="J20" s="491"/>
      <c r="K20" s="491">
        <v>-5340.410794402761</v>
      </c>
      <c r="L20" s="491">
        <v>1915.2956337618803</v>
      </c>
      <c r="M20" s="491">
        <f t="shared" si="4"/>
        <v>-847.97400000000005</v>
      </c>
      <c r="N20" s="492">
        <f t="shared" si="6"/>
        <v>-4273.0891606408804</v>
      </c>
      <c r="O20" s="491"/>
      <c r="P20" s="491">
        <v>-5691.8355441676777</v>
      </c>
      <c r="Q20" s="491">
        <v>1973.8357590536912</v>
      </c>
      <c r="R20" s="491">
        <f t="shared" si="5"/>
        <v>-847.97400000000005</v>
      </c>
      <c r="S20" s="492">
        <f t="shared" si="7"/>
        <v>-4565.9737851139862</v>
      </c>
    </row>
    <row r="21" spans="1:19">
      <c r="A21" s="489">
        <v>52</v>
      </c>
      <c r="B21" s="490" t="s">
        <v>24</v>
      </c>
      <c r="C21" s="491">
        <v>2729.7452905419991</v>
      </c>
      <c r="D21" s="491">
        <v>-212.24251499411596</v>
      </c>
      <c r="E21" s="491">
        <v>-70.74750499803865</v>
      </c>
      <c r="F21" s="491">
        <v>-26.85326659546482</v>
      </c>
      <c r="G21" s="491">
        <v>580.93838248056022</v>
      </c>
      <c r="H21" s="491">
        <v>229.822</v>
      </c>
      <c r="I21" s="492">
        <f t="shared" si="3"/>
        <v>3540.5056730225597</v>
      </c>
      <c r="J21" s="491"/>
      <c r="K21" s="491">
        <v>2807.8052039673466</v>
      </c>
      <c r="L21" s="491">
        <v>601.51290543296727</v>
      </c>
      <c r="M21" s="491">
        <f t="shared" si="4"/>
        <v>229.822</v>
      </c>
      <c r="N21" s="492">
        <f t="shared" si="6"/>
        <v>3639.140109400314</v>
      </c>
      <c r="O21" s="491"/>
      <c r="P21" s="491">
        <v>2863.5050834255148</v>
      </c>
      <c r="Q21" s="491">
        <v>625.5772853860052</v>
      </c>
      <c r="R21" s="491">
        <f t="shared" si="5"/>
        <v>229.822</v>
      </c>
      <c r="S21" s="492">
        <f t="shared" si="7"/>
        <v>3718.9043688115203</v>
      </c>
    </row>
    <row r="22" spans="1:19">
      <c r="A22" s="489">
        <v>61</v>
      </c>
      <c r="B22" s="490" t="s">
        <v>25</v>
      </c>
      <c r="C22" s="491">
        <v>7323.7114061595639</v>
      </c>
      <c r="D22" s="491">
        <v>-1489.0449933027089</v>
      </c>
      <c r="E22" s="491">
        <v>-496.34833110090301</v>
      </c>
      <c r="F22" s="491">
        <v>-189.85872676931396</v>
      </c>
      <c r="G22" s="491">
        <v>3230.2734357982181</v>
      </c>
      <c r="H22" s="491">
        <v>1241.7670000000001</v>
      </c>
      <c r="I22" s="492">
        <f t="shared" si="3"/>
        <v>11795.751841957783</v>
      </c>
      <c r="J22" s="491"/>
      <c r="K22" s="491">
        <v>6875.3450845008629</v>
      </c>
      <c r="L22" s="491">
        <v>3340.2687524612597</v>
      </c>
      <c r="M22" s="491">
        <f t="shared" si="4"/>
        <v>1241.7670000000001</v>
      </c>
      <c r="N22" s="492">
        <f t="shared" si="6"/>
        <v>11457.380836962122</v>
      </c>
      <c r="O22" s="491"/>
      <c r="P22" s="491">
        <v>6609.7313674172538</v>
      </c>
      <c r="Q22" s="491">
        <v>3477.9217784732932</v>
      </c>
      <c r="R22" s="491">
        <f t="shared" si="5"/>
        <v>1241.7670000000001</v>
      </c>
      <c r="S22" s="492">
        <f t="shared" si="7"/>
        <v>11329.420145890546</v>
      </c>
    </row>
    <row r="23" spans="1:19">
      <c r="A23" s="489">
        <v>69</v>
      </c>
      <c r="B23" s="490" t="s">
        <v>26</v>
      </c>
      <c r="C23" s="491">
        <v>3408.4858553708959</v>
      </c>
      <c r="D23" s="491">
        <v>-604.97259069294694</v>
      </c>
      <c r="E23" s="491">
        <v>-201.6575302309823</v>
      </c>
      <c r="F23" s="491">
        <v>-75.989769495481667</v>
      </c>
      <c r="G23" s="491">
        <v>1455.3897484866959</v>
      </c>
      <c r="H23" s="491">
        <v>680.40700000000004</v>
      </c>
      <c r="I23" s="492">
        <f t="shared" si="3"/>
        <v>5544.2826038575922</v>
      </c>
      <c r="J23" s="491"/>
      <c r="K23" s="491">
        <v>3953.310232699569</v>
      </c>
      <c r="L23" s="491">
        <v>1511.2070779609398</v>
      </c>
      <c r="M23" s="491">
        <f t="shared" si="4"/>
        <v>680.40700000000004</v>
      </c>
      <c r="N23" s="492">
        <f t="shared" si="6"/>
        <v>6144.924310660509</v>
      </c>
      <c r="O23" s="491"/>
      <c r="P23" s="491">
        <v>4128.6423376629091</v>
      </c>
      <c r="Q23" s="491">
        <v>1575.9229600928288</v>
      </c>
      <c r="R23" s="491">
        <f t="shared" si="5"/>
        <v>680.40700000000004</v>
      </c>
      <c r="S23" s="492">
        <f t="shared" si="7"/>
        <v>6384.9722977557385</v>
      </c>
    </row>
    <row r="24" spans="1:19">
      <c r="A24" s="489">
        <v>71</v>
      </c>
      <c r="B24" s="490" t="s">
        <v>27</v>
      </c>
      <c r="C24" s="491">
        <v>7764.4652238032222</v>
      </c>
      <c r="D24" s="491">
        <v>-596.28747498986286</v>
      </c>
      <c r="E24" s="491">
        <v>-198.76249166328762</v>
      </c>
      <c r="F24" s="491">
        <v>-73.849375561763011</v>
      </c>
      <c r="G24" s="491">
        <v>1476.0901381902142</v>
      </c>
      <c r="H24" s="491">
        <v>637.38400000000001</v>
      </c>
      <c r="I24" s="492">
        <f t="shared" si="3"/>
        <v>9877.9393619934363</v>
      </c>
      <c r="J24" s="491"/>
      <c r="K24" s="491">
        <v>8056.8723440258518</v>
      </c>
      <c r="L24" s="491">
        <v>1528.2084262330568</v>
      </c>
      <c r="M24" s="491">
        <f t="shared" si="4"/>
        <v>637.38400000000001</v>
      </c>
      <c r="N24" s="492">
        <f t="shared" si="6"/>
        <v>10222.464770258908</v>
      </c>
      <c r="O24" s="491"/>
      <c r="P24" s="491">
        <v>8619.5458079106429</v>
      </c>
      <c r="Q24" s="491">
        <v>1588.9433768764486</v>
      </c>
      <c r="R24" s="491">
        <f t="shared" si="5"/>
        <v>637.38400000000001</v>
      </c>
      <c r="S24" s="492">
        <f t="shared" si="7"/>
        <v>10845.873184787091</v>
      </c>
    </row>
    <row r="25" spans="1:19">
      <c r="A25" s="489">
        <v>72</v>
      </c>
      <c r="B25" s="490" t="s">
        <v>28</v>
      </c>
      <c r="C25" s="491">
        <v>1355.8696548740177</v>
      </c>
      <c r="D25" s="491">
        <v>-86.851157030840298</v>
      </c>
      <c r="E25" s="491">
        <v>-28.950385676946766</v>
      </c>
      <c r="F25" s="491">
        <v>-10.782957547166399</v>
      </c>
      <c r="G25" s="491">
        <v>180.45293081762915</v>
      </c>
      <c r="H25" s="491">
        <v>-217.88800000000001</v>
      </c>
      <c r="I25" s="492">
        <f t="shared" si="3"/>
        <v>1318.4345856916468</v>
      </c>
      <c r="J25" s="491"/>
      <c r="K25" s="491">
        <v>1384.4710845208247</v>
      </c>
      <c r="L25" s="491">
        <v>185.84608963591401</v>
      </c>
      <c r="M25" s="491">
        <f t="shared" si="4"/>
        <v>-217.88800000000001</v>
      </c>
      <c r="N25" s="492">
        <f t="shared" si="6"/>
        <v>1352.4291741567388</v>
      </c>
      <c r="O25" s="491"/>
      <c r="P25" s="491">
        <v>1421.9580538013831</v>
      </c>
      <c r="Q25" s="491">
        <v>193.21579241717907</v>
      </c>
      <c r="R25" s="491">
        <f t="shared" si="5"/>
        <v>-217.88800000000001</v>
      </c>
      <c r="S25" s="492">
        <f t="shared" si="7"/>
        <v>1397.2858462185623</v>
      </c>
    </row>
    <row r="26" spans="1:19">
      <c r="A26" s="489">
        <v>74</v>
      </c>
      <c r="B26" s="490" t="s">
        <v>29</v>
      </c>
      <c r="C26" s="491">
        <v>1248.5635206510433</v>
      </c>
      <c r="D26" s="491">
        <v>-95.174392912962489</v>
      </c>
      <c r="E26" s="491">
        <v>-31.724797637654163</v>
      </c>
      <c r="F26" s="491">
        <v>-11.835799968617197</v>
      </c>
      <c r="G26" s="491">
        <v>303.26808318355154</v>
      </c>
      <c r="H26" s="491">
        <v>-305.209</v>
      </c>
      <c r="I26" s="492">
        <f t="shared" si="3"/>
        <v>1246.6226038345947</v>
      </c>
      <c r="J26" s="491"/>
      <c r="K26" s="491">
        <v>1255.8118361209688</v>
      </c>
      <c r="L26" s="491">
        <v>314.9022457825169</v>
      </c>
      <c r="M26" s="491">
        <f t="shared" si="4"/>
        <v>-305.209</v>
      </c>
      <c r="N26" s="492">
        <f t="shared" si="6"/>
        <v>1265.5050819034857</v>
      </c>
      <c r="O26" s="491"/>
      <c r="P26" s="491">
        <v>1320.7604920186516</v>
      </c>
      <c r="Q26" s="491">
        <v>327.76025915364795</v>
      </c>
      <c r="R26" s="491">
        <f t="shared" si="5"/>
        <v>-305.209</v>
      </c>
      <c r="S26" s="492">
        <f t="shared" si="7"/>
        <v>1343.3117511722994</v>
      </c>
    </row>
    <row r="27" spans="1:19">
      <c r="A27" s="489">
        <v>75</v>
      </c>
      <c r="B27" s="490" t="s">
        <v>30</v>
      </c>
      <c r="C27" s="491">
        <v>-2949.9287085465367</v>
      </c>
      <c r="D27" s="491">
        <v>-1768.597154995726</v>
      </c>
      <c r="E27" s="491">
        <v>-589.53238499857537</v>
      </c>
      <c r="F27" s="491">
        <v>-223.13317516593474</v>
      </c>
      <c r="G27" s="491">
        <v>3452.5826611827397</v>
      </c>
      <c r="H27" s="491">
        <v>-1724.521</v>
      </c>
      <c r="I27" s="492">
        <f t="shared" si="3"/>
        <v>-1221.8670473637969</v>
      </c>
      <c r="J27" s="491"/>
      <c r="K27" s="491">
        <v>-2851.9319862478469</v>
      </c>
      <c r="L27" s="491">
        <v>3569.4766141916375</v>
      </c>
      <c r="M27" s="491">
        <f t="shared" si="4"/>
        <v>-1724.521</v>
      </c>
      <c r="N27" s="492">
        <f t="shared" si="6"/>
        <v>-1006.9763720562094</v>
      </c>
      <c r="O27" s="491"/>
      <c r="P27" s="491">
        <v>-3570.4753277512491</v>
      </c>
      <c r="Q27" s="491">
        <v>3724.0384082582982</v>
      </c>
      <c r="R27" s="491">
        <f t="shared" si="5"/>
        <v>-1724.521</v>
      </c>
      <c r="S27" s="492">
        <f t="shared" si="7"/>
        <v>-1570.9579194929509</v>
      </c>
    </row>
    <row r="28" spans="1:19">
      <c r="A28" s="489">
        <v>77</v>
      </c>
      <c r="B28" s="490" t="s">
        <v>31</v>
      </c>
      <c r="C28" s="491">
        <v>3565.1985741246976</v>
      </c>
      <c r="D28" s="491">
        <v>-416.25226406135022</v>
      </c>
      <c r="E28" s="491">
        <v>-138.75075468711674</v>
      </c>
      <c r="F28" s="491">
        <v>-52.52642410314963</v>
      </c>
      <c r="G28" s="491">
        <v>1119.181590567702</v>
      </c>
      <c r="H28" s="491">
        <v>207.899</v>
      </c>
      <c r="I28" s="492">
        <f t="shared" si="3"/>
        <v>4892.2791646923997</v>
      </c>
      <c r="J28" s="491"/>
      <c r="K28" s="491">
        <v>3580.3358664730963</v>
      </c>
      <c r="L28" s="491">
        <v>1159.0361265617312</v>
      </c>
      <c r="M28" s="491">
        <f t="shared" si="4"/>
        <v>207.899</v>
      </c>
      <c r="N28" s="492">
        <f t="shared" si="6"/>
        <v>4947.2709930348274</v>
      </c>
      <c r="O28" s="491"/>
      <c r="P28" s="491">
        <v>3693.2463528753788</v>
      </c>
      <c r="Q28" s="491">
        <v>1205.5512916370535</v>
      </c>
      <c r="R28" s="491">
        <f t="shared" si="5"/>
        <v>207.899</v>
      </c>
      <c r="S28" s="492">
        <f t="shared" si="7"/>
        <v>5106.6966445124326</v>
      </c>
    </row>
    <row r="29" spans="1:19">
      <c r="A29" s="489">
        <v>78</v>
      </c>
      <c r="B29" s="490" t="s">
        <v>32</v>
      </c>
      <c r="C29" s="491">
        <v>-1844.1464000353496</v>
      </c>
      <c r="D29" s="491">
        <v>-708.56068944327205</v>
      </c>
      <c r="E29" s="491">
        <v>-236.18689648109068</v>
      </c>
      <c r="F29" s="491">
        <v>-87.883417948793962</v>
      </c>
      <c r="G29" s="491">
        <v>1334.9914817244357</v>
      </c>
      <c r="H29" s="491">
        <v>-344.279</v>
      </c>
      <c r="I29" s="492">
        <f t="shared" si="3"/>
        <v>-853.4339183109139</v>
      </c>
      <c r="J29" s="491"/>
      <c r="K29" s="491">
        <v>-1755.4346759680868</v>
      </c>
      <c r="L29" s="491">
        <v>1380.8628894427393</v>
      </c>
      <c r="M29" s="491">
        <f t="shared" si="4"/>
        <v>-344.279</v>
      </c>
      <c r="N29" s="492">
        <f t="shared" si="6"/>
        <v>-718.85078652534753</v>
      </c>
      <c r="O29" s="491"/>
      <c r="P29" s="491">
        <v>-1936.82523404168</v>
      </c>
      <c r="Q29" s="491">
        <v>1441.7280185491791</v>
      </c>
      <c r="R29" s="491">
        <f t="shared" si="5"/>
        <v>-344.279</v>
      </c>
      <c r="S29" s="492">
        <f t="shared" si="7"/>
        <v>-839.37621549250093</v>
      </c>
    </row>
    <row r="30" spans="1:19">
      <c r="A30" s="489">
        <v>79</v>
      </c>
      <c r="B30" s="490" t="s">
        <v>33</v>
      </c>
      <c r="C30" s="491">
        <v>-1732.6875880693117</v>
      </c>
      <c r="D30" s="491">
        <v>-610.94360773881726</v>
      </c>
      <c r="E30" s="491">
        <v>-203.64786924627239</v>
      </c>
      <c r="F30" s="491">
        <v>-76.683951311822852</v>
      </c>
      <c r="G30" s="491">
        <v>1158.1315837415539</v>
      </c>
      <c r="H30" s="491">
        <v>-358.48500000000001</v>
      </c>
      <c r="I30" s="492">
        <f t="shared" si="3"/>
        <v>-933.04100432775783</v>
      </c>
      <c r="J30" s="491"/>
      <c r="K30" s="491">
        <v>-1461.7809887520946</v>
      </c>
      <c r="L30" s="491">
        <v>1202.6166208050229</v>
      </c>
      <c r="M30" s="491">
        <f t="shared" si="4"/>
        <v>-358.48500000000001</v>
      </c>
      <c r="N30" s="492">
        <f t="shared" si="6"/>
        <v>-617.64936794707171</v>
      </c>
      <c r="O30" s="491"/>
      <c r="P30" s="491">
        <v>-1410.1046452811356</v>
      </c>
      <c r="Q30" s="491">
        <v>1257.523265467172</v>
      </c>
      <c r="R30" s="491">
        <f t="shared" si="5"/>
        <v>-358.48500000000001</v>
      </c>
      <c r="S30" s="492">
        <f t="shared" si="7"/>
        <v>-511.06637981396364</v>
      </c>
    </row>
    <row r="31" spans="1:19">
      <c r="A31" s="489">
        <v>81</v>
      </c>
      <c r="B31" s="490" t="s">
        <v>34</v>
      </c>
      <c r="C31" s="491">
        <v>412.99229911360771</v>
      </c>
      <c r="D31" s="491">
        <v>-232.86966478894055</v>
      </c>
      <c r="E31" s="491">
        <v>-77.623221596313513</v>
      </c>
      <c r="F31" s="491">
        <v>-28.623430227134843</v>
      </c>
      <c r="G31" s="491">
        <v>662.6077743007919</v>
      </c>
      <c r="H31" s="491">
        <v>-690.25800000000004</v>
      </c>
      <c r="I31" s="492">
        <f t="shared" si="3"/>
        <v>385.34207341439947</v>
      </c>
      <c r="J31" s="491"/>
      <c r="K31" s="491">
        <v>402.48697796123201</v>
      </c>
      <c r="L31" s="491">
        <v>686.47364981993428</v>
      </c>
      <c r="M31" s="491">
        <f t="shared" si="4"/>
        <v>-690.25800000000004</v>
      </c>
      <c r="N31" s="492">
        <f t="shared" si="6"/>
        <v>398.70262778116626</v>
      </c>
      <c r="O31" s="491"/>
      <c r="P31" s="491">
        <v>517.72923434754284</v>
      </c>
      <c r="Q31" s="491">
        <v>713.67330396549085</v>
      </c>
      <c r="R31" s="491">
        <f t="shared" si="5"/>
        <v>-690.25800000000004</v>
      </c>
      <c r="S31" s="492">
        <f t="shared" si="7"/>
        <v>541.14453831303376</v>
      </c>
    </row>
    <row r="32" spans="1:19">
      <c r="A32" s="489">
        <v>82</v>
      </c>
      <c r="B32" s="490" t="s">
        <v>35</v>
      </c>
      <c r="C32" s="491">
        <v>4158.0585127719587</v>
      </c>
      <c r="D32" s="491">
        <v>-846.70831109545247</v>
      </c>
      <c r="E32" s="491">
        <v>-282.23610369848421</v>
      </c>
      <c r="F32" s="491">
        <v>-106.8345815349083</v>
      </c>
      <c r="G32" s="491">
        <v>1497.5031526878654</v>
      </c>
      <c r="H32" s="491">
        <v>-2089.4960000000001</v>
      </c>
      <c r="I32" s="492">
        <f t="shared" si="3"/>
        <v>3566.0656654598242</v>
      </c>
      <c r="J32" s="491"/>
      <c r="K32" s="491">
        <v>4031.8944274954183</v>
      </c>
      <c r="L32" s="491">
        <v>1535.0560582475412</v>
      </c>
      <c r="M32" s="491">
        <f t="shared" si="4"/>
        <v>-2089.4960000000001</v>
      </c>
      <c r="N32" s="492">
        <f t="shared" si="6"/>
        <v>3477.4544857429592</v>
      </c>
      <c r="O32" s="491"/>
      <c r="P32" s="491">
        <v>4238.1491926264916</v>
      </c>
      <c r="Q32" s="491">
        <v>1599.9359298985632</v>
      </c>
      <c r="R32" s="491">
        <f t="shared" si="5"/>
        <v>-2089.4960000000001</v>
      </c>
      <c r="S32" s="492">
        <f t="shared" si="7"/>
        <v>3748.5891225250552</v>
      </c>
    </row>
    <row r="33" spans="1:19">
      <c r="A33" s="489">
        <v>86</v>
      </c>
      <c r="B33" s="490" t="s">
        <v>36</v>
      </c>
      <c r="C33" s="491">
        <v>4696.6476950268971</v>
      </c>
      <c r="D33" s="491">
        <v>-726.56421053612337</v>
      </c>
      <c r="E33" s="491">
        <v>-242.18807017870779</v>
      </c>
      <c r="F33" s="491">
        <v>-91.331187636621848</v>
      </c>
      <c r="G33" s="491">
        <v>1505.2541447605352</v>
      </c>
      <c r="H33" s="491">
        <v>-1166.3050000000001</v>
      </c>
      <c r="I33" s="492">
        <f t="shared" si="3"/>
        <v>5035.5968397874321</v>
      </c>
      <c r="J33" s="491"/>
      <c r="K33" s="491">
        <v>4798.5517240353847</v>
      </c>
      <c r="L33" s="491">
        <v>1547.3207966135317</v>
      </c>
      <c r="M33" s="491">
        <f t="shared" si="4"/>
        <v>-1166.3050000000001</v>
      </c>
      <c r="N33" s="492">
        <f t="shared" si="6"/>
        <v>5179.5675206489159</v>
      </c>
      <c r="O33" s="491"/>
      <c r="P33" s="491">
        <v>5110.4401987579458</v>
      </c>
      <c r="Q33" s="491">
        <v>1610.1076568073784</v>
      </c>
      <c r="R33" s="491">
        <f t="shared" si="5"/>
        <v>-1166.3050000000001</v>
      </c>
      <c r="S33" s="492">
        <f t="shared" si="7"/>
        <v>5554.2428555653241</v>
      </c>
    </row>
    <row r="34" spans="1:19">
      <c r="A34" s="489">
        <v>90</v>
      </c>
      <c r="B34" s="490" t="s">
        <v>37</v>
      </c>
      <c r="C34" s="491">
        <v>647.55430719006461</v>
      </c>
      <c r="D34" s="491">
        <v>-276.92853299104394</v>
      </c>
      <c r="E34" s="491">
        <v>-92.309510997014641</v>
      </c>
      <c r="F34" s="491">
        <v>-34.8132180895104</v>
      </c>
      <c r="G34" s="491">
        <v>755.60634026698085</v>
      </c>
      <c r="H34" s="491">
        <v>-293.86700000000002</v>
      </c>
      <c r="I34" s="492">
        <f t="shared" si="3"/>
        <v>1109.2936474570454</v>
      </c>
      <c r="J34" s="491"/>
      <c r="K34" s="491">
        <v>631.36269550106192</v>
      </c>
      <c r="L34" s="491">
        <v>782.22383414597823</v>
      </c>
      <c r="M34" s="491">
        <f t="shared" si="4"/>
        <v>-293.86700000000002</v>
      </c>
      <c r="N34" s="492">
        <f t="shared" si="6"/>
        <v>1119.7195296470402</v>
      </c>
      <c r="O34" s="491"/>
      <c r="P34" s="491">
        <v>687.19960149141775</v>
      </c>
      <c r="Q34" s="491">
        <v>813.06487722902932</v>
      </c>
      <c r="R34" s="491">
        <f t="shared" si="5"/>
        <v>-293.86700000000002</v>
      </c>
      <c r="S34" s="492">
        <f t="shared" si="7"/>
        <v>1206.3974787204472</v>
      </c>
    </row>
    <row r="35" spans="1:19">
      <c r="A35" s="489">
        <v>91</v>
      </c>
      <c r="B35" s="490" t="s">
        <v>38</v>
      </c>
      <c r="C35" s="491">
        <v>252344.90359388039</v>
      </c>
      <c r="D35" s="491">
        <v>-60074.583438411275</v>
      </c>
      <c r="E35" s="491">
        <v>-20024.861146137093</v>
      </c>
      <c r="F35" s="491">
        <v>-7788.1993429858348</v>
      </c>
      <c r="G35" s="491">
        <v>94883.036336715479</v>
      </c>
      <c r="H35" s="491">
        <v>33473.959000000003</v>
      </c>
      <c r="I35" s="492">
        <f t="shared" si="3"/>
        <v>380701.89893059584</v>
      </c>
      <c r="J35" s="491"/>
      <c r="K35" s="491">
        <v>275239.25248138933</v>
      </c>
      <c r="L35" s="491">
        <v>96582.010608312383</v>
      </c>
      <c r="M35" s="491">
        <f t="shared" si="4"/>
        <v>33473.959000000003</v>
      </c>
      <c r="N35" s="492">
        <f t="shared" si="6"/>
        <v>405295.22208970168</v>
      </c>
      <c r="O35" s="491"/>
      <c r="P35" s="491">
        <v>291247.80935572722</v>
      </c>
      <c r="Q35" s="491">
        <v>100415.79147137159</v>
      </c>
      <c r="R35" s="491">
        <f t="shared" si="5"/>
        <v>33473.959000000003</v>
      </c>
      <c r="S35" s="492">
        <f t="shared" si="7"/>
        <v>425137.55982709886</v>
      </c>
    </row>
    <row r="36" spans="1:19">
      <c r="A36" s="489">
        <v>92</v>
      </c>
      <c r="B36" s="490" t="s">
        <v>39</v>
      </c>
      <c r="C36" s="491">
        <v>161958.55427677682</v>
      </c>
      <c r="D36" s="491">
        <v>-21967.824061532931</v>
      </c>
      <c r="E36" s="491">
        <v>-7322.6080205109765</v>
      </c>
      <c r="F36" s="491">
        <v>-2874.2713802576136</v>
      </c>
      <c r="G36" s="491">
        <v>32698.045013928393</v>
      </c>
      <c r="H36" s="491">
        <v>20179.673999999999</v>
      </c>
      <c r="I36" s="492">
        <f t="shared" si="3"/>
        <v>214836.27329070523</v>
      </c>
      <c r="J36" s="491"/>
      <c r="K36" s="491">
        <v>168761.88953732478</v>
      </c>
      <c r="L36" s="491">
        <v>33470.932393692703</v>
      </c>
      <c r="M36" s="491">
        <f t="shared" si="4"/>
        <v>20179.673999999999</v>
      </c>
      <c r="N36" s="492">
        <f t="shared" si="6"/>
        <v>222412.49593101747</v>
      </c>
      <c r="O36" s="491"/>
      <c r="P36" s="491">
        <v>173726.76351074394</v>
      </c>
      <c r="Q36" s="491">
        <v>35036.033977029911</v>
      </c>
      <c r="R36" s="491">
        <f t="shared" si="5"/>
        <v>20179.673999999999</v>
      </c>
      <c r="S36" s="492">
        <f t="shared" si="7"/>
        <v>228942.47148777384</v>
      </c>
    </row>
    <row r="37" spans="1:19">
      <c r="A37" s="489">
        <v>97</v>
      </c>
      <c r="B37" s="490" t="s">
        <v>40</v>
      </c>
      <c r="C37" s="491">
        <v>803.09735246284652</v>
      </c>
      <c r="D37" s="491">
        <v>-189.17267640779903</v>
      </c>
      <c r="E37" s="491">
        <v>-63.057558802599679</v>
      </c>
      <c r="F37" s="491">
        <v>-24.435199935209699</v>
      </c>
      <c r="G37" s="491">
        <v>476.2598609402566</v>
      </c>
      <c r="H37" s="491">
        <v>-520.25699999999995</v>
      </c>
      <c r="I37" s="492">
        <f t="shared" si="3"/>
        <v>759.10021340310311</v>
      </c>
      <c r="J37" s="491"/>
      <c r="K37" s="491">
        <v>871.36800606833253</v>
      </c>
      <c r="L37" s="491">
        <v>491.68214667759042</v>
      </c>
      <c r="M37" s="491">
        <f t="shared" si="4"/>
        <v>-520.25699999999995</v>
      </c>
      <c r="N37" s="492">
        <f t="shared" si="6"/>
        <v>842.79315274592307</v>
      </c>
      <c r="O37" s="491"/>
      <c r="P37" s="491">
        <v>852.52054004281501</v>
      </c>
      <c r="Q37" s="491">
        <v>510.30654258282414</v>
      </c>
      <c r="R37" s="491">
        <f t="shared" si="5"/>
        <v>-520.25699999999995</v>
      </c>
      <c r="S37" s="492">
        <f t="shared" si="7"/>
        <v>842.5700826256392</v>
      </c>
    </row>
    <row r="38" spans="1:19">
      <c r="A38" s="489">
        <v>98</v>
      </c>
      <c r="B38" s="490" t="s">
        <v>41</v>
      </c>
      <c r="C38" s="491">
        <v>21214.47346909585</v>
      </c>
      <c r="D38" s="491">
        <v>-2075.6521830818428</v>
      </c>
      <c r="E38" s="491">
        <v>-691.88406102728084</v>
      </c>
      <c r="F38" s="491">
        <v>-264.64524778313762</v>
      </c>
      <c r="G38" s="491">
        <v>3690.7434818753854</v>
      </c>
      <c r="H38" s="491">
        <v>-5030.2259999999997</v>
      </c>
      <c r="I38" s="492">
        <f t="shared" si="3"/>
        <v>19874.990950971238</v>
      </c>
      <c r="J38" s="491"/>
      <c r="K38" s="491">
        <v>20905.498270993954</v>
      </c>
      <c r="L38" s="491">
        <v>3790.7439193630639</v>
      </c>
      <c r="M38" s="491">
        <f t="shared" si="4"/>
        <v>-5030.2259999999997</v>
      </c>
      <c r="N38" s="492">
        <f t="shared" si="6"/>
        <v>19666.016190357019</v>
      </c>
      <c r="O38" s="491"/>
      <c r="P38" s="491">
        <v>21280.85078933739</v>
      </c>
      <c r="Q38" s="491">
        <v>3956.7197347842698</v>
      </c>
      <c r="R38" s="491">
        <f t="shared" si="5"/>
        <v>-5030.2259999999997</v>
      </c>
      <c r="S38" s="492">
        <f t="shared" si="7"/>
        <v>20207.344524121661</v>
      </c>
    </row>
    <row r="39" spans="1:19">
      <c r="A39" s="489">
        <v>102</v>
      </c>
      <c r="B39" s="490" t="s">
        <v>42</v>
      </c>
      <c r="C39" s="491">
        <v>5755.648383219378</v>
      </c>
      <c r="D39" s="491">
        <v>-881.62971381826958</v>
      </c>
      <c r="E39" s="491">
        <v>-293.87657127275651</v>
      </c>
      <c r="F39" s="491">
        <v>-111.36990273500405</v>
      </c>
      <c r="G39" s="491">
        <v>2267.2161954306875</v>
      </c>
      <c r="H39" s="491">
        <v>683.46400000000006</v>
      </c>
      <c r="I39" s="492">
        <f t="shared" si="3"/>
        <v>8706.3285786500655</v>
      </c>
      <c r="J39" s="491"/>
      <c r="K39" s="491">
        <v>5875.0184990795624</v>
      </c>
      <c r="L39" s="491">
        <v>2336.6281965120115</v>
      </c>
      <c r="M39" s="491">
        <f t="shared" si="4"/>
        <v>683.46400000000006</v>
      </c>
      <c r="N39" s="492">
        <f t="shared" si="6"/>
        <v>8895.1106955915748</v>
      </c>
      <c r="O39" s="491"/>
      <c r="P39" s="491">
        <v>6130.8962923956187</v>
      </c>
      <c r="Q39" s="491">
        <v>2423.9796868306598</v>
      </c>
      <c r="R39" s="491">
        <f t="shared" si="5"/>
        <v>683.46400000000006</v>
      </c>
      <c r="S39" s="492">
        <f t="shared" si="7"/>
        <v>9238.339979226279</v>
      </c>
    </row>
    <row r="40" spans="1:19">
      <c r="A40" s="489">
        <v>103</v>
      </c>
      <c r="B40" s="490" t="s">
        <v>43</v>
      </c>
      <c r="C40" s="491">
        <v>1490.5285803212771</v>
      </c>
      <c r="D40" s="491">
        <v>-195.50557327463113</v>
      </c>
      <c r="E40" s="491">
        <v>-65.168524424877049</v>
      </c>
      <c r="F40" s="491">
        <v>-24.342642359697535</v>
      </c>
      <c r="G40" s="491">
        <v>521.36877193011742</v>
      </c>
      <c r="H40" s="491">
        <v>-548.86400000000003</v>
      </c>
      <c r="I40" s="492">
        <f t="shared" si="3"/>
        <v>1463.0333522513945</v>
      </c>
      <c r="J40" s="491"/>
      <c r="K40" s="491">
        <v>1440.0992153283557</v>
      </c>
      <c r="L40" s="491">
        <v>538.76756237793631</v>
      </c>
      <c r="M40" s="491">
        <f t="shared" si="4"/>
        <v>-548.86400000000003</v>
      </c>
      <c r="N40" s="492">
        <f t="shared" si="6"/>
        <v>1430.0027777062919</v>
      </c>
      <c r="O40" s="491"/>
      <c r="P40" s="491">
        <v>1486.0899483190744</v>
      </c>
      <c r="Q40" s="491">
        <v>559.18940977071929</v>
      </c>
      <c r="R40" s="491">
        <f t="shared" si="5"/>
        <v>-548.86400000000003</v>
      </c>
      <c r="S40" s="492">
        <f t="shared" si="7"/>
        <v>1496.4153580897937</v>
      </c>
    </row>
    <row r="41" spans="1:19">
      <c r="A41" s="489">
        <v>105</v>
      </c>
      <c r="B41" s="490" t="s">
        <v>44</v>
      </c>
      <c r="C41" s="491">
        <v>2889.5309863657194</v>
      </c>
      <c r="D41" s="491">
        <v>-189.44408627352041</v>
      </c>
      <c r="E41" s="491">
        <v>-63.14802875784013</v>
      </c>
      <c r="F41" s="491">
        <v>-24.041830239283026</v>
      </c>
      <c r="G41" s="491">
        <v>533.07246815863869</v>
      </c>
      <c r="H41" s="491">
        <v>-471.32400000000001</v>
      </c>
      <c r="I41" s="492">
        <f t="shared" si="3"/>
        <v>2951.2794545243582</v>
      </c>
      <c r="J41" s="491"/>
      <c r="K41" s="491">
        <v>2982.087286144772</v>
      </c>
      <c r="L41" s="491">
        <v>551.98052184654352</v>
      </c>
      <c r="M41" s="491">
        <f t="shared" si="4"/>
        <v>-471.32400000000001</v>
      </c>
      <c r="N41" s="492">
        <f t="shared" si="6"/>
        <v>3062.7438079913154</v>
      </c>
      <c r="O41" s="491"/>
      <c r="P41" s="491">
        <v>3037.3330639888432</v>
      </c>
      <c r="Q41" s="491">
        <v>573.89278900148884</v>
      </c>
      <c r="R41" s="491">
        <f t="shared" si="5"/>
        <v>-471.32400000000001</v>
      </c>
      <c r="S41" s="492">
        <f t="shared" si="7"/>
        <v>3139.9018529903319</v>
      </c>
    </row>
    <row r="42" spans="1:19">
      <c r="A42" s="489">
        <v>106</v>
      </c>
      <c r="B42" s="490" t="s">
        <v>45</v>
      </c>
      <c r="C42" s="491">
        <v>8833.9349002371637</v>
      </c>
      <c r="D42" s="491">
        <v>-4233.722495387743</v>
      </c>
      <c r="E42" s="491">
        <v>-1411.2408317959143</v>
      </c>
      <c r="F42" s="491">
        <v>-541.61222280633126</v>
      </c>
      <c r="G42" s="491">
        <v>7144.6828465201279</v>
      </c>
      <c r="H42" s="491">
        <v>-1743.95</v>
      </c>
      <c r="I42" s="492">
        <f t="shared" si="3"/>
        <v>14234.667746757292</v>
      </c>
      <c r="J42" s="491"/>
      <c r="K42" s="491">
        <v>8613.3333832692915</v>
      </c>
      <c r="L42" s="491">
        <v>7287.5748857213011</v>
      </c>
      <c r="M42" s="491">
        <f t="shared" si="4"/>
        <v>-1743.95</v>
      </c>
      <c r="N42" s="492">
        <f t="shared" si="6"/>
        <v>14156.958268990591</v>
      </c>
      <c r="O42" s="491"/>
      <c r="P42" s="491">
        <v>8026.0188384418107</v>
      </c>
      <c r="Q42" s="491">
        <v>7605.4904537729026</v>
      </c>
      <c r="R42" s="491">
        <f t="shared" si="5"/>
        <v>-1743.95</v>
      </c>
      <c r="S42" s="492">
        <f t="shared" si="7"/>
        <v>13887.559292214712</v>
      </c>
    </row>
    <row r="43" spans="1:19">
      <c r="A43" s="489">
        <v>108</v>
      </c>
      <c r="B43" s="490" t="s">
        <v>46</v>
      </c>
      <c r="C43" s="491">
        <v>7720.3871852507382</v>
      </c>
      <c r="D43" s="491">
        <v>-927.9503309013844</v>
      </c>
      <c r="E43" s="491">
        <v>-309.31677696712808</v>
      </c>
      <c r="F43" s="491">
        <v>-117.07376332594077</v>
      </c>
      <c r="G43" s="491">
        <v>1874.8689035590808</v>
      </c>
      <c r="H43" s="491">
        <v>-1302.704</v>
      </c>
      <c r="I43" s="492">
        <f t="shared" si="3"/>
        <v>8292.5520888098199</v>
      </c>
      <c r="J43" s="491"/>
      <c r="K43" s="491">
        <v>7852.6928600701394</v>
      </c>
      <c r="L43" s="491">
        <v>1941.5424486456125</v>
      </c>
      <c r="M43" s="491">
        <f t="shared" si="4"/>
        <v>-1302.704</v>
      </c>
      <c r="N43" s="492">
        <f t="shared" si="6"/>
        <v>8491.5313087157519</v>
      </c>
      <c r="O43" s="491"/>
      <c r="P43" s="491">
        <v>8036.0641549506518</v>
      </c>
      <c r="Q43" s="491">
        <v>2030.1334180314266</v>
      </c>
      <c r="R43" s="491">
        <f t="shared" si="5"/>
        <v>-1302.704</v>
      </c>
      <c r="S43" s="492">
        <f t="shared" si="7"/>
        <v>8763.4935729820791</v>
      </c>
    </row>
    <row r="44" spans="1:19">
      <c r="A44" s="489">
        <v>109</v>
      </c>
      <c r="B44" s="490" t="s">
        <v>47</v>
      </c>
      <c r="C44" s="491">
        <v>20044.346248910526</v>
      </c>
      <c r="D44" s="491">
        <v>-6155.8471644265283</v>
      </c>
      <c r="E44" s="491">
        <v>-2051.9490548088429</v>
      </c>
      <c r="F44" s="491">
        <v>-787.10962215539109</v>
      </c>
      <c r="G44" s="491">
        <v>11250.001605443294</v>
      </c>
      <c r="H44" s="491">
        <v>-14107.355</v>
      </c>
      <c r="I44" s="492">
        <f t="shared" si="3"/>
        <v>17186.992854353823</v>
      </c>
      <c r="J44" s="491"/>
      <c r="K44" s="491">
        <v>18604.787602861255</v>
      </c>
      <c r="L44" s="491">
        <v>11600.929519891029</v>
      </c>
      <c r="M44" s="491">
        <f t="shared" si="4"/>
        <v>-14107.355</v>
      </c>
      <c r="N44" s="492">
        <f t="shared" si="6"/>
        <v>16098.362122752285</v>
      </c>
      <c r="O44" s="491"/>
      <c r="P44" s="491">
        <v>17924.561065767051</v>
      </c>
      <c r="Q44" s="491">
        <v>12124.497616521243</v>
      </c>
      <c r="R44" s="491">
        <f t="shared" si="5"/>
        <v>-14107.355</v>
      </c>
      <c r="S44" s="492">
        <f t="shared" si="7"/>
        <v>15941.703682288295</v>
      </c>
    </row>
    <row r="45" spans="1:19">
      <c r="A45" s="489">
        <v>111</v>
      </c>
      <c r="B45" s="490" t="s">
        <v>48</v>
      </c>
      <c r="C45" s="491">
        <v>10312.551578114351</v>
      </c>
      <c r="D45" s="491">
        <v>-1640.3107584647557</v>
      </c>
      <c r="E45" s="491">
        <v>-546.77025282158525</v>
      </c>
      <c r="F45" s="491">
        <v>-206.40339339211221</v>
      </c>
      <c r="G45" s="491">
        <v>3329.6590805534056</v>
      </c>
      <c r="H45" s="491">
        <v>-2674.1709999999998</v>
      </c>
      <c r="I45" s="492">
        <f t="shared" si="3"/>
        <v>10968.039658667756</v>
      </c>
      <c r="J45" s="491"/>
      <c r="K45" s="491">
        <v>9889.0667301584945</v>
      </c>
      <c r="L45" s="491">
        <v>3444.0802181814806</v>
      </c>
      <c r="M45" s="491">
        <f t="shared" si="4"/>
        <v>-2674.1709999999998</v>
      </c>
      <c r="N45" s="492">
        <f t="shared" si="6"/>
        <v>10658.975948339974</v>
      </c>
      <c r="O45" s="491"/>
      <c r="P45" s="491">
        <v>9470.5548667442235</v>
      </c>
      <c r="Q45" s="491">
        <v>3590.7905706683837</v>
      </c>
      <c r="R45" s="491">
        <f t="shared" si="5"/>
        <v>-2674.1709999999998</v>
      </c>
      <c r="S45" s="492">
        <f t="shared" si="7"/>
        <v>10387.174437412606</v>
      </c>
    </row>
    <row r="46" spans="1:19">
      <c r="A46" s="489">
        <v>139</v>
      </c>
      <c r="B46" s="490" t="s">
        <v>49</v>
      </c>
      <c r="C46" s="491">
        <v>12514.486792916477</v>
      </c>
      <c r="D46" s="491">
        <v>-891.40046898423907</v>
      </c>
      <c r="E46" s="491">
        <v>-297.13348966141302</v>
      </c>
      <c r="F46" s="491">
        <v>-112.515302731967</v>
      </c>
      <c r="G46" s="491">
        <v>1588.9851559112813</v>
      </c>
      <c r="H46" s="491">
        <v>83.582999999999998</v>
      </c>
      <c r="I46" s="492">
        <f t="shared" si="3"/>
        <v>14187.054948827759</v>
      </c>
      <c r="J46" s="491"/>
      <c r="K46" s="491">
        <v>13064.281360673973</v>
      </c>
      <c r="L46" s="491">
        <v>1644.1328562390258</v>
      </c>
      <c r="M46" s="491">
        <f t="shared" si="4"/>
        <v>83.582999999999998</v>
      </c>
      <c r="N46" s="492">
        <f t="shared" si="6"/>
        <v>14791.997216913</v>
      </c>
      <c r="O46" s="491"/>
      <c r="P46" s="491">
        <v>13357.558368121036</v>
      </c>
      <c r="Q46" s="491">
        <v>1720.3821141497185</v>
      </c>
      <c r="R46" s="491">
        <f t="shared" si="5"/>
        <v>83.582999999999998</v>
      </c>
      <c r="S46" s="492">
        <f t="shared" si="7"/>
        <v>15161.523482270755</v>
      </c>
    </row>
    <row r="47" spans="1:19">
      <c r="A47" s="489">
        <v>140</v>
      </c>
      <c r="B47" s="490" t="s">
        <v>50</v>
      </c>
      <c r="C47" s="491">
        <v>20347.410139293694</v>
      </c>
      <c r="D47" s="491">
        <v>-1881.8655389567803</v>
      </c>
      <c r="E47" s="491">
        <v>-627.28851298559346</v>
      </c>
      <c r="F47" s="491">
        <v>-238.60185997340415</v>
      </c>
      <c r="G47" s="491">
        <v>3929.9850634774562</v>
      </c>
      <c r="H47" s="491">
        <v>-1388.7070000000001</v>
      </c>
      <c r="I47" s="492">
        <f t="shared" si="3"/>
        <v>22888.688202771151</v>
      </c>
      <c r="J47" s="491"/>
      <c r="K47" s="491">
        <v>20186.191620567366</v>
      </c>
      <c r="L47" s="491">
        <v>4062.1899963490573</v>
      </c>
      <c r="M47" s="491">
        <f t="shared" si="4"/>
        <v>-1388.7070000000001</v>
      </c>
      <c r="N47" s="492">
        <f t="shared" si="6"/>
        <v>22859.674616916425</v>
      </c>
      <c r="O47" s="491"/>
      <c r="P47" s="491">
        <v>19793.975969574487</v>
      </c>
      <c r="Q47" s="491">
        <v>4229.9353426321222</v>
      </c>
      <c r="R47" s="491">
        <f t="shared" si="5"/>
        <v>-1388.7070000000001</v>
      </c>
      <c r="S47" s="492">
        <f t="shared" si="7"/>
        <v>22635.20431220661</v>
      </c>
    </row>
    <row r="48" spans="1:19">
      <c r="A48" s="489">
        <v>142</v>
      </c>
      <c r="B48" s="490" t="s">
        <v>51</v>
      </c>
      <c r="C48" s="491">
        <v>4044.0005945199709</v>
      </c>
      <c r="D48" s="491">
        <v>-588.41658888394306</v>
      </c>
      <c r="E48" s="491">
        <v>-196.13886296131435</v>
      </c>
      <c r="F48" s="491">
        <v>-74.751811923006557</v>
      </c>
      <c r="G48" s="491">
        <v>1260.4675527953068</v>
      </c>
      <c r="H48" s="491">
        <v>-661.35900000000004</v>
      </c>
      <c r="I48" s="492">
        <f t="shared" si="3"/>
        <v>4643.1091473152774</v>
      </c>
      <c r="J48" s="491"/>
      <c r="K48" s="491">
        <v>4156.8277984399483</v>
      </c>
      <c r="L48" s="491">
        <v>1304.2104650313395</v>
      </c>
      <c r="M48" s="491">
        <f t="shared" si="4"/>
        <v>-661.35900000000004</v>
      </c>
      <c r="N48" s="492">
        <f t="shared" si="6"/>
        <v>4799.6792634712874</v>
      </c>
      <c r="O48" s="491"/>
      <c r="P48" s="491">
        <v>4180.426127008961</v>
      </c>
      <c r="Q48" s="491">
        <v>1361.064239327017</v>
      </c>
      <c r="R48" s="491">
        <f t="shared" si="5"/>
        <v>-661.35900000000004</v>
      </c>
      <c r="S48" s="492">
        <f t="shared" si="7"/>
        <v>4880.1313663359779</v>
      </c>
    </row>
    <row r="49" spans="1:19">
      <c r="A49" s="489">
        <v>143</v>
      </c>
      <c r="B49" s="490" t="s">
        <v>52</v>
      </c>
      <c r="C49" s="491">
        <v>2885.0778794668381</v>
      </c>
      <c r="D49" s="491">
        <v>-615.5575754560806</v>
      </c>
      <c r="E49" s="491">
        <v>-205.1858584853602</v>
      </c>
      <c r="F49" s="491">
        <v>-77.447551309798158</v>
      </c>
      <c r="G49" s="491">
        <v>1458.1020999622647</v>
      </c>
      <c r="H49" s="491">
        <v>-895.83199999999999</v>
      </c>
      <c r="I49" s="492">
        <f t="shared" si="3"/>
        <v>3447.3479794291029</v>
      </c>
      <c r="J49" s="491"/>
      <c r="K49" s="491">
        <v>2792.6582369129965</v>
      </c>
      <c r="L49" s="491">
        <v>1511.7114379424431</v>
      </c>
      <c r="M49" s="491">
        <f t="shared" si="4"/>
        <v>-895.83199999999999</v>
      </c>
      <c r="N49" s="492">
        <f t="shared" si="6"/>
        <v>3408.5376748554395</v>
      </c>
      <c r="O49" s="491"/>
      <c r="P49" s="491">
        <v>3019.6452715187584</v>
      </c>
      <c r="Q49" s="491">
        <v>1575.4125454454518</v>
      </c>
      <c r="R49" s="491">
        <f t="shared" si="5"/>
        <v>-895.83199999999999</v>
      </c>
      <c r="S49" s="492">
        <f t="shared" si="7"/>
        <v>3699.2258169642105</v>
      </c>
    </row>
    <row r="50" spans="1:19">
      <c r="A50" s="489">
        <v>145</v>
      </c>
      <c r="B50" s="490" t="s">
        <v>53</v>
      </c>
      <c r="C50" s="491">
        <v>13077.457286828689</v>
      </c>
      <c r="D50" s="491">
        <v>-1119.022876369233</v>
      </c>
      <c r="E50" s="491">
        <v>-373.00762545641101</v>
      </c>
      <c r="F50" s="491">
        <v>-143.57993901323502</v>
      </c>
      <c r="G50" s="491">
        <v>2336.5852266373518</v>
      </c>
      <c r="H50" s="491">
        <v>-426.69099999999997</v>
      </c>
      <c r="I50" s="492">
        <f t="shared" si="3"/>
        <v>14987.351513466039</v>
      </c>
      <c r="J50" s="491"/>
      <c r="K50" s="491">
        <v>13373.024109234302</v>
      </c>
      <c r="L50" s="491">
        <v>2414.5399011645018</v>
      </c>
      <c r="M50" s="491">
        <f t="shared" si="4"/>
        <v>-426.69099999999997</v>
      </c>
      <c r="N50" s="492">
        <f t="shared" si="6"/>
        <v>15360.873010398804</v>
      </c>
      <c r="O50" s="491"/>
      <c r="P50" s="491">
        <v>13801.193264360136</v>
      </c>
      <c r="Q50" s="491">
        <v>2513.4973492793133</v>
      </c>
      <c r="R50" s="491">
        <f t="shared" si="5"/>
        <v>-426.69099999999997</v>
      </c>
      <c r="S50" s="492">
        <f t="shared" si="7"/>
        <v>15887.999613639449</v>
      </c>
    </row>
    <row r="51" spans="1:19">
      <c r="A51" s="489">
        <v>146</v>
      </c>
      <c r="B51" s="490" t="s">
        <v>54</v>
      </c>
      <c r="C51" s="491">
        <v>4074.2900007354961</v>
      </c>
      <c r="D51" s="491">
        <v>-406.39103894014022</v>
      </c>
      <c r="E51" s="491">
        <v>-135.46367964671339</v>
      </c>
      <c r="F51" s="491">
        <v>-51.381024106186679</v>
      </c>
      <c r="G51" s="491">
        <v>1091.3627795277962</v>
      </c>
      <c r="H51" s="491">
        <v>-153.267</v>
      </c>
      <c r="I51" s="492">
        <f t="shared" si="3"/>
        <v>5012.385780263292</v>
      </c>
      <c r="J51" s="491"/>
      <c r="K51" s="491">
        <v>4215.9970289653156</v>
      </c>
      <c r="L51" s="491">
        <v>1129.5385676124345</v>
      </c>
      <c r="M51" s="491">
        <f t="shared" si="4"/>
        <v>-153.267</v>
      </c>
      <c r="N51" s="492">
        <f t="shared" si="6"/>
        <v>5192.26859657775</v>
      </c>
      <c r="O51" s="491"/>
      <c r="P51" s="491">
        <v>4437.3685592392403</v>
      </c>
      <c r="Q51" s="491">
        <v>1173.4619128819065</v>
      </c>
      <c r="R51" s="491">
        <f t="shared" si="5"/>
        <v>-153.267</v>
      </c>
      <c r="S51" s="492">
        <f t="shared" si="7"/>
        <v>5457.5634721211472</v>
      </c>
    </row>
    <row r="52" spans="1:19">
      <c r="A52" s="489">
        <v>148</v>
      </c>
      <c r="B52" s="490" t="s">
        <v>55</v>
      </c>
      <c r="C52" s="491">
        <v>11666.9966451579</v>
      </c>
      <c r="D52" s="491">
        <v>-637.54177457951209</v>
      </c>
      <c r="E52" s="491">
        <v>-212.51392485983737</v>
      </c>
      <c r="F52" s="491">
        <v>-79.634224031272879</v>
      </c>
      <c r="G52" s="491">
        <v>1236.9179100514227</v>
      </c>
      <c r="H52" s="491">
        <v>-768.08900000000006</v>
      </c>
      <c r="I52" s="492">
        <f t="shared" si="3"/>
        <v>12135.825555209323</v>
      </c>
      <c r="J52" s="491"/>
      <c r="K52" s="491">
        <v>11937.729709597004</v>
      </c>
      <c r="L52" s="491">
        <v>1275.1414406326626</v>
      </c>
      <c r="M52" s="491">
        <f t="shared" si="4"/>
        <v>-768.08900000000006</v>
      </c>
      <c r="N52" s="492">
        <f t="shared" si="6"/>
        <v>12444.782150229667</v>
      </c>
      <c r="O52" s="491"/>
      <c r="P52" s="491">
        <v>11809.879954718133</v>
      </c>
      <c r="Q52" s="491">
        <v>1325.1508835005197</v>
      </c>
      <c r="R52" s="491">
        <f t="shared" si="5"/>
        <v>-768.08900000000006</v>
      </c>
      <c r="S52" s="492">
        <f t="shared" si="7"/>
        <v>12366.941838218652</v>
      </c>
    </row>
    <row r="53" spans="1:19">
      <c r="A53" s="489">
        <v>149</v>
      </c>
      <c r="B53" s="490" t="s">
        <v>56</v>
      </c>
      <c r="C53" s="491">
        <v>2943.1042031971133</v>
      </c>
      <c r="D53" s="491">
        <v>-487.09023901462933</v>
      </c>
      <c r="E53" s="491">
        <v>-162.36341300487643</v>
      </c>
      <c r="F53" s="491">
        <v>-60.31283014310992</v>
      </c>
      <c r="G53" s="491">
        <v>928.88013851819755</v>
      </c>
      <c r="H53" s="491">
        <v>-1284.588</v>
      </c>
      <c r="I53" s="492">
        <f t="shared" si="3"/>
        <v>2587.3963417153109</v>
      </c>
      <c r="J53" s="491"/>
      <c r="K53" s="491">
        <v>2619.097063333777</v>
      </c>
      <c r="L53" s="491">
        <v>945.51307463411001</v>
      </c>
      <c r="M53" s="491">
        <f t="shared" si="4"/>
        <v>-1284.588</v>
      </c>
      <c r="N53" s="492">
        <f t="shared" si="6"/>
        <v>2280.0221379678869</v>
      </c>
      <c r="O53" s="491"/>
      <c r="P53" s="491">
        <v>2540.0032681167222</v>
      </c>
      <c r="Q53" s="491">
        <v>982.63926347576648</v>
      </c>
      <c r="R53" s="491">
        <f t="shared" si="5"/>
        <v>-1284.588</v>
      </c>
      <c r="S53" s="492">
        <f t="shared" si="7"/>
        <v>2238.0545315924892</v>
      </c>
    </row>
    <row r="54" spans="1:19">
      <c r="A54" s="489">
        <v>151</v>
      </c>
      <c r="B54" s="490" t="s">
        <v>57</v>
      </c>
      <c r="C54" s="491">
        <v>440.35558797498305</v>
      </c>
      <c r="D54" s="491">
        <v>-167.5503571053294</v>
      </c>
      <c r="E54" s="491">
        <v>-55.850119035109799</v>
      </c>
      <c r="F54" s="491">
        <v>-21.091557519832989</v>
      </c>
      <c r="G54" s="491">
        <v>530.25593026602087</v>
      </c>
      <c r="H54" s="491">
        <v>-518.93299999999999</v>
      </c>
      <c r="I54" s="492">
        <f t="shared" si="3"/>
        <v>451.67851824100399</v>
      </c>
      <c r="J54" s="491"/>
      <c r="K54" s="491">
        <v>675.76030843104309</v>
      </c>
      <c r="L54" s="491">
        <v>548.76501568584411</v>
      </c>
      <c r="M54" s="491">
        <f t="shared" si="4"/>
        <v>-518.93299999999999</v>
      </c>
      <c r="N54" s="492">
        <f t="shared" si="6"/>
        <v>705.59232411688708</v>
      </c>
      <c r="O54" s="491"/>
      <c r="P54" s="491">
        <v>811.20013467925662</v>
      </c>
      <c r="Q54" s="491">
        <v>569.68823739007394</v>
      </c>
      <c r="R54" s="491">
        <f t="shared" si="5"/>
        <v>-518.93299999999999</v>
      </c>
      <c r="S54" s="492">
        <f t="shared" si="7"/>
        <v>861.95537206933068</v>
      </c>
    </row>
    <row r="55" spans="1:19">
      <c r="A55" s="489">
        <v>152</v>
      </c>
      <c r="B55" s="490" t="s">
        <v>58</v>
      </c>
      <c r="C55" s="491">
        <v>3242.0917814274899</v>
      </c>
      <c r="D55" s="491">
        <v>-398.61062278946082</v>
      </c>
      <c r="E55" s="491">
        <v>-132.87020759648692</v>
      </c>
      <c r="F55" s="491">
        <v>-49.923242291870181</v>
      </c>
      <c r="G55" s="491">
        <v>987.20354745615259</v>
      </c>
      <c r="H55" s="491">
        <v>-1.8959999999999999</v>
      </c>
      <c r="I55" s="492">
        <f t="shared" si="3"/>
        <v>4227.3993288836427</v>
      </c>
      <c r="J55" s="491"/>
      <c r="K55" s="491">
        <v>3126.2237920713583</v>
      </c>
      <c r="L55" s="491">
        <v>1019.7668947806912</v>
      </c>
      <c r="M55" s="491">
        <f t="shared" si="4"/>
        <v>-1.8959999999999999</v>
      </c>
      <c r="N55" s="492">
        <f t="shared" si="6"/>
        <v>4144.0946868520496</v>
      </c>
      <c r="O55" s="491"/>
      <c r="P55" s="491">
        <v>3390.3090096123142</v>
      </c>
      <c r="Q55" s="491">
        <v>1059.4638261056803</v>
      </c>
      <c r="R55" s="491">
        <f t="shared" si="5"/>
        <v>-1.8959999999999999</v>
      </c>
      <c r="S55" s="492">
        <f t="shared" si="7"/>
        <v>4447.8768357179952</v>
      </c>
    </row>
    <row r="56" spans="1:19">
      <c r="A56" s="489">
        <v>153</v>
      </c>
      <c r="B56" s="490" t="s">
        <v>59</v>
      </c>
      <c r="C56" s="491">
        <v>18704.628708238095</v>
      </c>
      <c r="D56" s="491">
        <v>-2280.5666317014816</v>
      </c>
      <c r="E56" s="491">
        <v>-760.18887723382716</v>
      </c>
      <c r="F56" s="491">
        <v>-289.80933862550552</v>
      </c>
      <c r="G56" s="491">
        <v>4167.9669819039163</v>
      </c>
      <c r="H56" s="491">
        <v>-1241.6869999999999</v>
      </c>
      <c r="I56" s="492">
        <f t="shared" si="3"/>
        <v>21630.908690142009</v>
      </c>
      <c r="J56" s="491"/>
      <c r="K56" s="491">
        <v>18567.808770489741</v>
      </c>
      <c r="L56" s="491">
        <v>4310.9734404139808</v>
      </c>
      <c r="M56" s="491">
        <f t="shared" si="4"/>
        <v>-1241.6869999999999</v>
      </c>
      <c r="N56" s="492">
        <f t="shared" si="6"/>
        <v>21637.095210903724</v>
      </c>
      <c r="O56" s="491"/>
      <c r="P56" s="491">
        <v>18856.593094707554</v>
      </c>
      <c r="Q56" s="491">
        <v>4493.6483810692562</v>
      </c>
      <c r="R56" s="491">
        <f t="shared" si="5"/>
        <v>-1241.6869999999999</v>
      </c>
      <c r="S56" s="492">
        <f t="shared" si="7"/>
        <v>22108.554475776808</v>
      </c>
    </row>
    <row r="57" spans="1:19">
      <c r="A57" s="489">
        <v>165</v>
      </c>
      <c r="B57" s="490" t="s">
        <v>60</v>
      </c>
      <c r="C57" s="491">
        <v>8686.9065768439286</v>
      </c>
      <c r="D57" s="491">
        <v>-1472.8508713146666</v>
      </c>
      <c r="E57" s="491">
        <v>-490.95029043822223</v>
      </c>
      <c r="F57" s="491">
        <v>-183.77306617938959</v>
      </c>
      <c r="G57" s="491">
        <v>2709.9775080720096</v>
      </c>
      <c r="H57" s="491">
        <v>-2158.9059999999999</v>
      </c>
      <c r="I57" s="492">
        <f t="shared" si="3"/>
        <v>9237.9780849159397</v>
      </c>
      <c r="J57" s="491"/>
      <c r="K57" s="491">
        <v>8539.9113924237772</v>
      </c>
      <c r="L57" s="491">
        <v>2791.0598752031096</v>
      </c>
      <c r="M57" s="491">
        <f t="shared" si="4"/>
        <v>-2158.9059999999999</v>
      </c>
      <c r="N57" s="492">
        <f t="shared" si="6"/>
        <v>9172.0652676268874</v>
      </c>
      <c r="O57" s="491"/>
      <c r="P57" s="491">
        <v>8387.2805819465575</v>
      </c>
      <c r="Q57" s="491">
        <v>2909.4815199098043</v>
      </c>
      <c r="R57" s="491">
        <f t="shared" si="5"/>
        <v>-2158.9059999999999</v>
      </c>
      <c r="S57" s="492">
        <f t="shared" si="7"/>
        <v>9137.8561018563632</v>
      </c>
    </row>
    <row r="58" spans="1:19">
      <c r="A58" s="489">
        <v>167</v>
      </c>
      <c r="B58" s="490" t="s">
        <v>61</v>
      </c>
      <c r="C58" s="491">
        <v>35211.550619622074</v>
      </c>
      <c r="D58" s="491">
        <v>-7012.5976405536712</v>
      </c>
      <c r="E58" s="491">
        <v>-2337.5325468512237</v>
      </c>
      <c r="F58" s="491">
        <v>-898.58365216284631</v>
      </c>
      <c r="G58" s="491">
        <v>13685.29060577686</v>
      </c>
      <c r="H58" s="491">
        <v>-761.62099999999998</v>
      </c>
      <c r="I58" s="492">
        <f t="shared" si="3"/>
        <v>48135.220225398938</v>
      </c>
      <c r="J58" s="491"/>
      <c r="K58" s="491">
        <v>36328.404531101703</v>
      </c>
      <c r="L58" s="491">
        <v>14202.697537406055</v>
      </c>
      <c r="M58" s="491">
        <f t="shared" si="4"/>
        <v>-761.62099999999998</v>
      </c>
      <c r="N58" s="492">
        <f t="shared" si="6"/>
        <v>49769.481068507761</v>
      </c>
      <c r="O58" s="491"/>
      <c r="P58" s="491">
        <v>36462.448533911018</v>
      </c>
      <c r="Q58" s="491">
        <v>14855.580838014834</v>
      </c>
      <c r="R58" s="491">
        <f t="shared" si="5"/>
        <v>-761.62099999999998</v>
      </c>
      <c r="S58" s="492">
        <f t="shared" si="7"/>
        <v>50556.408371925849</v>
      </c>
    </row>
    <row r="59" spans="1:19">
      <c r="A59" s="489">
        <v>169</v>
      </c>
      <c r="B59" s="490" t="s">
        <v>62</v>
      </c>
      <c r="C59" s="491">
        <v>3046.0714292015341</v>
      </c>
      <c r="D59" s="491">
        <v>-451.44507664988868</v>
      </c>
      <c r="E59" s="491">
        <v>-150.48169221662954</v>
      </c>
      <c r="F59" s="491">
        <v>-56.413842274660269</v>
      </c>
      <c r="G59" s="491">
        <v>961.05596627035573</v>
      </c>
      <c r="H59" s="491">
        <v>-1197.192</v>
      </c>
      <c r="I59" s="492">
        <f t="shared" si="3"/>
        <v>2809.9353954718899</v>
      </c>
      <c r="J59" s="491"/>
      <c r="K59" s="491">
        <v>2904.9865081499515</v>
      </c>
      <c r="L59" s="491">
        <v>993.60572358787158</v>
      </c>
      <c r="M59" s="491">
        <f t="shared" si="4"/>
        <v>-1197.192</v>
      </c>
      <c r="N59" s="492">
        <f t="shared" si="6"/>
        <v>2701.4002317378231</v>
      </c>
      <c r="O59" s="491"/>
      <c r="P59" s="491">
        <v>3092.3046576967176</v>
      </c>
      <c r="Q59" s="491">
        <v>1033.5985330089241</v>
      </c>
      <c r="R59" s="491">
        <f t="shared" si="5"/>
        <v>-1197.192</v>
      </c>
      <c r="S59" s="492">
        <f t="shared" si="7"/>
        <v>2928.7111907056415</v>
      </c>
    </row>
    <row r="60" spans="1:19">
      <c r="A60" s="489">
        <v>171</v>
      </c>
      <c r="B60" s="490" t="s">
        <v>63</v>
      </c>
      <c r="C60" s="491">
        <v>2418.0408968453903</v>
      </c>
      <c r="D60" s="491">
        <v>-410.73359679168226</v>
      </c>
      <c r="E60" s="491">
        <v>-136.91119893056074</v>
      </c>
      <c r="F60" s="491">
        <v>-51.751254408235305</v>
      </c>
      <c r="G60" s="491">
        <v>997.85665578730709</v>
      </c>
      <c r="H60" s="491">
        <v>-329.19200000000001</v>
      </c>
      <c r="I60" s="492">
        <f t="shared" si="3"/>
        <v>3086.7055526326976</v>
      </c>
      <c r="J60" s="491"/>
      <c r="K60" s="491">
        <v>2466.618698228473</v>
      </c>
      <c r="L60" s="491">
        <v>1030.2164773137106</v>
      </c>
      <c r="M60" s="491">
        <f t="shared" si="4"/>
        <v>-329.19200000000001</v>
      </c>
      <c r="N60" s="492">
        <f t="shared" si="6"/>
        <v>3167.6431755421836</v>
      </c>
      <c r="O60" s="491"/>
      <c r="P60" s="491">
        <v>2613.0019086000143</v>
      </c>
      <c r="Q60" s="491">
        <v>1071.8021060112396</v>
      </c>
      <c r="R60" s="491">
        <f t="shared" si="5"/>
        <v>-329.19200000000001</v>
      </c>
      <c r="S60" s="492">
        <f t="shared" si="7"/>
        <v>3355.6120146112539</v>
      </c>
    </row>
    <row r="61" spans="1:19">
      <c r="A61" s="489">
        <v>172</v>
      </c>
      <c r="B61" s="490" t="s">
        <v>64</v>
      </c>
      <c r="C61" s="491">
        <v>2250.2216411504496</v>
      </c>
      <c r="D61" s="491">
        <v>-377.35018330795299</v>
      </c>
      <c r="E61" s="491">
        <v>-125.78339443598433</v>
      </c>
      <c r="F61" s="491">
        <v>-47.273781692834667</v>
      </c>
      <c r="G61" s="491">
        <v>994.46872305739657</v>
      </c>
      <c r="H61" s="491">
        <v>92.094999999999999</v>
      </c>
      <c r="I61" s="492">
        <f t="shared" si="3"/>
        <v>3336.7853642078458</v>
      </c>
      <c r="J61" s="491"/>
      <c r="K61" s="491">
        <v>2172.2040740815473</v>
      </c>
      <c r="L61" s="491">
        <v>1029.4357529043959</v>
      </c>
      <c r="M61" s="491">
        <f t="shared" si="4"/>
        <v>92.094999999999999</v>
      </c>
      <c r="N61" s="492">
        <f t="shared" si="6"/>
        <v>3293.7348269859431</v>
      </c>
      <c r="O61" s="491"/>
      <c r="P61" s="491">
        <v>2270.4881531163837</v>
      </c>
      <c r="Q61" s="491">
        <v>1070.0252978601877</v>
      </c>
      <c r="R61" s="491">
        <f t="shared" si="5"/>
        <v>92.094999999999999</v>
      </c>
      <c r="S61" s="492">
        <f t="shared" si="7"/>
        <v>3432.608450976571</v>
      </c>
    </row>
    <row r="62" spans="1:19">
      <c r="A62" s="489">
        <v>176</v>
      </c>
      <c r="B62" s="490" t="s">
        <v>65</v>
      </c>
      <c r="C62" s="491">
        <v>2081.0154934535317</v>
      </c>
      <c r="D62" s="491">
        <v>-393.72524520647602</v>
      </c>
      <c r="E62" s="491">
        <v>-131.24174840215866</v>
      </c>
      <c r="F62" s="491">
        <v>-49.229060475529003</v>
      </c>
      <c r="G62" s="491">
        <v>1062.7535631953515</v>
      </c>
      <c r="H62" s="491">
        <v>-88.162999999999997</v>
      </c>
      <c r="I62" s="492">
        <f t="shared" si="3"/>
        <v>3055.6060566488832</v>
      </c>
      <c r="J62" s="491"/>
      <c r="K62" s="491">
        <v>2161.9095976084313</v>
      </c>
      <c r="L62" s="491">
        <v>1099.3944415306603</v>
      </c>
      <c r="M62" s="491">
        <f t="shared" si="4"/>
        <v>-88.162999999999997</v>
      </c>
      <c r="N62" s="492">
        <f t="shared" si="6"/>
        <v>3173.1410391390914</v>
      </c>
      <c r="O62" s="491"/>
      <c r="P62" s="491">
        <v>2475.5607087744588</v>
      </c>
      <c r="Q62" s="491">
        <v>1141.5794443599425</v>
      </c>
      <c r="R62" s="491">
        <f t="shared" si="5"/>
        <v>-88.162999999999997</v>
      </c>
      <c r="S62" s="492">
        <f t="shared" si="7"/>
        <v>3528.9771531344013</v>
      </c>
    </row>
    <row r="63" spans="1:19">
      <c r="A63" s="489">
        <v>177</v>
      </c>
      <c r="B63" s="490" t="s">
        <v>66</v>
      </c>
      <c r="C63" s="491">
        <v>1132.6919048489071</v>
      </c>
      <c r="D63" s="491">
        <v>-159.9508808651309</v>
      </c>
      <c r="E63" s="491">
        <v>-53.316960288376961</v>
      </c>
      <c r="F63" s="491">
        <v>-19.703193887150622</v>
      </c>
      <c r="G63" s="491">
        <v>393.26960327365845</v>
      </c>
      <c r="H63" s="491">
        <v>-451.851</v>
      </c>
      <c r="I63" s="492">
        <f t="shared" si="3"/>
        <v>1074.1105081225655</v>
      </c>
      <c r="J63" s="491"/>
      <c r="K63" s="491">
        <v>1018.0198334998405</v>
      </c>
      <c r="L63" s="491">
        <v>405.96250846460003</v>
      </c>
      <c r="M63" s="491">
        <f t="shared" si="4"/>
        <v>-451.851</v>
      </c>
      <c r="N63" s="492">
        <f t="shared" si="6"/>
        <v>972.13134196444059</v>
      </c>
      <c r="O63" s="491"/>
      <c r="P63" s="491">
        <v>1062.1289543852433</v>
      </c>
      <c r="Q63" s="491">
        <v>421.54832162983746</v>
      </c>
      <c r="R63" s="491">
        <f t="shared" si="5"/>
        <v>-451.851</v>
      </c>
      <c r="S63" s="492">
        <f t="shared" si="7"/>
        <v>1031.8262760150806</v>
      </c>
    </row>
    <row r="64" spans="1:19">
      <c r="A64" s="489">
        <v>178</v>
      </c>
      <c r="B64" s="490" t="s">
        <v>67</v>
      </c>
      <c r="C64" s="491">
        <v>3313.5424919452053</v>
      </c>
      <c r="D64" s="491">
        <v>-521.92117178220587</v>
      </c>
      <c r="E64" s="491">
        <v>-173.97372392740198</v>
      </c>
      <c r="F64" s="491">
        <v>-64.952278615656837</v>
      </c>
      <c r="G64" s="491">
        <v>1425.184580145883</v>
      </c>
      <c r="H64" s="491">
        <v>-712.04</v>
      </c>
      <c r="I64" s="492">
        <f t="shared" si="3"/>
        <v>4026.6870720910883</v>
      </c>
      <c r="J64" s="491"/>
      <c r="K64" s="491">
        <v>3433.7644935583603</v>
      </c>
      <c r="L64" s="491">
        <v>1473.0045479621249</v>
      </c>
      <c r="M64" s="491">
        <f t="shared" si="4"/>
        <v>-712.04</v>
      </c>
      <c r="N64" s="492">
        <f t="shared" si="6"/>
        <v>4194.7290415204852</v>
      </c>
      <c r="O64" s="491"/>
      <c r="P64" s="491">
        <v>3627.676678479469</v>
      </c>
      <c r="Q64" s="491">
        <v>1528.7167799823333</v>
      </c>
      <c r="R64" s="491">
        <f t="shared" si="5"/>
        <v>-712.04</v>
      </c>
      <c r="S64" s="492">
        <f t="shared" si="7"/>
        <v>4444.3534584618019</v>
      </c>
    </row>
    <row r="65" spans="1:19">
      <c r="A65" s="489">
        <v>179</v>
      </c>
      <c r="B65" s="490" t="s">
        <v>68</v>
      </c>
      <c r="C65" s="491">
        <v>52906.273401024955</v>
      </c>
      <c r="D65" s="491">
        <v>-13198.390360164791</v>
      </c>
      <c r="E65" s="491">
        <v>-4399.4634533882636</v>
      </c>
      <c r="F65" s="491">
        <v>-1697.0315773184768</v>
      </c>
      <c r="G65" s="491">
        <v>22895.92618138055</v>
      </c>
      <c r="H65" s="491">
        <v>-23235.94</v>
      </c>
      <c r="I65" s="492">
        <f t="shared" si="3"/>
        <v>52566.259582405502</v>
      </c>
      <c r="J65" s="491"/>
      <c r="K65" s="491">
        <v>54603.798079850356</v>
      </c>
      <c r="L65" s="491">
        <v>23684.029458985769</v>
      </c>
      <c r="M65" s="491">
        <f t="shared" si="4"/>
        <v>-23235.94</v>
      </c>
      <c r="N65" s="492">
        <f t="shared" si="6"/>
        <v>55051.887538836119</v>
      </c>
      <c r="O65" s="491"/>
      <c r="P65" s="491">
        <v>50787.570670731577</v>
      </c>
      <c r="Q65" s="491">
        <v>24779.830448521789</v>
      </c>
      <c r="R65" s="491">
        <f t="shared" si="5"/>
        <v>-23235.94</v>
      </c>
      <c r="S65" s="492">
        <f t="shared" si="7"/>
        <v>52331.461119253363</v>
      </c>
    </row>
    <row r="66" spans="1:19">
      <c r="A66" s="489">
        <v>181</v>
      </c>
      <c r="B66" s="490" t="s">
        <v>69</v>
      </c>
      <c r="C66" s="491">
        <v>1922.2369155425388</v>
      </c>
      <c r="D66" s="491">
        <v>-152.26093466969189</v>
      </c>
      <c r="E66" s="491">
        <v>-50.753644889897295</v>
      </c>
      <c r="F66" s="491">
        <v>-18.476806011614528</v>
      </c>
      <c r="G66" s="491">
        <v>451.20929213434516</v>
      </c>
      <c r="H66" s="491">
        <v>-381.08300000000003</v>
      </c>
      <c r="I66" s="492">
        <f t="shared" si="3"/>
        <v>1992.363207676884</v>
      </c>
      <c r="J66" s="491"/>
      <c r="K66" s="491">
        <v>1913.6333804567359</v>
      </c>
      <c r="L66" s="491">
        <v>466.46778908018945</v>
      </c>
      <c r="M66" s="491">
        <f t="shared" si="4"/>
        <v>-381.08300000000003</v>
      </c>
      <c r="N66" s="492">
        <f t="shared" si="6"/>
        <v>1999.0181695369251</v>
      </c>
      <c r="O66" s="491"/>
      <c r="P66" s="491">
        <v>2028.7478755870879</v>
      </c>
      <c r="Q66" s="491">
        <v>483.69618569358602</v>
      </c>
      <c r="R66" s="491">
        <f t="shared" si="5"/>
        <v>-381.08300000000003</v>
      </c>
      <c r="S66" s="492">
        <f t="shared" si="7"/>
        <v>2131.3610612806738</v>
      </c>
    </row>
    <row r="67" spans="1:19">
      <c r="A67" s="489">
        <v>182</v>
      </c>
      <c r="B67" s="490" t="s">
        <v>70</v>
      </c>
      <c r="C67" s="491">
        <v>2576.3400199205507</v>
      </c>
      <c r="D67" s="491">
        <v>-1750.3222240371533</v>
      </c>
      <c r="E67" s="491">
        <v>-583.44074134571781</v>
      </c>
      <c r="F67" s="491">
        <v>-218.74826002604627</v>
      </c>
      <c r="G67" s="491">
        <v>3540.8952875935565</v>
      </c>
      <c r="H67" s="491">
        <v>-1454.6189999999999</v>
      </c>
      <c r="I67" s="492">
        <f t="shared" si="3"/>
        <v>4662.6163075141076</v>
      </c>
      <c r="J67" s="491"/>
      <c r="K67" s="491">
        <v>2295.3818229876292</v>
      </c>
      <c r="L67" s="491">
        <v>3665.1480669395573</v>
      </c>
      <c r="M67" s="491">
        <f t="shared" si="4"/>
        <v>-1454.6189999999999</v>
      </c>
      <c r="N67" s="492">
        <f t="shared" si="6"/>
        <v>4505.9108899271869</v>
      </c>
      <c r="O67" s="491"/>
      <c r="P67" s="491">
        <v>2609.9479174011854</v>
      </c>
      <c r="Q67" s="491">
        <v>3822.5942102766385</v>
      </c>
      <c r="R67" s="491">
        <f t="shared" si="5"/>
        <v>-1454.6189999999999</v>
      </c>
      <c r="S67" s="492">
        <f t="shared" si="7"/>
        <v>4977.9231276778237</v>
      </c>
    </row>
    <row r="68" spans="1:19">
      <c r="A68" s="489">
        <v>186</v>
      </c>
      <c r="B68" s="490" t="s">
        <v>71</v>
      </c>
      <c r="C68" s="491">
        <v>9481.7569290983738</v>
      </c>
      <c r="D68" s="491">
        <v>-4128.1440576221285</v>
      </c>
      <c r="E68" s="491">
        <v>-1376.048019207376</v>
      </c>
      <c r="F68" s="491">
        <v>-538.34956826952759</v>
      </c>
      <c r="G68" s="491">
        <v>5883.2493402689342</v>
      </c>
      <c r="H68" s="491">
        <v>-479.58800000000002</v>
      </c>
      <c r="I68" s="492">
        <f t="shared" si="3"/>
        <v>14885.418269367308</v>
      </c>
      <c r="J68" s="491"/>
      <c r="K68" s="491">
        <v>10289.824146040221</v>
      </c>
      <c r="L68" s="491">
        <v>6000.7887179721738</v>
      </c>
      <c r="M68" s="491">
        <f t="shared" si="4"/>
        <v>-479.58800000000002</v>
      </c>
      <c r="N68" s="492">
        <f t="shared" si="6"/>
        <v>15811.024864012394</v>
      </c>
      <c r="O68" s="491"/>
      <c r="P68" s="491">
        <v>10832.33320776282</v>
      </c>
      <c r="Q68" s="491">
        <v>6288.2349262433308</v>
      </c>
      <c r="R68" s="491">
        <f t="shared" si="5"/>
        <v>-479.58800000000002</v>
      </c>
      <c r="S68" s="492">
        <f t="shared" si="7"/>
        <v>16640.980134006149</v>
      </c>
    </row>
    <row r="69" spans="1:19">
      <c r="A69" s="489">
        <v>202</v>
      </c>
      <c r="B69" s="490" t="s">
        <v>72</v>
      </c>
      <c r="C69" s="491">
        <v>26393.19131853724</v>
      </c>
      <c r="D69" s="491">
        <v>-3243.1669554599616</v>
      </c>
      <c r="E69" s="491">
        <v>-1081.0556518199871</v>
      </c>
      <c r="F69" s="491">
        <v>-417.78175646800292</v>
      </c>
      <c r="G69" s="491">
        <v>4102.3553381650172</v>
      </c>
      <c r="H69" s="491">
        <v>-3931.9389999999999</v>
      </c>
      <c r="I69" s="492">
        <f t="shared" si="3"/>
        <v>26563.607656702257</v>
      </c>
      <c r="J69" s="491"/>
      <c r="K69" s="491">
        <v>26396.692313702704</v>
      </c>
      <c r="L69" s="491">
        <v>4194.7493014229904</v>
      </c>
      <c r="M69" s="491">
        <f t="shared" si="4"/>
        <v>-3931.9389999999999</v>
      </c>
      <c r="N69" s="492">
        <f t="shared" si="6"/>
        <v>26659.502615125697</v>
      </c>
      <c r="O69" s="491"/>
      <c r="P69" s="491">
        <v>25859.189600185946</v>
      </c>
      <c r="Q69" s="491">
        <v>4414.7944630442189</v>
      </c>
      <c r="R69" s="491">
        <f t="shared" si="5"/>
        <v>-3931.9389999999999</v>
      </c>
      <c r="S69" s="492">
        <f t="shared" si="7"/>
        <v>26342.045063230165</v>
      </c>
    </row>
    <row r="70" spans="1:19">
      <c r="A70" s="489">
        <v>204</v>
      </c>
      <c r="B70" s="490" t="s">
        <v>73</v>
      </c>
      <c r="C70" s="491">
        <v>67.890939675321107</v>
      </c>
      <c r="D70" s="491">
        <v>-243.27370964159331</v>
      </c>
      <c r="E70" s="491">
        <v>-81.091236547197767</v>
      </c>
      <c r="F70" s="491">
        <v>-30.335745374109763</v>
      </c>
      <c r="G70" s="491">
        <v>665.38197089296034</v>
      </c>
      <c r="H70" s="491">
        <v>-603.49400000000003</v>
      </c>
      <c r="I70" s="492">
        <f t="shared" si="3"/>
        <v>129.77891056828139</v>
      </c>
      <c r="J70" s="491"/>
      <c r="K70" s="491">
        <v>161.10199020739668</v>
      </c>
      <c r="L70" s="491">
        <v>690.59490130751658</v>
      </c>
      <c r="M70" s="491">
        <f t="shared" si="4"/>
        <v>-603.49400000000003</v>
      </c>
      <c r="N70" s="492">
        <f t="shared" si="6"/>
        <v>248.20289151491318</v>
      </c>
      <c r="O70" s="491"/>
      <c r="P70" s="491">
        <v>385.68073668548209</v>
      </c>
      <c r="Q70" s="491">
        <v>719.30913927928964</v>
      </c>
      <c r="R70" s="491">
        <f t="shared" si="5"/>
        <v>-603.49400000000003</v>
      </c>
      <c r="S70" s="492">
        <f t="shared" si="7"/>
        <v>501.4958759647717</v>
      </c>
    </row>
    <row r="71" spans="1:19">
      <c r="A71" s="489">
        <v>205</v>
      </c>
      <c r="B71" s="490" t="s">
        <v>74</v>
      </c>
      <c r="C71" s="491">
        <v>16660.003115474385</v>
      </c>
      <c r="D71" s="491">
        <v>-3283.7879653629275</v>
      </c>
      <c r="E71" s="491">
        <v>-1094.595988454309</v>
      </c>
      <c r="F71" s="491">
        <v>-417.30739889350309</v>
      </c>
      <c r="G71" s="491">
        <v>6158.7731125251612</v>
      </c>
      <c r="H71" s="491">
        <v>31053.934000000001</v>
      </c>
      <c r="I71" s="492">
        <f t="shared" si="3"/>
        <v>53872.710227999545</v>
      </c>
      <c r="J71" s="491"/>
      <c r="K71" s="491">
        <v>16204.487927453241</v>
      </c>
      <c r="L71" s="491">
        <v>6380.773844607048</v>
      </c>
      <c r="M71" s="491">
        <f t="shared" si="4"/>
        <v>31053.934000000001</v>
      </c>
      <c r="N71" s="492">
        <f t="shared" si="6"/>
        <v>53639.195772060295</v>
      </c>
      <c r="O71" s="491"/>
      <c r="P71" s="491">
        <v>16706.677300101532</v>
      </c>
      <c r="Q71" s="491">
        <v>6661.7865042601543</v>
      </c>
      <c r="R71" s="491">
        <f t="shared" si="5"/>
        <v>31053.934000000001</v>
      </c>
      <c r="S71" s="492">
        <f t="shared" si="7"/>
        <v>54422.397804361688</v>
      </c>
    </row>
    <row r="72" spans="1:19">
      <c r="A72" s="489">
        <v>208</v>
      </c>
      <c r="B72" s="490" t="s">
        <v>75</v>
      </c>
      <c r="C72" s="491">
        <v>11719.157960611101</v>
      </c>
      <c r="D72" s="491">
        <v>-1115.9468978910575</v>
      </c>
      <c r="E72" s="491">
        <v>-371.98229929701915</v>
      </c>
      <c r="F72" s="491">
        <v>-141.98332083565029</v>
      </c>
      <c r="G72" s="491">
        <v>2580.9198087249929</v>
      </c>
      <c r="H72" s="491">
        <v>-58.631</v>
      </c>
      <c r="I72" s="492">
        <f t="shared" si="3"/>
        <v>14241.446769336095</v>
      </c>
      <c r="J72" s="491"/>
      <c r="K72" s="491">
        <v>12166.262565307334</v>
      </c>
      <c r="L72" s="491">
        <v>2666.6748405578605</v>
      </c>
      <c r="M72" s="491">
        <f t="shared" si="4"/>
        <v>-58.631</v>
      </c>
      <c r="N72" s="492">
        <f t="shared" si="6"/>
        <v>14774.306405865194</v>
      </c>
      <c r="O72" s="491"/>
      <c r="P72" s="491">
        <v>12485.298907431459</v>
      </c>
      <c r="Q72" s="491">
        <v>2774.0318783281114</v>
      </c>
      <c r="R72" s="491">
        <f t="shared" si="5"/>
        <v>-58.631</v>
      </c>
      <c r="S72" s="492">
        <f t="shared" si="7"/>
        <v>15200.699785759571</v>
      </c>
    </row>
    <row r="73" spans="1:19">
      <c r="A73" s="489">
        <v>211</v>
      </c>
      <c r="B73" s="490" t="s">
        <v>76</v>
      </c>
      <c r="C73" s="491">
        <v>19562.500149024647</v>
      </c>
      <c r="D73" s="491">
        <v>-2981.7992547702765</v>
      </c>
      <c r="E73" s="491">
        <v>-993.93308492342555</v>
      </c>
      <c r="F73" s="491">
        <v>-381.70744141213936</v>
      </c>
      <c r="G73" s="491">
        <v>4601.2266678968008</v>
      </c>
      <c r="H73" s="491">
        <v>-4305.3819999999996</v>
      </c>
      <c r="I73" s="492">
        <f t="shared" ref="I73:I136" si="8">C73+G73+H73</f>
        <v>19858.344816921446</v>
      </c>
      <c r="J73" s="491"/>
      <c r="K73" s="491">
        <v>19965.3242906011</v>
      </c>
      <c r="L73" s="491">
        <v>4725.3752393046152</v>
      </c>
      <c r="M73" s="491">
        <f t="shared" ref="M73:M136" si="9">H73</f>
        <v>-4305.3819999999996</v>
      </c>
      <c r="N73" s="492">
        <f t="shared" si="6"/>
        <v>20385.317529905718</v>
      </c>
      <c r="O73" s="491"/>
      <c r="P73" s="491">
        <v>19611.998699444106</v>
      </c>
      <c r="Q73" s="491">
        <v>4952.3775255307391</v>
      </c>
      <c r="R73" s="491">
        <f t="shared" ref="R73:R136" si="10">M73</f>
        <v>-4305.3819999999996</v>
      </c>
      <c r="S73" s="492">
        <f t="shared" si="7"/>
        <v>20258.994224974849</v>
      </c>
    </row>
    <row r="74" spans="1:19">
      <c r="A74" s="489">
        <v>213</v>
      </c>
      <c r="B74" s="490" t="s">
        <v>77</v>
      </c>
      <c r="C74" s="491">
        <v>1983.1932959888748</v>
      </c>
      <c r="D74" s="491">
        <v>-466.28214930932387</v>
      </c>
      <c r="E74" s="491">
        <v>-155.42738310310796</v>
      </c>
      <c r="F74" s="491">
        <v>-59.317836206354222</v>
      </c>
      <c r="G74" s="491">
        <v>1188.4586498719998</v>
      </c>
      <c r="H74" s="491">
        <v>-344.90800000000002</v>
      </c>
      <c r="I74" s="492">
        <f t="shared" si="8"/>
        <v>2826.7439458608746</v>
      </c>
      <c r="J74" s="491"/>
      <c r="K74" s="491">
        <v>1978.7688797832473</v>
      </c>
      <c r="L74" s="491">
        <v>1232.1494427716123</v>
      </c>
      <c r="M74" s="491">
        <f t="shared" si="9"/>
        <v>-344.90800000000002</v>
      </c>
      <c r="N74" s="492">
        <f t="shared" ref="N74:N137" si="11">K74+L74+M74</f>
        <v>2866.0103225548596</v>
      </c>
      <c r="O74" s="491"/>
      <c r="P74" s="491">
        <v>2045.1585206172836</v>
      </c>
      <c r="Q74" s="491">
        <v>1283.1141095247765</v>
      </c>
      <c r="R74" s="491">
        <f t="shared" si="10"/>
        <v>-344.90800000000002</v>
      </c>
      <c r="S74" s="492">
        <f t="shared" ref="S74:S137" si="12">P74+Q74+R74</f>
        <v>2983.3646301420599</v>
      </c>
    </row>
    <row r="75" spans="1:19">
      <c r="A75" s="489">
        <v>214</v>
      </c>
      <c r="B75" s="490" t="s">
        <v>78</v>
      </c>
      <c r="C75" s="491">
        <v>8355.2569407158917</v>
      </c>
      <c r="D75" s="491">
        <v>-1133.4075992524658</v>
      </c>
      <c r="E75" s="491">
        <v>-377.8025330841553</v>
      </c>
      <c r="F75" s="491">
        <v>-142.09901780504046</v>
      </c>
      <c r="G75" s="491">
        <v>2823.7464303732963</v>
      </c>
      <c r="H75" s="491">
        <v>-647.75599999999997</v>
      </c>
      <c r="I75" s="492">
        <f t="shared" si="8"/>
        <v>10531.247371089188</v>
      </c>
      <c r="J75" s="491"/>
      <c r="K75" s="491">
        <v>7904.9551168536536</v>
      </c>
      <c r="L75" s="491">
        <v>2923.5574391697514</v>
      </c>
      <c r="M75" s="491">
        <f t="shared" si="9"/>
        <v>-647.75599999999997</v>
      </c>
      <c r="N75" s="492">
        <f t="shared" si="11"/>
        <v>10180.756556023405</v>
      </c>
      <c r="O75" s="491"/>
      <c r="P75" s="491">
        <v>8678.4408869607851</v>
      </c>
      <c r="Q75" s="491">
        <v>3044.4061830635133</v>
      </c>
      <c r="R75" s="491">
        <f t="shared" si="10"/>
        <v>-647.75599999999997</v>
      </c>
      <c r="S75" s="492">
        <f t="shared" si="12"/>
        <v>11075.091070024298</v>
      </c>
    </row>
    <row r="76" spans="1:19">
      <c r="A76" s="489">
        <v>216</v>
      </c>
      <c r="B76" s="490" t="s">
        <v>79</v>
      </c>
      <c r="C76" s="491">
        <v>1396.9762939602256</v>
      </c>
      <c r="D76" s="491">
        <v>-114.80637320014202</v>
      </c>
      <c r="E76" s="491">
        <v>-38.268791066714002</v>
      </c>
      <c r="F76" s="491">
        <v>-14.600957537042916</v>
      </c>
      <c r="G76" s="491">
        <v>320.03883772439656</v>
      </c>
      <c r="H76" s="491">
        <v>-349.18900000000002</v>
      </c>
      <c r="I76" s="492">
        <f t="shared" si="8"/>
        <v>1367.8261316846222</v>
      </c>
      <c r="J76" s="491"/>
      <c r="K76" s="491">
        <v>1424.6956459556748</v>
      </c>
      <c r="L76" s="491">
        <v>331.88564187352904</v>
      </c>
      <c r="M76" s="491">
        <f t="shared" si="9"/>
        <v>-349.18900000000002</v>
      </c>
      <c r="N76" s="492">
        <f t="shared" si="11"/>
        <v>1407.3922878292037</v>
      </c>
      <c r="O76" s="491"/>
      <c r="P76" s="491">
        <v>1437.6158280101317</v>
      </c>
      <c r="Q76" s="491">
        <v>345.33643885781942</v>
      </c>
      <c r="R76" s="491">
        <f t="shared" si="10"/>
        <v>-349.18900000000002</v>
      </c>
      <c r="S76" s="492">
        <f t="shared" si="12"/>
        <v>1433.763266867951</v>
      </c>
    </row>
    <row r="77" spans="1:19">
      <c r="A77" s="489">
        <v>217</v>
      </c>
      <c r="B77" s="490" t="s">
        <v>80</v>
      </c>
      <c r="C77" s="491">
        <v>3714.8719938862714</v>
      </c>
      <c r="D77" s="491">
        <v>-484.19520044693468</v>
      </c>
      <c r="E77" s="491">
        <v>-161.39840014897823</v>
      </c>
      <c r="F77" s="491">
        <v>-61.516078624767971</v>
      </c>
      <c r="G77" s="491">
        <v>1125.7740885407093</v>
      </c>
      <c r="H77" s="491">
        <v>95.28</v>
      </c>
      <c r="I77" s="492">
        <f t="shared" si="8"/>
        <v>4935.9260824269804</v>
      </c>
      <c r="J77" s="491"/>
      <c r="K77" s="491">
        <v>4157.832378526773</v>
      </c>
      <c r="L77" s="491">
        <v>1166.4760281338588</v>
      </c>
      <c r="M77" s="491">
        <f t="shared" si="9"/>
        <v>95.28</v>
      </c>
      <c r="N77" s="492">
        <f t="shared" si="11"/>
        <v>5419.5884066606313</v>
      </c>
      <c r="O77" s="491"/>
      <c r="P77" s="491">
        <v>4493.9949638342223</v>
      </c>
      <c r="Q77" s="491">
        <v>1214.3438677252022</v>
      </c>
      <c r="R77" s="491">
        <f t="shared" si="10"/>
        <v>95.28</v>
      </c>
      <c r="S77" s="492">
        <f t="shared" si="12"/>
        <v>5803.6188315594245</v>
      </c>
    </row>
    <row r="78" spans="1:19">
      <c r="A78" s="489">
        <v>218</v>
      </c>
      <c r="B78" s="490" t="s">
        <v>81</v>
      </c>
      <c r="C78" s="491">
        <v>1174.0813851086853</v>
      </c>
      <c r="D78" s="491">
        <v>-108.56394628855037</v>
      </c>
      <c r="E78" s="491">
        <v>-36.187982096183454</v>
      </c>
      <c r="F78" s="491">
        <v>-13.062187844153289</v>
      </c>
      <c r="G78" s="491">
        <v>356.92500587734628</v>
      </c>
      <c r="H78" s="491">
        <v>-305.59800000000001</v>
      </c>
      <c r="I78" s="492">
        <f t="shared" si="8"/>
        <v>1225.4083909860315</v>
      </c>
      <c r="J78" s="491"/>
      <c r="K78" s="491">
        <v>1191.1116792761627</v>
      </c>
      <c r="L78" s="491">
        <v>368.92058929602223</v>
      </c>
      <c r="M78" s="491">
        <f t="shared" si="9"/>
        <v>-305.59800000000001</v>
      </c>
      <c r="N78" s="492">
        <f t="shared" si="11"/>
        <v>1254.4342685721849</v>
      </c>
      <c r="O78" s="491"/>
      <c r="P78" s="491">
        <v>1288.782234256975</v>
      </c>
      <c r="Q78" s="491">
        <v>382.42127005349715</v>
      </c>
      <c r="R78" s="491">
        <f t="shared" si="10"/>
        <v>-305.59800000000001</v>
      </c>
      <c r="S78" s="492">
        <f t="shared" si="12"/>
        <v>1365.6055043104723</v>
      </c>
    </row>
    <row r="79" spans="1:19">
      <c r="A79" s="489">
        <v>224</v>
      </c>
      <c r="B79" s="490" t="s">
        <v>82</v>
      </c>
      <c r="C79" s="491">
        <v>5766.0635909519551</v>
      </c>
      <c r="D79" s="491">
        <v>-778.3130249336657</v>
      </c>
      <c r="E79" s="491">
        <v>-259.43767497788861</v>
      </c>
      <c r="F79" s="491">
        <v>-98.539108829631147</v>
      </c>
      <c r="G79" s="491">
        <v>1572.308658822255</v>
      </c>
      <c r="H79" s="491">
        <v>424.40699999999998</v>
      </c>
      <c r="I79" s="492">
        <f t="shared" si="8"/>
        <v>7762.7792497742103</v>
      </c>
      <c r="J79" s="491"/>
      <c r="K79" s="491">
        <v>5722.4880575238694</v>
      </c>
      <c r="L79" s="491">
        <v>1621.3724709417691</v>
      </c>
      <c r="M79" s="491">
        <f t="shared" si="9"/>
        <v>424.40699999999998</v>
      </c>
      <c r="N79" s="492">
        <f t="shared" si="11"/>
        <v>7768.2675284656389</v>
      </c>
      <c r="O79" s="491"/>
      <c r="P79" s="491">
        <v>5536.47896371151</v>
      </c>
      <c r="Q79" s="491">
        <v>1692.1855971493828</v>
      </c>
      <c r="R79" s="491">
        <f t="shared" si="10"/>
        <v>424.40699999999998</v>
      </c>
      <c r="S79" s="492">
        <f t="shared" si="12"/>
        <v>7653.0715608608925</v>
      </c>
    </row>
    <row r="80" spans="1:19">
      <c r="A80" s="489">
        <v>226</v>
      </c>
      <c r="B80" s="490" t="s">
        <v>83</v>
      </c>
      <c r="C80" s="491">
        <v>3291.0765132524898</v>
      </c>
      <c r="D80" s="491">
        <v>-331.57238595628093</v>
      </c>
      <c r="E80" s="491">
        <v>-110.52412865209364</v>
      </c>
      <c r="F80" s="491">
        <v>-42.067418070275778</v>
      </c>
      <c r="G80" s="491">
        <v>857.22809018086934</v>
      </c>
      <c r="H80" s="491">
        <v>84.792000000000002</v>
      </c>
      <c r="I80" s="492">
        <f t="shared" si="8"/>
        <v>4233.0966034333596</v>
      </c>
      <c r="J80" s="491"/>
      <c r="K80" s="491">
        <v>3230.4292577885344</v>
      </c>
      <c r="L80" s="491">
        <v>889.48339895780873</v>
      </c>
      <c r="M80" s="491">
        <f t="shared" si="9"/>
        <v>84.792000000000002</v>
      </c>
      <c r="N80" s="492">
        <f t="shared" si="11"/>
        <v>4204.7046567463431</v>
      </c>
      <c r="O80" s="491"/>
      <c r="P80" s="491">
        <v>3308.6361423079265</v>
      </c>
      <c r="Q80" s="491">
        <v>926.51043845859374</v>
      </c>
      <c r="R80" s="491">
        <f t="shared" si="10"/>
        <v>84.792000000000002</v>
      </c>
      <c r="S80" s="492">
        <f t="shared" si="12"/>
        <v>4319.9385807665203</v>
      </c>
    </row>
    <row r="81" spans="1:19">
      <c r="A81" s="489">
        <v>230</v>
      </c>
      <c r="B81" s="490" t="s">
        <v>84</v>
      </c>
      <c r="C81" s="491">
        <v>2123.1047630183352</v>
      </c>
      <c r="D81" s="491">
        <v>-202.65269973862735</v>
      </c>
      <c r="E81" s="491">
        <v>-67.550899912875792</v>
      </c>
      <c r="F81" s="491">
        <v>-25.858272658709122</v>
      </c>
      <c r="G81" s="491">
        <v>625.9444101346761</v>
      </c>
      <c r="H81" s="491">
        <v>-478.17099999999999</v>
      </c>
      <c r="I81" s="492">
        <f t="shared" si="8"/>
        <v>2270.8781731530116</v>
      </c>
      <c r="J81" s="491"/>
      <c r="K81" s="491">
        <v>2212.0374447044255</v>
      </c>
      <c r="L81" s="491">
        <v>646.02748902061739</v>
      </c>
      <c r="M81" s="491">
        <f t="shared" si="9"/>
        <v>-478.17099999999999</v>
      </c>
      <c r="N81" s="492">
        <f t="shared" si="11"/>
        <v>2379.8939337250431</v>
      </c>
      <c r="O81" s="491"/>
      <c r="P81" s="491">
        <v>2354.5441143695771</v>
      </c>
      <c r="Q81" s="491">
        <v>669.52279339561392</v>
      </c>
      <c r="R81" s="491">
        <f t="shared" si="10"/>
        <v>-478.17099999999999</v>
      </c>
      <c r="S81" s="492">
        <f t="shared" si="12"/>
        <v>2545.8959077651912</v>
      </c>
    </row>
    <row r="82" spans="1:19">
      <c r="A82" s="489">
        <v>231</v>
      </c>
      <c r="B82" s="490" t="s">
        <v>85</v>
      </c>
      <c r="C82" s="491">
        <v>-1195.9024595118901</v>
      </c>
      <c r="D82" s="491">
        <v>-113.63026378201606</v>
      </c>
      <c r="E82" s="491">
        <v>-37.876754594005355</v>
      </c>
      <c r="F82" s="491">
        <v>-15.005896929908605</v>
      </c>
      <c r="G82" s="491">
        <v>243.48891947812575</v>
      </c>
      <c r="H82" s="491">
        <v>-121.91500000000001</v>
      </c>
      <c r="I82" s="492">
        <f t="shared" si="8"/>
        <v>-1074.3285400337643</v>
      </c>
      <c r="J82" s="491"/>
      <c r="K82" s="491">
        <v>-1183.8860759756503</v>
      </c>
      <c r="L82" s="491">
        <v>254.45321968852414</v>
      </c>
      <c r="M82" s="491">
        <f t="shared" si="9"/>
        <v>-121.91500000000001</v>
      </c>
      <c r="N82" s="492">
        <f t="shared" si="11"/>
        <v>-1051.3478562871262</v>
      </c>
      <c r="O82" s="491"/>
      <c r="P82" s="491">
        <v>-1200.9477431927708</v>
      </c>
      <c r="Q82" s="491">
        <v>267.06526576716738</v>
      </c>
      <c r="R82" s="491">
        <f t="shared" si="10"/>
        <v>-121.91500000000001</v>
      </c>
      <c r="S82" s="492">
        <f t="shared" si="12"/>
        <v>-1055.7974774256033</v>
      </c>
    </row>
    <row r="83" spans="1:19">
      <c r="A83" s="489">
        <v>232</v>
      </c>
      <c r="B83" s="490" t="s">
        <v>86</v>
      </c>
      <c r="C83" s="491">
        <v>9267.5505869830849</v>
      </c>
      <c r="D83" s="491">
        <v>-1153.4919293158478</v>
      </c>
      <c r="E83" s="491">
        <v>-384.49730977194923</v>
      </c>
      <c r="F83" s="491">
        <v>-145.00301173673441</v>
      </c>
      <c r="G83" s="491">
        <v>3003.746168701723</v>
      </c>
      <c r="H83" s="491">
        <v>-555.48199999999997</v>
      </c>
      <c r="I83" s="492">
        <f t="shared" si="8"/>
        <v>11715.814755684809</v>
      </c>
      <c r="J83" s="491"/>
      <c r="K83" s="491">
        <v>9225.6132021043086</v>
      </c>
      <c r="L83" s="491">
        <v>3109.4402604130805</v>
      </c>
      <c r="M83" s="491">
        <f t="shared" si="9"/>
        <v>-555.48199999999997</v>
      </c>
      <c r="N83" s="492">
        <f t="shared" si="11"/>
        <v>11779.57146251739</v>
      </c>
      <c r="O83" s="491"/>
      <c r="P83" s="491">
        <v>9156.0749400694585</v>
      </c>
      <c r="Q83" s="491">
        <v>3235.1423112214752</v>
      </c>
      <c r="R83" s="491">
        <f t="shared" si="10"/>
        <v>-555.48199999999997</v>
      </c>
      <c r="S83" s="492">
        <f t="shared" si="12"/>
        <v>11835.735251290935</v>
      </c>
    </row>
    <row r="84" spans="1:19">
      <c r="A84" s="489">
        <v>233</v>
      </c>
      <c r="B84" s="490" t="s">
        <v>87</v>
      </c>
      <c r="C84" s="491">
        <v>12355.148024517788</v>
      </c>
      <c r="D84" s="491">
        <v>-1367.5438434147729</v>
      </c>
      <c r="E84" s="491">
        <v>-455.84794780492433</v>
      </c>
      <c r="F84" s="491">
        <v>-171.60174499954081</v>
      </c>
      <c r="G84" s="491">
        <v>3603.0455948200861</v>
      </c>
      <c r="H84" s="491">
        <v>-348.82299999999998</v>
      </c>
      <c r="I84" s="492">
        <f t="shared" si="8"/>
        <v>15609.370619337875</v>
      </c>
      <c r="J84" s="491"/>
      <c r="K84" s="491">
        <v>12368.428829519064</v>
      </c>
      <c r="L84" s="491">
        <v>3725.9555962103464</v>
      </c>
      <c r="M84" s="491">
        <f t="shared" si="9"/>
        <v>-348.82299999999998</v>
      </c>
      <c r="N84" s="492">
        <f t="shared" si="11"/>
        <v>15745.561425729409</v>
      </c>
      <c r="O84" s="491"/>
      <c r="P84" s="491">
        <v>12557.650699273046</v>
      </c>
      <c r="Q84" s="491">
        <v>3869.9110426806888</v>
      </c>
      <c r="R84" s="491">
        <f t="shared" si="10"/>
        <v>-348.82299999999998</v>
      </c>
      <c r="S84" s="492">
        <f t="shared" si="12"/>
        <v>16078.738741953734</v>
      </c>
    </row>
    <row r="85" spans="1:19">
      <c r="A85" s="489">
        <v>235</v>
      </c>
      <c r="B85" s="490" t="s">
        <v>88</v>
      </c>
      <c r="C85" s="491">
        <v>17914.745768099117</v>
      </c>
      <c r="D85" s="491">
        <v>-930.39301969287669</v>
      </c>
      <c r="E85" s="491">
        <v>-310.13100656429225</v>
      </c>
      <c r="F85" s="491">
        <v>-122.11815119135338</v>
      </c>
      <c r="G85" s="491">
        <v>708.38761184170733</v>
      </c>
      <c r="H85" s="491">
        <v>2986.5610000000001</v>
      </c>
      <c r="I85" s="492">
        <f t="shared" si="8"/>
        <v>21609.694379940825</v>
      </c>
      <c r="J85" s="491"/>
      <c r="K85" s="491">
        <v>17891.754951969604</v>
      </c>
      <c r="L85" s="491">
        <v>670.30662696426054</v>
      </c>
      <c r="M85" s="491">
        <f t="shared" si="9"/>
        <v>2986.5610000000001</v>
      </c>
      <c r="N85" s="492">
        <f t="shared" si="11"/>
        <v>21548.622578933868</v>
      </c>
      <c r="O85" s="491"/>
      <c r="P85" s="491">
        <v>17905.852930301277</v>
      </c>
      <c r="Q85" s="491">
        <v>711.16253354634614</v>
      </c>
      <c r="R85" s="491">
        <f t="shared" si="10"/>
        <v>2986.5610000000001</v>
      </c>
      <c r="S85" s="492">
        <f t="shared" si="12"/>
        <v>21603.576463847625</v>
      </c>
    </row>
    <row r="86" spans="1:19">
      <c r="A86" s="489">
        <v>236</v>
      </c>
      <c r="B86" s="490" t="s">
        <v>89</v>
      </c>
      <c r="C86" s="491">
        <v>4145.101120960152</v>
      </c>
      <c r="D86" s="491">
        <v>-379.79287209944539</v>
      </c>
      <c r="E86" s="491">
        <v>-126.59762403314846</v>
      </c>
      <c r="F86" s="491">
        <v>-47.979533206114873</v>
      </c>
      <c r="G86" s="491">
        <v>944.90676806473675</v>
      </c>
      <c r="H86" s="491">
        <v>763.78</v>
      </c>
      <c r="I86" s="492">
        <f t="shared" si="8"/>
        <v>5853.7878890248885</v>
      </c>
      <c r="J86" s="491"/>
      <c r="K86" s="491">
        <v>4435.5216989025303</v>
      </c>
      <c r="L86" s="491">
        <v>977.76446311021982</v>
      </c>
      <c r="M86" s="491">
        <f t="shared" si="9"/>
        <v>763.78</v>
      </c>
      <c r="N86" s="492">
        <f t="shared" si="11"/>
        <v>6177.0661620127494</v>
      </c>
      <c r="O86" s="491"/>
      <c r="P86" s="491">
        <v>4823.0654902053411</v>
      </c>
      <c r="Q86" s="491">
        <v>1016.3406265671285</v>
      </c>
      <c r="R86" s="491">
        <f t="shared" si="10"/>
        <v>763.78</v>
      </c>
      <c r="S86" s="492">
        <f t="shared" si="12"/>
        <v>6603.1861167724692</v>
      </c>
    </row>
    <row r="87" spans="1:19">
      <c r="A87" s="489">
        <v>239</v>
      </c>
      <c r="B87" s="490" t="s">
        <v>90</v>
      </c>
      <c r="C87" s="491">
        <v>745.33085596672731</v>
      </c>
      <c r="D87" s="491">
        <v>-183.56353918289059</v>
      </c>
      <c r="E87" s="491">
        <v>-61.187846394296862</v>
      </c>
      <c r="F87" s="491">
        <v>-23.567472664783214</v>
      </c>
      <c r="G87" s="491">
        <v>490.21074027793054</v>
      </c>
      <c r="H87" s="491">
        <v>-529.94299999999998</v>
      </c>
      <c r="I87" s="492">
        <f t="shared" si="8"/>
        <v>705.59859624465776</v>
      </c>
      <c r="J87" s="491"/>
      <c r="K87" s="491">
        <v>867.9153570475346</v>
      </c>
      <c r="L87" s="491">
        <v>506.17723532970666</v>
      </c>
      <c r="M87" s="491">
        <f t="shared" si="9"/>
        <v>-529.94299999999998</v>
      </c>
      <c r="N87" s="492">
        <f t="shared" si="11"/>
        <v>844.14959237724133</v>
      </c>
      <c r="O87" s="491"/>
      <c r="P87" s="491">
        <v>979.52971716921422</v>
      </c>
      <c r="Q87" s="491">
        <v>525.33983945753653</v>
      </c>
      <c r="R87" s="491">
        <f t="shared" si="10"/>
        <v>-529.94299999999998</v>
      </c>
      <c r="S87" s="492">
        <f t="shared" si="12"/>
        <v>974.92655662675065</v>
      </c>
    </row>
    <row r="88" spans="1:19">
      <c r="A88" s="489">
        <v>240</v>
      </c>
      <c r="B88" s="490" t="s">
        <v>91</v>
      </c>
      <c r="C88" s="491">
        <v>-3053.1404606941378</v>
      </c>
      <c r="D88" s="491">
        <v>-1764.0736572337032</v>
      </c>
      <c r="E88" s="491">
        <v>-588.02455241123437</v>
      </c>
      <c r="F88" s="491">
        <v>-226.75449030784793</v>
      </c>
      <c r="G88" s="491">
        <v>3464.8974958038825</v>
      </c>
      <c r="H88" s="491">
        <v>574.49</v>
      </c>
      <c r="I88" s="492">
        <f t="shared" si="8"/>
        <v>986.24703510974473</v>
      </c>
      <c r="J88" s="491"/>
      <c r="K88" s="491">
        <v>-3066.1898679299316</v>
      </c>
      <c r="L88" s="491">
        <v>3594.8999009893455</v>
      </c>
      <c r="M88" s="491">
        <f t="shared" si="9"/>
        <v>574.49</v>
      </c>
      <c r="N88" s="492">
        <f t="shared" si="11"/>
        <v>1103.200033059414</v>
      </c>
      <c r="O88" s="491"/>
      <c r="P88" s="491">
        <v>-2576.7684306902802</v>
      </c>
      <c r="Q88" s="491">
        <v>3754.7058626094004</v>
      </c>
      <c r="R88" s="491">
        <f t="shared" si="10"/>
        <v>574.49</v>
      </c>
      <c r="S88" s="492">
        <f t="shared" si="12"/>
        <v>1752.4274319191202</v>
      </c>
    </row>
    <row r="89" spans="1:19">
      <c r="A89" s="489">
        <v>241</v>
      </c>
      <c r="B89" s="490" t="s">
        <v>92</v>
      </c>
      <c r="C89" s="491">
        <v>1641.4001817677563</v>
      </c>
      <c r="D89" s="491">
        <v>-703.0420221736041</v>
      </c>
      <c r="E89" s="491">
        <v>-234.34734072453472</v>
      </c>
      <c r="F89" s="491">
        <v>-90.000672488634578</v>
      </c>
      <c r="G89" s="491">
        <v>1229.1645738669333</v>
      </c>
      <c r="H89" s="491">
        <v>-401.529</v>
      </c>
      <c r="I89" s="492">
        <f t="shared" si="8"/>
        <v>2469.0357556346894</v>
      </c>
      <c r="J89" s="491"/>
      <c r="K89" s="491">
        <v>2032.8765963557155</v>
      </c>
      <c r="L89" s="491">
        <v>1269.4067700645176</v>
      </c>
      <c r="M89" s="491">
        <f t="shared" si="9"/>
        <v>-401.529</v>
      </c>
      <c r="N89" s="492">
        <f t="shared" si="11"/>
        <v>2900.7543664202331</v>
      </c>
      <c r="O89" s="491"/>
      <c r="P89" s="491">
        <v>2296.3126708885525</v>
      </c>
      <c r="Q89" s="491">
        <v>1324.5334331316567</v>
      </c>
      <c r="R89" s="491">
        <f t="shared" si="10"/>
        <v>-401.529</v>
      </c>
      <c r="S89" s="492">
        <f t="shared" si="12"/>
        <v>3219.3171040202092</v>
      </c>
    </row>
    <row r="90" spans="1:19">
      <c r="A90" s="489">
        <v>244</v>
      </c>
      <c r="B90" s="490" t="s">
        <v>93</v>
      </c>
      <c r="C90" s="491">
        <v>21876.400175514926</v>
      </c>
      <c r="D90" s="491">
        <v>-1746.0701361408517</v>
      </c>
      <c r="E90" s="491">
        <v>-582.02337871361726</v>
      </c>
      <c r="F90" s="491">
        <v>-229.63534484566384</v>
      </c>
      <c r="G90" s="491">
        <v>2281.4157467047717</v>
      </c>
      <c r="H90" s="491">
        <v>151.947</v>
      </c>
      <c r="I90" s="492">
        <f t="shared" si="8"/>
        <v>24309.762922219699</v>
      </c>
      <c r="J90" s="491"/>
      <c r="K90" s="491">
        <v>22643.18994527018</v>
      </c>
      <c r="L90" s="491">
        <v>2343.8882592631476</v>
      </c>
      <c r="M90" s="491">
        <f t="shared" si="9"/>
        <v>151.947</v>
      </c>
      <c r="N90" s="492">
        <f t="shared" si="11"/>
        <v>25139.025204533329</v>
      </c>
      <c r="O90" s="491"/>
      <c r="P90" s="491">
        <v>23044.557558463042</v>
      </c>
      <c r="Q90" s="491">
        <v>2463.9407422722952</v>
      </c>
      <c r="R90" s="491">
        <f t="shared" si="10"/>
        <v>151.947</v>
      </c>
      <c r="S90" s="492">
        <f t="shared" si="12"/>
        <v>25660.445300735337</v>
      </c>
    </row>
    <row r="91" spans="1:19">
      <c r="A91" s="489">
        <v>245</v>
      </c>
      <c r="B91" s="490" t="s">
        <v>94</v>
      </c>
      <c r="C91" s="491">
        <v>14978.037385319758</v>
      </c>
      <c r="D91" s="491">
        <v>-3408.5460336395199</v>
      </c>
      <c r="E91" s="491">
        <v>-1136.1820112131734</v>
      </c>
      <c r="F91" s="491">
        <v>-442.69131397771241</v>
      </c>
      <c r="G91" s="491">
        <v>5208.1328614021932</v>
      </c>
      <c r="H91" s="491">
        <v>-3713.6550000000002</v>
      </c>
      <c r="I91" s="492">
        <f t="shared" si="8"/>
        <v>16472.515246721952</v>
      </c>
      <c r="J91" s="491"/>
      <c r="K91" s="491">
        <v>15109.452323152358</v>
      </c>
      <c r="L91" s="491">
        <v>5329.808199085609</v>
      </c>
      <c r="M91" s="491">
        <f t="shared" si="9"/>
        <v>-3713.6550000000002</v>
      </c>
      <c r="N91" s="492">
        <f t="shared" si="11"/>
        <v>16725.605522237969</v>
      </c>
      <c r="O91" s="491"/>
      <c r="P91" s="491">
        <v>14356.452834521589</v>
      </c>
      <c r="Q91" s="491">
        <v>5566.9563564573436</v>
      </c>
      <c r="R91" s="491">
        <f t="shared" si="10"/>
        <v>-3713.6550000000002</v>
      </c>
      <c r="S91" s="492">
        <f t="shared" si="12"/>
        <v>16209.754190978934</v>
      </c>
    </row>
    <row r="92" spans="1:19">
      <c r="A92" s="489">
        <v>249</v>
      </c>
      <c r="B92" s="490" t="s">
        <v>95</v>
      </c>
      <c r="C92" s="491">
        <v>5978.2634247369588</v>
      </c>
      <c r="D92" s="491">
        <v>-836.84708597424242</v>
      </c>
      <c r="E92" s="491">
        <v>-278.94902865808081</v>
      </c>
      <c r="F92" s="491">
        <v>-105.28424214507966</v>
      </c>
      <c r="G92" s="491">
        <v>1798.7446994229238</v>
      </c>
      <c r="H92" s="491">
        <v>-36.911000000000001</v>
      </c>
      <c r="I92" s="492">
        <f t="shared" si="8"/>
        <v>7740.0971241598827</v>
      </c>
      <c r="J92" s="491"/>
      <c r="K92" s="491">
        <v>5902.0916691755665</v>
      </c>
      <c r="L92" s="491">
        <v>1867.0735869934765</v>
      </c>
      <c r="M92" s="491">
        <f t="shared" si="9"/>
        <v>-36.911000000000001</v>
      </c>
      <c r="N92" s="492">
        <f t="shared" si="11"/>
        <v>7732.2542561690425</v>
      </c>
      <c r="O92" s="491"/>
      <c r="P92" s="491">
        <v>5904.2983168711107</v>
      </c>
      <c r="Q92" s="491">
        <v>1951.699499494521</v>
      </c>
      <c r="R92" s="491">
        <f t="shared" si="10"/>
        <v>-36.911000000000001</v>
      </c>
      <c r="S92" s="492">
        <f t="shared" si="12"/>
        <v>7819.0868163656314</v>
      </c>
    </row>
    <row r="93" spans="1:19">
      <c r="A93" s="489">
        <v>250</v>
      </c>
      <c r="B93" s="490" t="s">
        <v>96</v>
      </c>
      <c r="C93" s="491">
        <v>1049.3633592682513</v>
      </c>
      <c r="D93" s="491">
        <v>-160.22229073085225</v>
      </c>
      <c r="E93" s="491">
        <v>-53.407430243617419</v>
      </c>
      <c r="F93" s="491">
        <v>-19.714763584089638</v>
      </c>
      <c r="G93" s="491">
        <v>471.72116405503499</v>
      </c>
      <c r="H93" s="491">
        <v>-371.32299999999998</v>
      </c>
      <c r="I93" s="492">
        <f t="shared" si="8"/>
        <v>1149.7615233232864</v>
      </c>
      <c r="J93" s="491"/>
      <c r="K93" s="491">
        <v>1132.5851909747475</v>
      </c>
      <c r="L93" s="491">
        <v>487.42042879590184</v>
      </c>
      <c r="M93" s="491">
        <f t="shared" si="9"/>
        <v>-371.32299999999998</v>
      </c>
      <c r="N93" s="492">
        <f t="shared" si="11"/>
        <v>1248.6826197706496</v>
      </c>
      <c r="O93" s="491"/>
      <c r="P93" s="491">
        <v>1228.7802732241098</v>
      </c>
      <c r="Q93" s="491">
        <v>505.98064458579466</v>
      </c>
      <c r="R93" s="491">
        <f t="shared" si="10"/>
        <v>-371.32299999999998</v>
      </c>
      <c r="S93" s="492">
        <f t="shared" si="12"/>
        <v>1363.4379178099043</v>
      </c>
    </row>
    <row r="94" spans="1:19">
      <c r="A94" s="489">
        <v>256</v>
      </c>
      <c r="B94" s="490" t="s">
        <v>97</v>
      </c>
      <c r="C94" s="491">
        <v>1723.9417775523775</v>
      </c>
      <c r="D94" s="491">
        <v>-140.59031044367273</v>
      </c>
      <c r="E94" s="491">
        <v>-46.863436814557581</v>
      </c>
      <c r="F94" s="491">
        <v>-17.60907874118805</v>
      </c>
      <c r="G94" s="491">
        <v>364.42191706108611</v>
      </c>
      <c r="H94" s="491">
        <v>184.477</v>
      </c>
      <c r="I94" s="492">
        <f t="shared" si="8"/>
        <v>2272.8406946134637</v>
      </c>
      <c r="J94" s="491"/>
      <c r="K94" s="491">
        <v>1795.5566922485768</v>
      </c>
      <c r="L94" s="491">
        <v>378.01610205726649</v>
      </c>
      <c r="M94" s="491">
        <f t="shared" si="9"/>
        <v>184.477</v>
      </c>
      <c r="N94" s="492">
        <f t="shared" si="11"/>
        <v>2358.0497943058431</v>
      </c>
      <c r="O94" s="491"/>
      <c r="P94" s="491">
        <v>1888.5491611497034</v>
      </c>
      <c r="Q94" s="491">
        <v>393.28200176041457</v>
      </c>
      <c r="R94" s="491">
        <f t="shared" si="10"/>
        <v>184.477</v>
      </c>
      <c r="S94" s="492">
        <f t="shared" si="12"/>
        <v>2466.308162910118</v>
      </c>
    </row>
    <row r="95" spans="1:19">
      <c r="A95" s="489">
        <v>257</v>
      </c>
      <c r="B95" s="490" t="s">
        <v>98</v>
      </c>
      <c r="C95" s="491">
        <v>36049.581413872598</v>
      </c>
      <c r="D95" s="491">
        <v>-3684.1175173019569</v>
      </c>
      <c r="E95" s="491">
        <v>-1228.0391724339856</v>
      </c>
      <c r="F95" s="491">
        <v>-476.11616843454044</v>
      </c>
      <c r="G95" s="491">
        <v>4883.2345508902235</v>
      </c>
      <c r="H95" s="491">
        <v>-1716.33</v>
      </c>
      <c r="I95" s="492">
        <f t="shared" si="8"/>
        <v>39216.485964762818</v>
      </c>
      <c r="J95" s="491"/>
      <c r="K95" s="491">
        <v>35104.115678509101</v>
      </c>
      <c r="L95" s="491">
        <v>4901.1136624352475</v>
      </c>
      <c r="M95" s="491">
        <f t="shared" si="9"/>
        <v>-1716.33</v>
      </c>
      <c r="N95" s="492">
        <f t="shared" si="11"/>
        <v>38288.89934094435</v>
      </c>
      <c r="O95" s="491"/>
      <c r="P95" s="491">
        <v>34420.812975097717</v>
      </c>
      <c r="Q95" s="491">
        <v>5138.7501400227648</v>
      </c>
      <c r="R95" s="491">
        <f t="shared" si="10"/>
        <v>-1716.33</v>
      </c>
      <c r="S95" s="492">
        <f t="shared" si="12"/>
        <v>37843.233115120478</v>
      </c>
    </row>
    <row r="96" spans="1:19">
      <c r="A96" s="489">
        <v>260</v>
      </c>
      <c r="B96" s="490" t="s">
        <v>99</v>
      </c>
      <c r="C96" s="491">
        <v>11858.129662548659</v>
      </c>
      <c r="D96" s="491">
        <v>-880.00125462394124</v>
      </c>
      <c r="E96" s="491">
        <v>-293.33375154131375</v>
      </c>
      <c r="F96" s="491">
        <v>-108.72044213596853</v>
      </c>
      <c r="G96" s="491">
        <v>2243.3385328683876</v>
      </c>
      <c r="H96" s="491">
        <v>-924.22699999999998</v>
      </c>
      <c r="I96" s="492">
        <f t="shared" si="8"/>
        <v>13177.241195417046</v>
      </c>
      <c r="J96" s="491"/>
      <c r="K96" s="491">
        <v>11837.641739092664</v>
      </c>
      <c r="L96" s="491">
        <v>2320.0121204229008</v>
      </c>
      <c r="M96" s="491">
        <f t="shared" si="9"/>
        <v>-924.22699999999998</v>
      </c>
      <c r="N96" s="492">
        <f t="shared" si="11"/>
        <v>13233.426859515565</v>
      </c>
      <c r="O96" s="491"/>
      <c r="P96" s="491">
        <v>12153.398816238612</v>
      </c>
      <c r="Q96" s="491">
        <v>2409.8336971025055</v>
      </c>
      <c r="R96" s="491">
        <f t="shared" si="10"/>
        <v>-924.22699999999998</v>
      </c>
      <c r="S96" s="492">
        <f t="shared" si="12"/>
        <v>13639.005513341117</v>
      </c>
    </row>
    <row r="97" spans="1:19">
      <c r="A97" s="489">
        <v>261</v>
      </c>
      <c r="B97" s="490" t="s">
        <v>100</v>
      </c>
      <c r="C97" s="491">
        <v>11077.364532007879</v>
      </c>
      <c r="D97" s="491">
        <v>-600.44909293092405</v>
      </c>
      <c r="E97" s="491">
        <v>-200.14969764364136</v>
      </c>
      <c r="F97" s="491">
        <v>-74.254314954628697</v>
      </c>
      <c r="G97" s="491">
        <v>1306.5140594691741</v>
      </c>
      <c r="H97" s="491">
        <v>299.53300000000002</v>
      </c>
      <c r="I97" s="492">
        <f t="shared" si="8"/>
        <v>12683.411591477054</v>
      </c>
      <c r="J97" s="491"/>
      <c r="K97" s="491">
        <v>11216.741078535551</v>
      </c>
      <c r="L97" s="491">
        <v>1348.695830117565</v>
      </c>
      <c r="M97" s="491">
        <f t="shared" si="9"/>
        <v>299.53300000000002</v>
      </c>
      <c r="N97" s="492">
        <f t="shared" si="11"/>
        <v>12864.969908653116</v>
      </c>
      <c r="O97" s="491"/>
      <c r="P97" s="491">
        <v>11124.403933031042</v>
      </c>
      <c r="Q97" s="491">
        <v>1402.0508529979306</v>
      </c>
      <c r="R97" s="491">
        <f t="shared" si="10"/>
        <v>299.53300000000002</v>
      </c>
      <c r="S97" s="492">
        <f t="shared" si="12"/>
        <v>12825.987786028973</v>
      </c>
    </row>
    <row r="98" spans="1:19">
      <c r="A98" s="489">
        <v>263</v>
      </c>
      <c r="B98" s="490" t="s">
        <v>101</v>
      </c>
      <c r="C98" s="491">
        <v>8777.1111627704486</v>
      </c>
      <c r="D98" s="491">
        <v>-687.30024996176428</v>
      </c>
      <c r="E98" s="491">
        <v>-229.10008332058811</v>
      </c>
      <c r="F98" s="491">
        <v>-86.194242195697086</v>
      </c>
      <c r="G98" s="491">
        <v>1914.3135308689002</v>
      </c>
      <c r="H98" s="491">
        <v>-383.49200000000002</v>
      </c>
      <c r="I98" s="492">
        <f t="shared" si="8"/>
        <v>10307.932693639348</v>
      </c>
      <c r="J98" s="491"/>
      <c r="K98" s="491">
        <v>8992.1925071918595</v>
      </c>
      <c r="L98" s="491">
        <v>1982.0688152767339</v>
      </c>
      <c r="M98" s="491">
        <f t="shared" si="9"/>
        <v>-383.49200000000002</v>
      </c>
      <c r="N98" s="492">
        <f t="shared" si="11"/>
        <v>10590.769322468594</v>
      </c>
      <c r="O98" s="491"/>
      <c r="P98" s="491">
        <v>9171.8060942808861</v>
      </c>
      <c r="Q98" s="491">
        <v>2059.2571958781282</v>
      </c>
      <c r="R98" s="491">
        <f t="shared" si="10"/>
        <v>-383.49200000000002</v>
      </c>
      <c r="S98" s="492">
        <f t="shared" si="12"/>
        <v>10847.571290159014</v>
      </c>
    </row>
    <row r="99" spans="1:19">
      <c r="A99" s="489">
        <v>265</v>
      </c>
      <c r="B99" s="490" t="s">
        <v>102</v>
      </c>
      <c r="C99" s="491">
        <v>1624.7987015743677</v>
      </c>
      <c r="D99" s="491">
        <v>-96.260032375847999</v>
      </c>
      <c r="E99" s="491">
        <v>-32.086677458616002</v>
      </c>
      <c r="F99" s="491">
        <v>-12.287018149238966</v>
      </c>
      <c r="G99" s="491">
        <v>260.79381862307844</v>
      </c>
      <c r="H99" s="491">
        <v>-296.64499999999998</v>
      </c>
      <c r="I99" s="492">
        <f t="shared" si="8"/>
        <v>1588.947520197446</v>
      </c>
      <c r="J99" s="491"/>
      <c r="K99" s="491">
        <v>1607.6986557263608</v>
      </c>
      <c r="L99" s="491">
        <v>270.88893916446023</v>
      </c>
      <c r="M99" s="491">
        <f t="shared" si="9"/>
        <v>-296.64499999999998</v>
      </c>
      <c r="N99" s="492">
        <f t="shared" si="11"/>
        <v>1581.9425948908211</v>
      </c>
      <c r="O99" s="491"/>
      <c r="P99" s="491">
        <v>1620.0679515529614</v>
      </c>
      <c r="Q99" s="491">
        <v>282.1949466792608</v>
      </c>
      <c r="R99" s="491">
        <f t="shared" si="10"/>
        <v>-296.64499999999998</v>
      </c>
      <c r="S99" s="492">
        <f t="shared" si="12"/>
        <v>1605.6178982322222</v>
      </c>
    </row>
    <row r="100" spans="1:19">
      <c r="A100" s="489">
        <v>271</v>
      </c>
      <c r="B100" s="490" t="s">
        <v>103</v>
      </c>
      <c r="C100" s="491">
        <v>2621.1741854684228</v>
      </c>
      <c r="D100" s="491">
        <v>-624.51410102488603</v>
      </c>
      <c r="E100" s="491">
        <v>-208.17136700829533</v>
      </c>
      <c r="F100" s="491">
        <v>-77.736793733273643</v>
      </c>
      <c r="G100" s="491">
        <v>1512.0060163330838</v>
      </c>
      <c r="H100" s="491">
        <v>-287.89999999999998</v>
      </c>
      <c r="I100" s="492">
        <f t="shared" si="8"/>
        <v>3845.2802018015068</v>
      </c>
      <c r="J100" s="491"/>
      <c r="K100" s="491">
        <v>2624.4019089020385</v>
      </c>
      <c r="L100" s="491">
        <v>1565.8002217195765</v>
      </c>
      <c r="M100" s="491">
        <f t="shared" si="9"/>
        <v>-287.89999999999998</v>
      </c>
      <c r="N100" s="492">
        <f t="shared" si="11"/>
        <v>3902.3021306216147</v>
      </c>
      <c r="O100" s="491"/>
      <c r="P100" s="491">
        <v>3144.9348362302194</v>
      </c>
      <c r="Q100" s="491">
        <v>1629.2814421098249</v>
      </c>
      <c r="R100" s="491">
        <f t="shared" si="10"/>
        <v>-287.89999999999998</v>
      </c>
      <c r="S100" s="492">
        <f t="shared" si="12"/>
        <v>4486.3162783400448</v>
      </c>
    </row>
    <row r="101" spans="1:19">
      <c r="A101" s="489">
        <v>272</v>
      </c>
      <c r="B101" s="490" t="s">
        <v>104</v>
      </c>
      <c r="C101" s="491">
        <v>23747.793371284373</v>
      </c>
      <c r="D101" s="491">
        <v>-4343.1006712734579</v>
      </c>
      <c r="E101" s="491">
        <v>-1447.7002237578192</v>
      </c>
      <c r="F101" s="491">
        <v>-553.9917985310824</v>
      </c>
      <c r="G101" s="491">
        <v>8147.1261332523882</v>
      </c>
      <c r="H101" s="491">
        <v>-969.04100000000005</v>
      </c>
      <c r="I101" s="492">
        <f t="shared" si="8"/>
        <v>30925.878504536759</v>
      </c>
      <c r="J101" s="491"/>
      <c r="K101" s="491">
        <v>25248.211431119802</v>
      </c>
      <c r="L101" s="491">
        <v>8433.3081853690182</v>
      </c>
      <c r="M101" s="491">
        <f t="shared" si="9"/>
        <v>-969.04100000000005</v>
      </c>
      <c r="N101" s="492">
        <f t="shared" si="11"/>
        <v>32712.478616488817</v>
      </c>
      <c r="O101" s="491"/>
      <c r="P101" s="491">
        <v>26299.473528164319</v>
      </c>
      <c r="Q101" s="491">
        <v>8812.9602294655779</v>
      </c>
      <c r="R101" s="491">
        <f t="shared" si="10"/>
        <v>-969.04100000000005</v>
      </c>
      <c r="S101" s="492">
        <f t="shared" si="12"/>
        <v>34143.392757629903</v>
      </c>
    </row>
    <row r="102" spans="1:19">
      <c r="A102" s="489">
        <v>273</v>
      </c>
      <c r="B102" s="490" t="s">
        <v>105</v>
      </c>
      <c r="C102" s="491">
        <v>4862.2533192293631</v>
      </c>
      <c r="D102" s="491">
        <v>-361.78935100659413</v>
      </c>
      <c r="E102" s="491">
        <v>-120.59645033553137</v>
      </c>
      <c r="F102" s="491">
        <v>-45.827569575457204</v>
      </c>
      <c r="G102" s="491">
        <v>801.71393994849132</v>
      </c>
      <c r="H102" s="491">
        <v>-273.75599999999997</v>
      </c>
      <c r="I102" s="492">
        <f t="shared" si="8"/>
        <v>5390.2112591778541</v>
      </c>
      <c r="J102" s="491"/>
      <c r="K102" s="491">
        <v>4437.9127359748391</v>
      </c>
      <c r="L102" s="491">
        <v>829.27298282805077</v>
      </c>
      <c r="M102" s="491">
        <f t="shared" si="9"/>
        <v>-273.75599999999997</v>
      </c>
      <c r="N102" s="492">
        <f t="shared" si="11"/>
        <v>4993.4297188028895</v>
      </c>
      <c r="O102" s="491"/>
      <c r="P102" s="491">
        <v>4331.3397508492517</v>
      </c>
      <c r="Q102" s="491">
        <v>862.8656363501126</v>
      </c>
      <c r="R102" s="491">
        <f t="shared" si="10"/>
        <v>-273.75599999999997</v>
      </c>
      <c r="S102" s="492">
        <f t="shared" si="12"/>
        <v>4920.4493871993636</v>
      </c>
    </row>
    <row r="103" spans="1:19">
      <c r="A103" s="489">
        <v>275</v>
      </c>
      <c r="B103" s="490" t="s">
        <v>106</v>
      </c>
      <c r="C103" s="491">
        <v>2126.581563251671</v>
      </c>
      <c r="D103" s="491">
        <v>-228.07475716119623</v>
      </c>
      <c r="E103" s="491">
        <v>-76.024919053732077</v>
      </c>
      <c r="F103" s="491">
        <v>-28.739127196525043</v>
      </c>
      <c r="G103" s="491">
        <v>561.06342061329644</v>
      </c>
      <c r="H103" s="491">
        <v>-99.691000000000003</v>
      </c>
      <c r="I103" s="492">
        <f t="shared" si="8"/>
        <v>2587.9539838649675</v>
      </c>
      <c r="J103" s="491"/>
      <c r="K103" s="491">
        <v>2036.5091699054021</v>
      </c>
      <c r="L103" s="491">
        <v>583.12867367229512</v>
      </c>
      <c r="M103" s="491">
        <f t="shared" si="9"/>
        <v>-99.691000000000003</v>
      </c>
      <c r="N103" s="492">
        <f t="shared" si="11"/>
        <v>2519.9468435776976</v>
      </c>
      <c r="O103" s="491"/>
      <c r="P103" s="491">
        <v>2059.8174218220738</v>
      </c>
      <c r="Q103" s="491">
        <v>608.60516124344781</v>
      </c>
      <c r="R103" s="491">
        <f t="shared" si="10"/>
        <v>-99.691000000000003</v>
      </c>
      <c r="S103" s="492">
        <f t="shared" si="12"/>
        <v>2568.7315830655216</v>
      </c>
    </row>
    <row r="104" spans="1:19">
      <c r="A104" s="489">
        <v>276</v>
      </c>
      <c r="B104" s="490" t="s">
        <v>107</v>
      </c>
      <c r="C104" s="491">
        <v>16752.122567638391</v>
      </c>
      <c r="D104" s="491">
        <v>-1371.2531115796316</v>
      </c>
      <c r="E104" s="491">
        <v>-457.08437052654386</v>
      </c>
      <c r="F104" s="491">
        <v>-172.85127226895494</v>
      </c>
      <c r="G104" s="491">
        <v>2163.533208457819</v>
      </c>
      <c r="H104" s="491">
        <v>-1648.2239999999999</v>
      </c>
      <c r="I104" s="492">
        <f t="shared" si="8"/>
        <v>17267.431776096211</v>
      </c>
      <c r="J104" s="491"/>
      <c r="K104" s="491">
        <v>16886.070505772634</v>
      </c>
      <c r="L104" s="491">
        <v>2231.5472121187713</v>
      </c>
      <c r="M104" s="491">
        <f t="shared" si="9"/>
        <v>-1648.2239999999999</v>
      </c>
      <c r="N104" s="492">
        <f t="shared" si="11"/>
        <v>17469.393717891406</v>
      </c>
      <c r="O104" s="491"/>
      <c r="P104" s="491">
        <v>17190.748963587434</v>
      </c>
      <c r="Q104" s="491">
        <v>2333.978901162543</v>
      </c>
      <c r="R104" s="491">
        <f t="shared" si="10"/>
        <v>-1648.2239999999999</v>
      </c>
      <c r="S104" s="492">
        <f t="shared" si="12"/>
        <v>17876.503864749979</v>
      </c>
    </row>
    <row r="105" spans="1:19">
      <c r="A105" s="489">
        <v>280</v>
      </c>
      <c r="B105" s="490" t="s">
        <v>108</v>
      </c>
      <c r="C105" s="491">
        <v>2708.893416465135</v>
      </c>
      <c r="D105" s="491">
        <v>-183.11118940668828</v>
      </c>
      <c r="E105" s="491">
        <v>-61.037063135562761</v>
      </c>
      <c r="F105" s="491">
        <v>-23.451775695393017</v>
      </c>
      <c r="G105" s="491">
        <v>537.58388354194392</v>
      </c>
      <c r="H105" s="491">
        <v>-273.637</v>
      </c>
      <c r="I105" s="492">
        <f t="shared" si="8"/>
        <v>2972.8403000070789</v>
      </c>
      <c r="J105" s="491"/>
      <c r="K105" s="491">
        <v>2679.6661615190806</v>
      </c>
      <c r="L105" s="491">
        <v>557.29759466957307</v>
      </c>
      <c r="M105" s="491">
        <f t="shared" si="9"/>
        <v>-273.637</v>
      </c>
      <c r="N105" s="492">
        <f t="shared" si="11"/>
        <v>2963.3267561886537</v>
      </c>
      <c r="O105" s="491"/>
      <c r="P105" s="491">
        <v>2684.0049429770161</v>
      </c>
      <c r="Q105" s="491">
        <v>579.79040490555235</v>
      </c>
      <c r="R105" s="491">
        <f t="shared" si="10"/>
        <v>-273.637</v>
      </c>
      <c r="S105" s="492">
        <f t="shared" si="12"/>
        <v>2990.1583478825683</v>
      </c>
    </row>
    <row r="106" spans="1:19">
      <c r="A106" s="489">
        <v>284</v>
      </c>
      <c r="B106" s="490" t="s">
        <v>109</v>
      </c>
      <c r="C106" s="491">
        <v>1901.5819678383727</v>
      </c>
      <c r="D106" s="491">
        <v>-201.4765903205014</v>
      </c>
      <c r="E106" s="491">
        <v>-67.158863440167124</v>
      </c>
      <c r="F106" s="491">
        <v>-25.650018113806766</v>
      </c>
      <c r="G106" s="491">
        <v>531.84216015758216</v>
      </c>
      <c r="H106" s="491">
        <v>648.35</v>
      </c>
      <c r="I106" s="492">
        <f t="shared" si="8"/>
        <v>3081.774127995955</v>
      </c>
      <c r="J106" s="491"/>
      <c r="K106" s="491">
        <v>1899.3886630230904</v>
      </c>
      <c r="L106" s="491">
        <v>547.88457654324827</v>
      </c>
      <c r="M106" s="491">
        <f t="shared" si="9"/>
        <v>648.35</v>
      </c>
      <c r="N106" s="492">
        <f t="shared" si="11"/>
        <v>3095.6232395663387</v>
      </c>
      <c r="O106" s="491"/>
      <c r="P106" s="491">
        <v>1889.875267458928</v>
      </c>
      <c r="Q106" s="491">
        <v>567.5730882182047</v>
      </c>
      <c r="R106" s="491">
        <f t="shared" si="10"/>
        <v>648.35</v>
      </c>
      <c r="S106" s="492">
        <f t="shared" si="12"/>
        <v>3105.7983556771328</v>
      </c>
    </row>
    <row r="107" spans="1:19">
      <c r="A107" s="489">
        <v>285</v>
      </c>
      <c r="B107" s="490" t="s">
        <v>110</v>
      </c>
      <c r="C107" s="491">
        <v>5266.9622293563998</v>
      </c>
      <c r="D107" s="491">
        <v>-4579.3177244062954</v>
      </c>
      <c r="E107" s="491">
        <v>-1526.439241468765</v>
      </c>
      <c r="F107" s="491">
        <v>-581.60866512452242</v>
      </c>
      <c r="G107" s="491">
        <v>8449.4900311925248</v>
      </c>
      <c r="H107" s="491">
        <v>-1899.221</v>
      </c>
      <c r="I107" s="492">
        <f t="shared" si="8"/>
        <v>11817.231260548926</v>
      </c>
      <c r="J107" s="491"/>
      <c r="K107" s="491">
        <v>5070.8439970920726</v>
      </c>
      <c r="L107" s="491">
        <v>8774.6432024885216</v>
      </c>
      <c r="M107" s="491">
        <f t="shared" si="9"/>
        <v>-1899.221</v>
      </c>
      <c r="N107" s="492">
        <f t="shared" si="11"/>
        <v>11946.266199580596</v>
      </c>
      <c r="O107" s="491"/>
      <c r="P107" s="491">
        <v>5701.5885485195149</v>
      </c>
      <c r="Q107" s="491">
        <v>9192.3983458863731</v>
      </c>
      <c r="R107" s="491">
        <f t="shared" si="10"/>
        <v>-1899.221</v>
      </c>
      <c r="S107" s="492">
        <f t="shared" si="12"/>
        <v>12994.765894405888</v>
      </c>
    </row>
    <row r="108" spans="1:19">
      <c r="A108" s="489">
        <v>286</v>
      </c>
      <c r="B108" s="490" t="s">
        <v>111</v>
      </c>
      <c r="C108" s="491">
        <v>-2155.6391484014466</v>
      </c>
      <c r="D108" s="491">
        <v>-7185.9380747943896</v>
      </c>
      <c r="E108" s="491">
        <v>-2395.3126915981297</v>
      </c>
      <c r="F108" s="491">
        <v>-910.63927637330494</v>
      </c>
      <c r="G108" s="491">
        <v>13963.508466947664</v>
      </c>
      <c r="H108" s="491">
        <v>-7416.1310000000003</v>
      </c>
      <c r="I108" s="492">
        <f t="shared" si="8"/>
        <v>4391.7383185462177</v>
      </c>
      <c r="J108" s="491"/>
      <c r="K108" s="491">
        <v>-1407.3800231640992</v>
      </c>
      <c r="L108" s="491">
        <v>14443.44973468118</v>
      </c>
      <c r="M108" s="491">
        <f t="shared" si="9"/>
        <v>-7416.1310000000003</v>
      </c>
      <c r="N108" s="492">
        <f t="shared" si="11"/>
        <v>5619.9387115170803</v>
      </c>
      <c r="O108" s="491"/>
      <c r="P108" s="491">
        <v>1735.3044837895743</v>
      </c>
      <c r="Q108" s="491">
        <v>15078.108344646316</v>
      </c>
      <c r="R108" s="491">
        <f t="shared" si="10"/>
        <v>-7416.1310000000003</v>
      </c>
      <c r="S108" s="492">
        <f t="shared" si="12"/>
        <v>9397.2818284358909</v>
      </c>
    </row>
    <row r="109" spans="1:19">
      <c r="A109" s="489">
        <v>287</v>
      </c>
      <c r="B109" s="490" t="s">
        <v>112</v>
      </c>
      <c r="C109" s="491">
        <v>6003.3434330125283</v>
      </c>
      <c r="D109" s="491">
        <v>-564.71346061094289</v>
      </c>
      <c r="E109" s="491">
        <v>-188.23782020364763</v>
      </c>
      <c r="F109" s="491">
        <v>-71.47758768926397</v>
      </c>
      <c r="G109" s="491">
        <v>1521.8464345216169</v>
      </c>
      <c r="H109" s="491">
        <v>1124.6510000000001</v>
      </c>
      <c r="I109" s="492">
        <f t="shared" si="8"/>
        <v>8649.8408675341452</v>
      </c>
      <c r="J109" s="491"/>
      <c r="K109" s="491">
        <v>6261.6890454368331</v>
      </c>
      <c r="L109" s="491">
        <v>1572.1138351574948</v>
      </c>
      <c r="M109" s="491">
        <f t="shared" si="9"/>
        <v>1124.6510000000001</v>
      </c>
      <c r="N109" s="492">
        <f t="shared" si="11"/>
        <v>8958.4538805943284</v>
      </c>
      <c r="O109" s="491"/>
      <c r="P109" s="491">
        <v>6421.2309867808444</v>
      </c>
      <c r="Q109" s="491">
        <v>1631.7927984051853</v>
      </c>
      <c r="R109" s="491">
        <f t="shared" si="10"/>
        <v>1124.6510000000001</v>
      </c>
      <c r="S109" s="492">
        <f t="shared" si="12"/>
        <v>9177.6747851860291</v>
      </c>
    </row>
    <row r="110" spans="1:19">
      <c r="A110" s="489">
        <v>288</v>
      </c>
      <c r="B110" s="490" t="s">
        <v>113</v>
      </c>
      <c r="C110" s="491">
        <v>6341.4176475078193</v>
      </c>
      <c r="D110" s="491">
        <v>-579.46006331513763</v>
      </c>
      <c r="E110" s="491">
        <v>-193.15335443837921</v>
      </c>
      <c r="F110" s="491">
        <v>-72.565139201531821</v>
      </c>
      <c r="G110" s="491">
        <v>1417.1824223210072</v>
      </c>
      <c r="H110" s="491">
        <v>374.92099999999999</v>
      </c>
      <c r="I110" s="492">
        <f t="shared" si="8"/>
        <v>8133.5210698288265</v>
      </c>
      <c r="J110" s="491"/>
      <c r="K110" s="491">
        <v>6336.1327408200259</v>
      </c>
      <c r="L110" s="491">
        <v>1464.3240369878647</v>
      </c>
      <c r="M110" s="491">
        <f t="shared" si="9"/>
        <v>374.92099999999999</v>
      </c>
      <c r="N110" s="492">
        <f t="shared" si="11"/>
        <v>8175.3777778078911</v>
      </c>
      <c r="O110" s="491"/>
      <c r="P110" s="491">
        <v>6579.8579554475</v>
      </c>
      <c r="Q110" s="491">
        <v>1523.5783818883385</v>
      </c>
      <c r="R110" s="491">
        <f t="shared" si="10"/>
        <v>374.92099999999999</v>
      </c>
      <c r="S110" s="492">
        <f t="shared" si="12"/>
        <v>8478.3573373358377</v>
      </c>
    </row>
    <row r="111" spans="1:19">
      <c r="A111" s="489">
        <v>290</v>
      </c>
      <c r="B111" s="490" t="s">
        <v>114</v>
      </c>
      <c r="C111" s="491">
        <v>7716.9591623985352</v>
      </c>
      <c r="D111" s="491">
        <v>-701.59450288975677</v>
      </c>
      <c r="E111" s="491">
        <v>-233.86483429658563</v>
      </c>
      <c r="F111" s="491">
        <v>-88.080102796757302</v>
      </c>
      <c r="G111" s="491">
        <v>1814.1600194649679</v>
      </c>
      <c r="H111" s="491">
        <v>-548.572</v>
      </c>
      <c r="I111" s="492">
        <f t="shared" si="8"/>
        <v>8982.5471818635033</v>
      </c>
      <c r="J111" s="491"/>
      <c r="K111" s="491">
        <v>7651.2669447978124</v>
      </c>
      <c r="L111" s="491">
        <v>1882.0321369299952</v>
      </c>
      <c r="M111" s="491">
        <f t="shared" si="9"/>
        <v>-548.572</v>
      </c>
      <c r="N111" s="492">
        <f t="shared" si="11"/>
        <v>8984.7270817278077</v>
      </c>
      <c r="O111" s="491"/>
      <c r="P111" s="491">
        <v>7419.2920795978616</v>
      </c>
      <c r="Q111" s="491">
        <v>1959.2836861645569</v>
      </c>
      <c r="R111" s="491">
        <f t="shared" si="10"/>
        <v>-548.572</v>
      </c>
      <c r="S111" s="492">
        <f t="shared" si="12"/>
        <v>8830.003765762418</v>
      </c>
    </row>
    <row r="112" spans="1:19">
      <c r="A112" s="489">
        <v>291</v>
      </c>
      <c r="B112" s="490" t="s">
        <v>115</v>
      </c>
      <c r="C112" s="491">
        <v>2306.4148726427329</v>
      </c>
      <c r="D112" s="491">
        <v>-191.70583515453188</v>
      </c>
      <c r="E112" s="491">
        <v>-63.901945051510623</v>
      </c>
      <c r="F112" s="491">
        <v>-23.926133269892826</v>
      </c>
      <c r="G112" s="491">
        <v>468.46371463141588</v>
      </c>
      <c r="H112" s="491">
        <v>-92.123999999999995</v>
      </c>
      <c r="I112" s="492">
        <f t="shared" si="8"/>
        <v>2682.7545872741489</v>
      </c>
      <c r="J112" s="491"/>
      <c r="K112" s="491">
        <v>2298.4430582716504</v>
      </c>
      <c r="L112" s="491">
        <v>487.34698156020426</v>
      </c>
      <c r="M112" s="491">
        <f t="shared" si="9"/>
        <v>-92.123999999999995</v>
      </c>
      <c r="N112" s="492">
        <f t="shared" si="11"/>
        <v>2693.666039831855</v>
      </c>
      <c r="O112" s="491"/>
      <c r="P112" s="491">
        <v>2263.0229888552326</v>
      </c>
      <c r="Q112" s="491">
        <v>508.80676719216518</v>
      </c>
      <c r="R112" s="491">
        <f t="shared" si="10"/>
        <v>-92.123999999999995</v>
      </c>
      <c r="S112" s="492">
        <f t="shared" si="12"/>
        <v>2679.7057560473982</v>
      </c>
    </row>
    <row r="113" spans="1:19">
      <c r="A113" s="489">
        <v>297</v>
      </c>
      <c r="B113" s="490" t="s">
        <v>116</v>
      </c>
      <c r="C113" s="491">
        <v>24000.739618918367</v>
      </c>
      <c r="D113" s="491">
        <v>-11091.073692748787</v>
      </c>
      <c r="E113" s="491">
        <v>-3697.0245642495956</v>
      </c>
      <c r="F113" s="491">
        <v>-1414.1177780686271</v>
      </c>
      <c r="G113" s="491">
        <v>20718.677638305588</v>
      </c>
      <c r="H113" s="491">
        <v>-1768.8389999999999</v>
      </c>
      <c r="I113" s="492">
        <f t="shared" si="8"/>
        <v>42950.578257223955</v>
      </c>
      <c r="J113" s="491"/>
      <c r="K113" s="491">
        <v>27016.184688000125</v>
      </c>
      <c r="L113" s="491">
        <v>21409.893021000415</v>
      </c>
      <c r="M113" s="491">
        <f t="shared" si="9"/>
        <v>-1768.8389999999999</v>
      </c>
      <c r="N113" s="492">
        <f t="shared" si="11"/>
        <v>46657.238709000543</v>
      </c>
      <c r="O113" s="491"/>
      <c r="P113" s="491">
        <v>27870.147596126782</v>
      </c>
      <c r="Q113" s="491">
        <v>22383.476100137024</v>
      </c>
      <c r="R113" s="491">
        <f t="shared" si="10"/>
        <v>-1768.8389999999999</v>
      </c>
      <c r="S113" s="492">
        <f t="shared" si="12"/>
        <v>48484.784696263807</v>
      </c>
    </row>
    <row r="114" spans="1:19">
      <c r="A114" s="489">
        <v>300</v>
      </c>
      <c r="B114" s="490" t="s">
        <v>117</v>
      </c>
      <c r="C114" s="491">
        <v>4290.9324479742008</v>
      </c>
      <c r="D114" s="491">
        <v>-310.94523616145636</v>
      </c>
      <c r="E114" s="491">
        <v>-103.6484120538188</v>
      </c>
      <c r="F114" s="491">
        <v>-39.603072622264577</v>
      </c>
      <c r="G114" s="491">
        <v>821.58850427046048</v>
      </c>
      <c r="H114" s="491">
        <v>1179.1020000000001</v>
      </c>
      <c r="I114" s="492">
        <f t="shared" si="8"/>
        <v>6291.6229522446611</v>
      </c>
      <c r="J114" s="491"/>
      <c r="K114" s="491">
        <v>4190.8985535169322</v>
      </c>
      <c r="L114" s="491">
        <v>849.68691414797433</v>
      </c>
      <c r="M114" s="491">
        <f t="shared" si="9"/>
        <v>1179.1020000000001</v>
      </c>
      <c r="N114" s="492">
        <f t="shared" si="11"/>
        <v>6219.6874676649068</v>
      </c>
      <c r="O114" s="491"/>
      <c r="P114" s="491">
        <v>4195.0756152465046</v>
      </c>
      <c r="Q114" s="491">
        <v>883.13140752756249</v>
      </c>
      <c r="R114" s="491">
        <f t="shared" si="10"/>
        <v>1179.1020000000001</v>
      </c>
      <c r="S114" s="492">
        <f t="shared" si="12"/>
        <v>6257.3090227740668</v>
      </c>
    </row>
    <row r="115" spans="1:19">
      <c r="A115" s="489">
        <v>301</v>
      </c>
      <c r="B115" s="490" t="s">
        <v>118</v>
      </c>
      <c r="C115" s="491">
        <v>11075.629796179237</v>
      </c>
      <c r="D115" s="491">
        <v>-1799.4474097327225</v>
      </c>
      <c r="E115" s="491">
        <v>-599.81580324424078</v>
      </c>
      <c r="F115" s="491">
        <v>-228.22384181910343</v>
      </c>
      <c r="G115" s="491">
        <v>4702.8874576239659</v>
      </c>
      <c r="H115" s="491">
        <v>-2562.1669999999999</v>
      </c>
      <c r="I115" s="492">
        <f t="shared" si="8"/>
        <v>13216.350253803203</v>
      </c>
      <c r="J115" s="491"/>
      <c r="K115" s="491">
        <v>11405.015957496878</v>
      </c>
      <c r="L115" s="491">
        <v>4857.3196855840588</v>
      </c>
      <c r="M115" s="491">
        <f t="shared" si="9"/>
        <v>-2562.1669999999999</v>
      </c>
      <c r="N115" s="492">
        <f t="shared" si="11"/>
        <v>13700.168643080937</v>
      </c>
      <c r="O115" s="491"/>
      <c r="P115" s="491">
        <v>12405.865407266852</v>
      </c>
      <c r="Q115" s="491">
        <v>5041.7055872122792</v>
      </c>
      <c r="R115" s="491">
        <f t="shared" si="10"/>
        <v>-2562.1669999999999</v>
      </c>
      <c r="S115" s="492">
        <f t="shared" si="12"/>
        <v>14885.403994479131</v>
      </c>
    </row>
    <row r="116" spans="1:19">
      <c r="A116" s="489">
        <v>304</v>
      </c>
      <c r="B116" s="490" t="s">
        <v>119</v>
      </c>
      <c r="C116" s="491">
        <v>-39.527288824369258</v>
      </c>
      <c r="D116" s="491">
        <v>-85.946457478435704</v>
      </c>
      <c r="E116" s="491">
        <v>-28.64881915947857</v>
      </c>
      <c r="F116" s="491">
        <v>-11.696963605348959</v>
      </c>
      <c r="G116" s="491">
        <v>186.57599313992569</v>
      </c>
      <c r="H116" s="491">
        <v>-222.81200000000001</v>
      </c>
      <c r="I116" s="492">
        <f t="shared" si="8"/>
        <v>-75.763295684443591</v>
      </c>
      <c r="J116" s="491"/>
      <c r="K116" s="491">
        <v>-58.699918194067614</v>
      </c>
      <c r="L116" s="491">
        <v>190.40353420659915</v>
      </c>
      <c r="M116" s="491">
        <f t="shared" si="9"/>
        <v>-222.81200000000001</v>
      </c>
      <c r="N116" s="492">
        <f t="shared" si="11"/>
        <v>-91.108383987468471</v>
      </c>
      <c r="O116" s="491"/>
      <c r="P116" s="491">
        <v>-105.46114740305245</v>
      </c>
      <c r="Q116" s="491">
        <v>197.13705862866891</v>
      </c>
      <c r="R116" s="491">
        <f t="shared" si="10"/>
        <v>-222.81200000000001</v>
      </c>
      <c r="S116" s="492">
        <f t="shared" si="12"/>
        <v>-131.13608877438355</v>
      </c>
    </row>
    <row r="117" spans="1:19">
      <c r="A117" s="489">
        <v>305</v>
      </c>
      <c r="B117" s="490" t="s">
        <v>120</v>
      </c>
      <c r="C117" s="491">
        <v>13623.983699161958</v>
      </c>
      <c r="D117" s="491">
        <v>-1370.2579420719867</v>
      </c>
      <c r="E117" s="491">
        <v>-456.75264735732884</v>
      </c>
      <c r="F117" s="491">
        <v>-172.16866014955278</v>
      </c>
      <c r="G117" s="491">
        <v>2952.4902915769353</v>
      </c>
      <c r="H117" s="491">
        <v>-717.41600000000005</v>
      </c>
      <c r="I117" s="492">
        <f t="shared" si="8"/>
        <v>15859.057990738895</v>
      </c>
      <c r="J117" s="491"/>
      <c r="K117" s="491">
        <v>13495.876088594145</v>
      </c>
      <c r="L117" s="491">
        <v>3053.3745683546481</v>
      </c>
      <c r="M117" s="491">
        <f t="shared" si="9"/>
        <v>-717.41600000000005</v>
      </c>
      <c r="N117" s="492">
        <f t="shared" si="11"/>
        <v>15831.834656948793</v>
      </c>
      <c r="O117" s="491"/>
      <c r="P117" s="491">
        <v>13471.786430787974</v>
      </c>
      <c r="Q117" s="491">
        <v>3176.9889375274565</v>
      </c>
      <c r="R117" s="491">
        <f t="shared" si="10"/>
        <v>-717.41600000000005</v>
      </c>
      <c r="S117" s="492">
        <f t="shared" si="12"/>
        <v>15931.35936831543</v>
      </c>
    </row>
    <row r="118" spans="1:19">
      <c r="A118" s="489">
        <v>309</v>
      </c>
      <c r="B118" s="490" t="s">
        <v>121</v>
      </c>
      <c r="C118" s="491">
        <v>3490.0104678997627</v>
      </c>
      <c r="D118" s="491">
        <v>-584.16450098764153</v>
      </c>
      <c r="E118" s="491">
        <v>-194.72150032921382</v>
      </c>
      <c r="F118" s="491">
        <v>-72.206478596422215</v>
      </c>
      <c r="G118" s="491">
        <v>1345.8422317885129</v>
      </c>
      <c r="H118" s="491">
        <v>-396.08199999999999</v>
      </c>
      <c r="I118" s="492">
        <f t="shared" si="8"/>
        <v>4439.7706996882753</v>
      </c>
      <c r="J118" s="491"/>
      <c r="K118" s="491">
        <v>3684.1247170371298</v>
      </c>
      <c r="L118" s="491">
        <v>1396.8943227720029</v>
      </c>
      <c r="M118" s="491">
        <f t="shared" si="9"/>
        <v>-396.08199999999999</v>
      </c>
      <c r="N118" s="492">
        <f t="shared" si="11"/>
        <v>4684.9370398091323</v>
      </c>
      <c r="O118" s="491"/>
      <c r="P118" s="491">
        <v>3936.8514112232729</v>
      </c>
      <c r="Q118" s="491">
        <v>1456.5370003764708</v>
      </c>
      <c r="R118" s="491">
        <f t="shared" si="10"/>
        <v>-396.08199999999999</v>
      </c>
      <c r="S118" s="492">
        <f t="shared" si="12"/>
        <v>4997.3064115997431</v>
      </c>
    </row>
    <row r="119" spans="1:19">
      <c r="A119" s="489">
        <v>312</v>
      </c>
      <c r="B119" s="490" t="s">
        <v>122</v>
      </c>
      <c r="C119" s="491">
        <v>925.25581627190672</v>
      </c>
      <c r="D119" s="491">
        <v>-108.20206646758854</v>
      </c>
      <c r="E119" s="491">
        <v>-36.067355489196174</v>
      </c>
      <c r="F119" s="491">
        <v>-14.091890871726045</v>
      </c>
      <c r="G119" s="491">
        <v>315.66636866080034</v>
      </c>
      <c r="H119" s="491">
        <v>-316.661</v>
      </c>
      <c r="I119" s="492">
        <f t="shared" si="8"/>
        <v>924.26118493270701</v>
      </c>
      <c r="J119" s="491"/>
      <c r="K119" s="491">
        <v>1069.6200605543177</v>
      </c>
      <c r="L119" s="491">
        <v>327.6110107983028</v>
      </c>
      <c r="M119" s="491">
        <f t="shared" si="9"/>
        <v>-316.661</v>
      </c>
      <c r="N119" s="492">
        <f t="shared" si="11"/>
        <v>1080.5700713526203</v>
      </c>
      <c r="O119" s="491"/>
      <c r="P119" s="491">
        <v>1171.5038079042579</v>
      </c>
      <c r="Q119" s="491">
        <v>341.74257027200997</v>
      </c>
      <c r="R119" s="491">
        <f t="shared" si="10"/>
        <v>-316.661</v>
      </c>
      <c r="S119" s="492">
        <f t="shared" si="12"/>
        <v>1196.5853781762678</v>
      </c>
    </row>
    <row r="120" spans="1:19">
      <c r="A120" s="489">
        <v>316</v>
      </c>
      <c r="B120" s="490" t="s">
        <v>123</v>
      </c>
      <c r="C120" s="491">
        <v>1028.1503227413493</v>
      </c>
      <c r="D120" s="491">
        <v>-379.79287209944539</v>
      </c>
      <c r="E120" s="491">
        <v>-126.59762403314846</v>
      </c>
      <c r="F120" s="491">
        <v>-48.291915023468405</v>
      </c>
      <c r="G120" s="491">
        <v>869.0098421861062</v>
      </c>
      <c r="H120" s="491">
        <v>-1094.4490000000001</v>
      </c>
      <c r="I120" s="492">
        <f t="shared" si="8"/>
        <v>802.71116492745546</v>
      </c>
      <c r="J120" s="491"/>
      <c r="K120" s="491">
        <v>1034.8943921724619</v>
      </c>
      <c r="L120" s="491">
        <v>899.54368722491381</v>
      </c>
      <c r="M120" s="491">
        <f t="shared" si="9"/>
        <v>-1094.4490000000001</v>
      </c>
      <c r="N120" s="492">
        <f t="shared" si="11"/>
        <v>839.98907939737569</v>
      </c>
      <c r="O120" s="491"/>
      <c r="P120" s="491">
        <v>1132.8548848969119</v>
      </c>
      <c r="Q120" s="491">
        <v>937.81488748075628</v>
      </c>
      <c r="R120" s="491">
        <f t="shared" si="10"/>
        <v>-1094.4490000000001</v>
      </c>
      <c r="S120" s="492">
        <f t="shared" si="12"/>
        <v>976.22077237766825</v>
      </c>
    </row>
    <row r="121" spans="1:19">
      <c r="A121" s="489">
        <v>317</v>
      </c>
      <c r="B121" s="490" t="s">
        <v>124</v>
      </c>
      <c r="C121" s="491">
        <v>4104.5341797590845</v>
      </c>
      <c r="D121" s="491">
        <v>-223.82266926489467</v>
      </c>
      <c r="E121" s="491">
        <v>-74.607556421631557</v>
      </c>
      <c r="F121" s="491">
        <v>-28.322618106720327</v>
      </c>
      <c r="G121" s="491">
        <v>630.35453662178236</v>
      </c>
      <c r="H121" s="491">
        <v>81.265000000000001</v>
      </c>
      <c r="I121" s="492">
        <f t="shared" si="8"/>
        <v>4816.1537163808671</v>
      </c>
      <c r="J121" s="491"/>
      <c r="K121" s="491">
        <v>4066.0942717115613</v>
      </c>
      <c r="L121" s="491">
        <v>652.48315439899272</v>
      </c>
      <c r="M121" s="491">
        <f t="shared" si="9"/>
        <v>81.265000000000001</v>
      </c>
      <c r="N121" s="492">
        <f t="shared" si="11"/>
        <v>4799.8424261105547</v>
      </c>
      <c r="O121" s="491"/>
      <c r="P121" s="491">
        <v>4088.7618662110381</v>
      </c>
      <c r="Q121" s="491">
        <v>677.38912213257822</v>
      </c>
      <c r="R121" s="491">
        <f t="shared" si="10"/>
        <v>81.265000000000001</v>
      </c>
      <c r="S121" s="492">
        <f t="shared" si="12"/>
        <v>4847.4159883436168</v>
      </c>
    </row>
    <row r="122" spans="1:19">
      <c r="A122" s="489">
        <v>320</v>
      </c>
      <c r="B122" s="490" t="s">
        <v>125</v>
      </c>
      <c r="C122" s="491">
        <v>5468.7163998178285</v>
      </c>
      <c r="D122" s="491">
        <v>-632.92780686224864</v>
      </c>
      <c r="E122" s="491">
        <v>-210.97593562074957</v>
      </c>
      <c r="F122" s="491">
        <v>-79.148296759834068</v>
      </c>
      <c r="G122" s="491">
        <v>1433.2516677536717</v>
      </c>
      <c r="H122" s="491">
        <v>-342.71100000000001</v>
      </c>
      <c r="I122" s="492">
        <f t="shared" si="8"/>
        <v>6559.2570675714996</v>
      </c>
      <c r="J122" s="491"/>
      <c r="K122" s="491">
        <v>5593.3097153886656</v>
      </c>
      <c r="L122" s="491">
        <v>1487.3357717258809</v>
      </c>
      <c r="M122" s="491">
        <f t="shared" si="9"/>
        <v>-342.71100000000001</v>
      </c>
      <c r="N122" s="492">
        <f t="shared" si="11"/>
        <v>6737.9344871145468</v>
      </c>
      <c r="O122" s="491"/>
      <c r="P122" s="491">
        <v>5807.1310888343041</v>
      </c>
      <c r="Q122" s="491">
        <v>1550.3429727641453</v>
      </c>
      <c r="R122" s="491">
        <f t="shared" si="10"/>
        <v>-342.71100000000001</v>
      </c>
      <c r="S122" s="492">
        <f t="shared" si="12"/>
        <v>7014.763061598449</v>
      </c>
    </row>
    <row r="123" spans="1:19">
      <c r="A123" s="489">
        <v>322</v>
      </c>
      <c r="B123" s="490" t="s">
        <v>126</v>
      </c>
      <c r="C123" s="491">
        <v>8736.7206460041762</v>
      </c>
      <c r="D123" s="491">
        <v>-592.48773686976369</v>
      </c>
      <c r="E123" s="491">
        <v>-197.49591228992122</v>
      </c>
      <c r="F123" s="491">
        <v>-74.254314954628697</v>
      </c>
      <c r="G123" s="491">
        <v>1348.1391481732826</v>
      </c>
      <c r="H123" s="491">
        <v>-516.00099999999998</v>
      </c>
      <c r="I123" s="492">
        <f t="shared" si="8"/>
        <v>9568.8587941774585</v>
      </c>
      <c r="J123" s="491"/>
      <c r="K123" s="491">
        <v>8872.7204725913925</v>
      </c>
      <c r="L123" s="491">
        <v>1392.0210240124645</v>
      </c>
      <c r="M123" s="491">
        <f t="shared" si="9"/>
        <v>-516.00099999999998</v>
      </c>
      <c r="N123" s="492">
        <f t="shared" si="11"/>
        <v>9748.7404966038575</v>
      </c>
      <c r="O123" s="491"/>
      <c r="P123" s="491">
        <v>8973.799449294931</v>
      </c>
      <c r="Q123" s="491">
        <v>1446.1605857584468</v>
      </c>
      <c r="R123" s="491">
        <f t="shared" si="10"/>
        <v>-516.00099999999998</v>
      </c>
      <c r="S123" s="492">
        <f t="shared" si="12"/>
        <v>9903.9590350533781</v>
      </c>
    </row>
    <row r="124" spans="1:19">
      <c r="A124" s="489">
        <v>398</v>
      </c>
      <c r="B124" s="490" t="s">
        <v>127</v>
      </c>
      <c r="C124" s="491">
        <v>70571.651162275361</v>
      </c>
      <c r="D124" s="491">
        <v>-10872.226871022118</v>
      </c>
      <c r="E124" s="491">
        <v>-3624.0756236740394</v>
      </c>
      <c r="F124" s="491">
        <v>-1395.953353874366</v>
      </c>
      <c r="G124" s="491">
        <v>19722.802892735843</v>
      </c>
      <c r="H124" s="491">
        <v>-4077.4459999999999</v>
      </c>
      <c r="I124" s="492">
        <f t="shared" si="8"/>
        <v>86217.008055011203</v>
      </c>
      <c r="J124" s="491"/>
      <c r="K124" s="491">
        <v>69799.277761566671</v>
      </c>
      <c r="L124" s="491">
        <v>20340.106437984625</v>
      </c>
      <c r="M124" s="491">
        <f t="shared" si="9"/>
        <v>-4077.4459999999999</v>
      </c>
      <c r="N124" s="492">
        <f t="shared" si="11"/>
        <v>86061.938199551296</v>
      </c>
      <c r="O124" s="491"/>
      <c r="P124" s="491">
        <v>68976.286035779471</v>
      </c>
      <c r="Q124" s="491">
        <v>21279.519688329143</v>
      </c>
      <c r="R124" s="491">
        <f t="shared" si="10"/>
        <v>-4077.4459999999999</v>
      </c>
      <c r="S124" s="492">
        <f t="shared" si="12"/>
        <v>86178.359724108625</v>
      </c>
    </row>
    <row r="125" spans="1:19">
      <c r="A125" s="489">
        <v>399</v>
      </c>
      <c r="B125" s="490" t="s">
        <v>128</v>
      </c>
      <c r="C125" s="491">
        <v>4428.4528555446641</v>
      </c>
      <c r="D125" s="491">
        <v>-707.20364011466529</v>
      </c>
      <c r="E125" s="491">
        <v>-235.73454670488843</v>
      </c>
      <c r="F125" s="491">
        <v>-91.631999757036368</v>
      </c>
      <c r="G125" s="491">
        <v>1383.1505033158076</v>
      </c>
      <c r="H125" s="491">
        <v>-380.21100000000001</v>
      </c>
      <c r="I125" s="492">
        <f t="shared" si="8"/>
        <v>5431.3923588604712</v>
      </c>
      <c r="J125" s="491"/>
      <c r="K125" s="491">
        <v>4538.589282220938</v>
      </c>
      <c r="L125" s="491">
        <v>1426.8106346724837</v>
      </c>
      <c r="M125" s="491">
        <f t="shared" si="9"/>
        <v>-380.21100000000001</v>
      </c>
      <c r="N125" s="492">
        <f t="shared" si="11"/>
        <v>5585.1889168934213</v>
      </c>
      <c r="O125" s="491"/>
      <c r="P125" s="491">
        <v>4674.8062767297088</v>
      </c>
      <c r="Q125" s="491">
        <v>1488.6626901221109</v>
      </c>
      <c r="R125" s="491">
        <f t="shared" si="10"/>
        <v>-380.21100000000001</v>
      </c>
      <c r="S125" s="492">
        <f t="shared" si="12"/>
        <v>5783.2579668518192</v>
      </c>
    </row>
    <row r="126" spans="1:19">
      <c r="A126" s="489">
        <v>400</v>
      </c>
      <c r="B126" s="490" t="s">
        <v>129</v>
      </c>
      <c r="C126" s="491">
        <v>9116.0930427900967</v>
      </c>
      <c r="D126" s="491">
        <v>-756.87164554167703</v>
      </c>
      <c r="E126" s="491">
        <v>-252.29054851389233</v>
      </c>
      <c r="F126" s="491">
        <v>-97.243302772460936</v>
      </c>
      <c r="G126" s="491">
        <v>1818.2625790837644</v>
      </c>
      <c r="H126" s="491">
        <v>978.32899999999995</v>
      </c>
      <c r="I126" s="492">
        <f t="shared" si="8"/>
        <v>11912.684621873861</v>
      </c>
      <c r="J126" s="491"/>
      <c r="K126" s="491">
        <v>8881.1023497717142</v>
      </c>
      <c r="L126" s="491">
        <v>1877.1080402015655</v>
      </c>
      <c r="M126" s="491">
        <f t="shared" si="9"/>
        <v>978.32899999999995</v>
      </c>
      <c r="N126" s="492">
        <f t="shared" si="11"/>
        <v>11736.539389973279</v>
      </c>
      <c r="O126" s="491"/>
      <c r="P126" s="491">
        <v>8911.9905793336857</v>
      </c>
      <c r="Q126" s="491">
        <v>1951.5297249063606</v>
      </c>
      <c r="R126" s="491">
        <f t="shared" si="10"/>
        <v>978.32899999999995</v>
      </c>
      <c r="S126" s="492">
        <f t="shared" si="12"/>
        <v>11841.849304240046</v>
      </c>
    </row>
    <row r="127" spans="1:19">
      <c r="A127" s="489">
        <v>402</v>
      </c>
      <c r="B127" s="490" t="s">
        <v>130</v>
      </c>
      <c r="C127" s="491">
        <v>4514.9911863384141</v>
      </c>
      <c r="D127" s="491">
        <v>-823.18612273293331</v>
      </c>
      <c r="E127" s="491">
        <v>-274.39537424431109</v>
      </c>
      <c r="F127" s="491">
        <v>-104.59006032873847</v>
      </c>
      <c r="G127" s="491">
        <v>2024.0498612890142</v>
      </c>
      <c r="H127" s="491">
        <v>-96.194000000000003</v>
      </c>
      <c r="I127" s="492">
        <f t="shared" si="8"/>
        <v>6442.8470476274279</v>
      </c>
      <c r="J127" s="491"/>
      <c r="K127" s="491">
        <v>4731.7940260038258</v>
      </c>
      <c r="L127" s="491">
        <v>2094.5992231011423</v>
      </c>
      <c r="M127" s="491">
        <f t="shared" si="9"/>
        <v>-96.194000000000003</v>
      </c>
      <c r="N127" s="492">
        <f t="shared" si="11"/>
        <v>6730.1992491049677</v>
      </c>
      <c r="O127" s="491"/>
      <c r="P127" s="491">
        <v>5229.1703749519256</v>
      </c>
      <c r="Q127" s="491">
        <v>2177.7907062656436</v>
      </c>
      <c r="R127" s="491">
        <f t="shared" si="10"/>
        <v>-96.194000000000003</v>
      </c>
      <c r="S127" s="492">
        <f t="shared" si="12"/>
        <v>7310.7670812175684</v>
      </c>
    </row>
    <row r="128" spans="1:19">
      <c r="A128" s="489">
        <v>403</v>
      </c>
      <c r="B128" s="490" t="s">
        <v>131</v>
      </c>
      <c r="C128" s="491">
        <v>2528.6062428032119</v>
      </c>
      <c r="D128" s="491">
        <v>-255.12527377809337</v>
      </c>
      <c r="E128" s="491">
        <v>-85.041757926031124</v>
      </c>
      <c r="F128" s="491">
        <v>-31.92079385475547</v>
      </c>
      <c r="G128" s="491">
        <v>710.82692218188265</v>
      </c>
      <c r="H128" s="491">
        <v>55.774999999999999</v>
      </c>
      <c r="I128" s="492">
        <f t="shared" si="8"/>
        <v>3295.2081649850948</v>
      </c>
      <c r="J128" s="491"/>
      <c r="K128" s="491">
        <v>2478.4287667793465</v>
      </c>
      <c r="L128" s="491">
        <v>736.55915336288956</v>
      </c>
      <c r="M128" s="491">
        <f t="shared" si="9"/>
        <v>55.774999999999999</v>
      </c>
      <c r="N128" s="492">
        <f t="shared" si="11"/>
        <v>3270.762920142236</v>
      </c>
      <c r="O128" s="491"/>
      <c r="P128" s="491">
        <v>2572.7355128097238</v>
      </c>
      <c r="Q128" s="491">
        <v>765.8578182357287</v>
      </c>
      <c r="R128" s="491">
        <f t="shared" si="10"/>
        <v>55.774999999999999</v>
      </c>
      <c r="S128" s="492">
        <f t="shared" si="12"/>
        <v>3394.3683310454526</v>
      </c>
    </row>
    <row r="129" spans="1:19">
      <c r="A129" s="489">
        <v>405</v>
      </c>
      <c r="B129" s="490" t="s">
        <v>132</v>
      </c>
      <c r="C129" s="491">
        <v>22836.324063656695</v>
      </c>
      <c r="D129" s="491">
        <v>-6572.6422482193202</v>
      </c>
      <c r="E129" s="491">
        <v>-2190.8807494064404</v>
      </c>
      <c r="F129" s="491">
        <v>-839.87900989426021</v>
      </c>
      <c r="G129" s="491">
        <v>12449.929227553961</v>
      </c>
      <c r="H129" s="491">
        <v>-5769.7830000000004</v>
      </c>
      <c r="I129" s="492">
        <f t="shared" si="8"/>
        <v>29516.470291210655</v>
      </c>
      <c r="J129" s="491"/>
      <c r="K129" s="491">
        <v>21813.844492628501</v>
      </c>
      <c r="L129" s="491">
        <v>12896.811853937998</v>
      </c>
      <c r="M129" s="491">
        <f t="shared" si="9"/>
        <v>-5769.7830000000004</v>
      </c>
      <c r="N129" s="492">
        <f t="shared" si="11"/>
        <v>28940.873346566495</v>
      </c>
      <c r="O129" s="491"/>
      <c r="P129" s="491">
        <v>22590.634097693586</v>
      </c>
      <c r="Q129" s="491">
        <v>13479.05551838071</v>
      </c>
      <c r="R129" s="491">
        <f t="shared" si="10"/>
        <v>-5769.7830000000004</v>
      </c>
      <c r="S129" s="492">
        <f t="shared" si="12"/>
        <v>30299.906616074299</v>
      </c>
    </row>
    <row r="130" spans="1:19">
      <c r="A130" s="489">
        <v>407</v>
      </c>
      <c r="B130" s="490" t="s">
        <v>133</v>
      </c>
      <c r="C130" s="491">
        <v>2662.7149325183518</v>
      </c>
      <c r="D130" s="491">
        <v>-227.80334729547488</v>
      </c>
      <c r="E130" s="491">
        <v>-75.934449098491626</v>
      </c>
      <c r="F130" s="491">
        <v>-29.456448406744265</v>
      </c>
      <c r="G130" s="491">
        <v>674.55144927688832</v>
      </c>
      <c r="H130" s="491">
        <v>-614.69200000000001</v>
      </c>
      <c r="I130" s="492">
        <f t="shared" si="8"/>
        <v>2722.5743817952402</v>
      </c>
      <c r="J130" s="491"/>
      <c r="K130" s="491">
        <v>2600.3079432427116</v>
      </c>
      <c r="L130" s="491">
        <v>695.4298285044365</v>
      </c>
      <c r="M130" s="491">
        <f t="shared" si="9"/>
        <v>-614.69200000000001</v>
      </c>
      <c r="N130" s="492">
        <f t="shared" si="11"/>
        <v>2681.0457717471481</v>
      </c>
      <c r="O130" s="491"/>
      <c r="P130" s="491">
        <v>2742.349489415993</v>
      </c>
      <c r="Q130" s="491">
        <v>719.93574960230637</v>
      </c>
      <c r="R130" s="491">
        <f t="shared" si="10"/>
        <v>-614.69200000000001</v>
      </c>
      <c r="S130" s="492">
        <f t="shared" si="12"/>
        <v>2847.5932390182993</v>
      </c>
    </row>
    <row r="131" spans="1:19">
      <c r="A131" s="489">
        <v>408</v>
      </c>
      <c r="B131" s="490" t="s">
        <v>134</v>
      </c>
      <c r="C131" s="491">
        <v>12121.756635886881</v>
      </c>
      <c r="D131" s="491">
        <v>-1275.5358989352264</v>
      </c>
      <c r="E131" s="491">
        <v>-425.17863297840881</v>
      </c>
      <c r="F131" s="491">
        <v>-161.61709654116677</v>
      </c>
      <c r="G131" s="491">
        <v>2721.8180015443763</v>
      </c>
      <c r="H131" s="491">
        <v>-3.4609999999999999</v>
      </c>
      <c r="I131" s="492">
        <f t="shared" si="8"/>
        <v>14840.113637431257</v>
      </c>
      <c r="J131" s="491"/>
      <c r="K131" s="491">
        <v>12208.826949241922</v>
      </c>
      <c r="L131" s="491">
        <v>2813.6462952199827</v>
      </c>
      <c r="M131" s="491">
        <f t="shared" si="9"/>
        <v>-3.4609999999999999</v>
      </c>
      <c r="N131" s="492">
        <f t="shared" si="11"/>
        <v>15019.012244461905</v>
      </c>
      <c r="O131" s="491"/>
      <c r="P131" s="491">
        <v>12563.63131426932</v>
      </c>
      <c r="Q131" s="491">
        <v>2929.788101463048</v>
      </c>
      <c r="R131" s="491">
        <f t="shared" si="10"/>
        <v>-3.4609999999999999</v>
      </c>
      <c r="S131" s="492">
        <f t="shared" si="12"/>
        <v>15489.958415732368</v>
      </c>
    </row>
    <row r="132" spans="1:19">
      <c r="A132" s="489">
        <v>410</v>
      </c>
      <c r="B132" s="490" t="s">
        <v>135</v>
      </c>
      <c r="C132" s="491">
        <v>16180.66046419858</v>
      </c>
      <c r="D132" s="491">
        <v>-1698.5734096396111</v>
      </c>
      <c r="E132" s="491">
        <v>-566.191136546537</v>
      </c>
      <c r="F132" s="491">
        <v>-217.20949033315662</v>
      </c>
      <c r="G132" s="491">
        <v>2867.5619461564665</v>
      </c>
      <c r="H132" s="491">
        <v>-1471.414</v>
      </c>
      <c r="I132" s="492">
        <f t="shared" si="8"/>
        <v>17576.808410355046</v>
      </c>
      <c r="J132" s="491"/>
      <c r="K132" s="491">
        <v>16953.164535352906</v>
      </c>
      <c r="L132" s="491">
        <v>2961.0621134741123</v>
      </c>
      <c r="M132" s="491">
        <f t="shared" si="9"/>
        <v>-1471.414</v>
      </c>
      <c r="N132" s="492">
        <f t="shared" si="11"/>
        <v>18442.812648827017</v>
      </c>
      <c r="O132" s="491"/>
      <c r="P132" s="491">
        <v>17739.668795465946</v>
      </c>
      <c r="Q132" s="491">
        <v>3099.3765466439258</v>
      </c>
      <c r="R132" s="491">
        <f t="shared" si="10"/>
        <v>-1471.414</v>
      </c>
      <c r="S132" s="492">
        <f t="shared" si="12"/>
        <v>19367.631342109871</v>
      </c>
    </row>
    <row r="133" spans="1:19">
      <c r="A133" s="489">
        <v>416</v>
      </c>
      <c r="B133" s="490" t="s">
        <v>136</v>
      </c>
      <c r="C133" s="491">
        <v>1873.8829863785477</v>
      </c>
      <c r="D133" s="491">
        <v>-261.09629082396367</v>
      </c>
      <c r="E133" s="491">
        <v>-87.032096941321214</v>
      </c>
      <c r="F133" s="491">
        <v>-33.575260517035289</v>
      </c>
      <c r="G133" s="491">
        <v>549.74965149730281</v>
      </c>
      <c r="H133" s="491">
        <v>-616.14200000000005</v>
      </c>
      <c r="I133" s="492">
        <f t="shared" si="8"/>
        <v>1807.4906378758503</v>
      </c>
      <c r="J133" s="491"/>
      <c r="K133" s="491">
        <v>1984.2373986085627</v>
      </c>
      <c r="L133" s="491">
        <v>568.39837784806969</v>
      </c>
      <c r="M133" s="491">
        <f t="shared" si="9"/>
        <v>-616.14200000000005</v>
      </c>
      <c r="N133" s="492">
        <f t="shared" si="11"/>
        <v>1936.4937764566323</v>
      </c>
      <c r="O133" s="491"/>
      <c r="P133" s="491">
        <v>2152.1931030099854</v>
      </c>
      <c r="Q133" s="491">
        <v>593.41516785604267</v>
      </c>
      <c r="R133" s="491">
        <f t="shared" si="10"/>
        <v>-616.14200000000005</v>
      </c>
      <c r="S133" s="492">
        <f t="shared" si="12"/>
        <v>2129.466270866028</v>
      </c>
    </row>
    <row r="134" spans="1:19">
      <c r="A134" s="489">
        <v>418</v>
      </c>
      <c r="B134" s="490" t="s">
        <v>137</v>
      </c>
      <c r="C134" s="491">
        <v>20194.776398018159</v>
      </c>
      <c r="D134" s="491">
        <v>-2223.7514998104734</v>
      </c>
      <c r="E134" s="491">
        <v>-741.25049993682455</v>
      </c>
      <c r="F134" s="491">
        <v>-283.39972652128858</v>
      </c>
      <c r="G134" s="491">
        <v>3047.4466107922462</v>
      </c>
      <c r="H134" s="491">
        <v>-2491.9470000000001</v>
      </c>
      <c r="I134" s="492">
        <f t="shared" si="8"/>
        <v>20750.276008810404</v>
      </c>
      <c r="J134" s="491"/>
      <c r="K134" s="491">
        <v>20291.34074980082</v>
      </c>
      <c r="L134" s="491">
        <v>3112.0571009163573</v>
      </c>
      <c r="M134" s="491">
        <f t="shared" si="9"/>
        <v>-2491.9470000000001</v>
      </c>
      <c r="N134" s="492">
        <f t="shared" si="11"/>
        <v>20911.450850717178</v>
      </c>
      <c r="O134" s="491"/>
      <c r="P134" s="491">
        <v>19848.918267331672</v>
      </c>
      <c r="Q134" s="491">
        <v>3265.4804329955596</v>
      </c>
      <c r="R134" s="491">
        <f t="shared" si="10"/>
        <v>-2491.9470000000001</v>
      </c>
      <c r="S134" s="492">
        <f t="shared" si="12"/>
        <v>20622.45170032723</v>
      </c>
    </row>
    <row r="135" spans="1:19">
      <c r="A135" s="489">
        <v>420</v>
      </c>
      <c r="B135" s="490" t="s">
        <v>138</v>
      </c>
      <c r="C135" s="491">
        <v>4564.8794180991308</v>
      </c>
      <c r="D135" s="491">
        <v>-830.24277924168905</v>
      </c>
      <c r="E135" s="491">
        <v>-276.74759308056298</v>
      </c>
      <c r="F135" s="491">
        <v>-105.11069669099436</v>
      </c>
      <c r="G135" s="491">
        <v>1796.0976727217915</v>
      </c>
      <c r="H135" s="491">
        <v>-1146.9929999999999</v>
      </c>
      <c r="I135" s="492">
        <f t="shared" si="8"/>
        <v>5213.9840908209226</v>
      </c>
      <c r="J135" s="491"/>
      <c r="K135" s="491">
        <v>4488.3144269437298</v>
      </c>
      <c r="L135" s="491">
        <v>1858.5540136799216</v>
      </c>
      <c r="M135" s="491">
        <f t="shared" si="9"/>
        <v>-1146.9929999999999</v>
      </c>
      <c r="N135" s="492">
        <f t="shared" si="11"/>
        <v>5199.8754406236512</v>
      </c>
      <c r="O135" s="491"/>
      <c r="P135" s="491">
        <v>4730.6900011690559</v>
      </c>
      <c r="Q135" s="491">
        <v>1936.8317557436214</v>
      </c>
      <c r="R135" s="491">
        <f t="shared" si="10"/>
        <v>-1146.9929999999999</v>
      </c>
      <c r="S135" s="492">
        <f t="shared" si="12"/>
        <v>5520.5287569126776</v>
      </c>
    </row>
    <row r="136" spans="1:19">
      <c r="A136" s="489">
        <v>421</v>
      </c>
      <c r="B136" s="490" t="s">
        <v>139</v>
      </c>
      <c r="C136" s="491">
        <v>1394.4368866141322</v>
      </c>
      <c r="D136" s="491">
        <v>-62.876618892118756</v>
      </c>
      <c r="E136" s="491">
        <v>-20.958872964039585</v>
      </c>
      <c r="F136" s="491">
        <v>-7.9368121001675433</v>
      </c>
      <c r="G136" s="491">
        <v>178.36310096929358</v>
      </c>
      <c r="H136" s="491">
        <v>-186.25800000000001</v>
      </c>
      <c r="I136" s="492">
        <f t="shared" si="8"/>
        <v>1386.5419875834257</v>
      </c>
      <c r="J136" s="491"/>
      <c r="K136" s="491">
        <v>1336.2680216280803</v>
      </c>
      <c r="L136" s="491">
        <v>184.40395436219899</v>
      </c>
      <c r="M136" s="491">
        <f t="shared" si="9"/>
        <v>-186.25800000000001</v>
      </c>
      <c r="N136" s="492">
        <f t="shared" si="11"/>
        <v>1334.4139759902794</v>
      </c>
      <c r="O136" s="491"/>
      <c r="P136" s="491">
        <v>1360.8014599220598</v>
      </c>
      <c r="Q136" s="491">
        <v>191.11808818172841</v>
      </c>
      <c r="R136" s="491">
        <f t="shared" si="10"/>
        <v>-186.25800000000001</v>
      </c>
      <c r="S136" s="492">
        <f t="shared" si="12"/>
        <v>1365.6615481037882</v>
      </c>
    </row>
    <row r="137" spans="1:19">
      <c r="A137" s="489">
        <v>422</v>
      </c>
      <c r="B137" s="490" t="s">
        <v>140</v>
      </c>
      <c r="C137" s="491">
        <v>6751.8767806103742</v>
      </c>
      <c r="D137" s="491">
        <v>-938.35437575403705</v>
      </c>
      <c r="E137" s="491">
        <v>-312.78479191801239</v>
      </c>
      <c r="F137" s="491">
        <v>-117.4439936279894</v>
      </c>
      <c r="G137" s="491">
        <v>2220.0993083172866</v>
      </c>
      <c r="H137" s="491">
        <v>-270.65199999999999</v>
      </c>
      <c r="I137" s="492">
        <f t="shared" ref="I137:I200" si="13">C137+G137+H137</f>
        <v>8701.3240889276603</v>
      </c>
      <c r="J137" s="491"/>
      <c r="K137" s="491">
        <v>6754.7308607450623</v>
      </c>
      <c r="L137" s="491">
        <v>2302.6543830891578</v>
      </c>
      <c r="M137" s="491">
        <f t="shared" ref="M137:M200" si="14">H137</f>
        <v>-270.65199999999999</v>
      </c>
      <c r="N137" s="492">
        <f t="shared" si="11"/>
        <v>8786.73324383422</v>
      </c>
      <c r="O137" s="491"/>
      <c r="P137" s="491">
        <v>7324.3684899786895</v>
      </c>
      <c r="Q137" s="491">
        <v>2399.2057596241357</v>
      </c>
      <c r="R137" s="491">
        <f t="shared" ref="R137:R200" si="15">M137</f>
        <v>-270.65199999999999</v>
      </c>
      <c r="S137" s="492">
        <f t="shared" si="12"/>
        <v>9452.9222496028251</v>
      </c>
    </row>
    <row r="138" spans="1:19">
      <c r="A138" s="489">
        <v>423</v>
      </c>
      <c r="B138" s="490" t="s">
        <v>141</v>
      </c>
      <c r="C138" s="491">
        <v>16887.186185537765</v>
      </c>
      <c r="D138" s="491">
        <v>-1854.3626725636809</v>
      </c>
      <c r="E138" s="491">
        <v>-618.12089085456034</v>
      </c>
      <c r="F138" s="491">
        <v>-238.42831451931883</v>
      </c>
      <c r="G138" s="491">
        <v>2701.7191798387621</v>
      </c>
      <c r="H138" s="491">
        <v>-1799.7909999999999</v>
      </c>
      <c r="I138" s="492">
        <f t="shared" si="13"/>
        <v>17789.114365376525</v>
      </c>
      <c r="J138" s="491"/>
      <c r="K138" s="491">
        <v>16904.709256284405</v>
      </c>
      <c r="L138" s="491">
        <v>2760.4085243487625</v>
      </c>
      <c r="M138" s="491">
        <f t="shared" si="14"/>
        <v>-1799.7909999999999</v>
      </c>
      <c r="N138" s="492">
        <f t="shared" ref="N138:N201" si="16">K138+L138+M138</f>
        <v>17865.326780633168</v>
      </c>
      <c r="O138" s="491"/>
      <c r="P138" s="491">
        <v>16204.755716816177</v>
      </c>
      <c r="Q138" s="491">
        <v>2884.354522082494</v>
      </c>
      <c r="R138" s="491">
        <f t="shared" si="15"/>
        <v>-1799.7909999999999</v>
      </c>
      <c r="S138" s="492">
        <f t="shared" ref="S138:S201" si="17">P138+Q138+R138</f>
        <v>17289.319238898668</v>
      </c>
    </row>
    <row r="139" spans="1:19">
      <c r="A139" s="489">
        <v>425</v>
      </c>
      <c r="B139" s="490" t="s">
        <v>142</v>
      </c>
      <c r="C139" s="491">
        <v>19658.380022520691</v>
      </c>
      <c r="D139" s="491">
        <v>-928.04080085662474</v>
      </c>
      <c r="E139" s="491">
        <v>-309.34693361887491</v>
      </c>
      <c r="F139" s="491">
        <v>-120.40583604437846</v>
      </c>
      <c r="G139" s="491">
        <v>1260.0938333146848</v>
      </c>
      <c r="H139" s="491">
        <v>886.471</v>
      </c>
      <c r="I139" s="492">
        <f t="shared" si="13"/>
        <v>21804.944855835376</v>
      </c>
      <c r="J139" s="491"/>
      <c r="K139" s="491">
        <v>20261.87045444009</v>
      </c>
      <c r="L139" s="491">
        <v>1296.5042587857208</v>
      </c>
      <c r="M139" s="491">
        <f t="shared" si="14"/>
        <v>886.471</v>
      </c>
      <c r="N139" s="492">
        <f t="shared" si="16"/>
        <v>22444.845713225812</v>
      </c>
      <c r="O139" s="491"/>
      <c r="P139" s="491">
        <v>20541.854521303285</v>
      </c>
      <c r="Q139" s="491">
        <v>1361.8257113418038</v>
      </c>
      <c r="R139" s="491">
        <f t="shared" si="15"/>
        <v>886.471</v>
      </c>
      <c r="S139" s="492">
        <f t="shared" si="17"/>
        <v>22790.15123264509</v>
      </c>
    </row>
    <row r="140" spans="1:19">
      <c r="A140" s="489">
        <v>426</v>
      </c>
      <c r="B140" s="490" t="s">
        <v>143</v>
      </c>
      <c r="C140" s="491">
        <v>9060.303659799707</v>
      </c>
      <c r="D140" s="491">
        <v>-1082.2016045863663</v>
      </c>
      <c r="E140" s="491">
        <v>-360.73386819545544</v>
      </c>
      <c r="F140" s="491">
        <v>-136.61498145594513</v>
      </c>
      <c r="G140" s="491">
        <v>2240.3958888979855</v>
      </c>
      <c r="H140" s="491">
        <v>-2245.0990000000002</v>
      </c>
      <c r="I140" s="492">
        <f t="shared" si="13"/>
        <v>9055.6005486976919</v>
      </c>
      <c r="J140" s="491"/>
      <c r="K140" s="491">
        <v>9301.0529857752917</v>
      </c>
      <c r="L140" s="491">
        <v>2317.2794172066533</v>
      </c>
      <c r="M140" s="491">
        <f t="shared" si="14"/>
        <v>-2245.0990000000002</v>
      </c>
      <c r="N140" s="492">
        <f t="shared" si="16"/>
        <v>9373.2334029819449</v>
      </c>
      <c r="O140" s="491"/>
      <c r="P140" s="491">
        <v>9708.9423731401002</v>
      </c>
      <c r="Q140" s="491">
        <v>2415.5850138251808</v>
      </c>
      <c r="R140" s="491">
        <f t="shared" si="15"/>
        <v>-2245.0990000000002</v>
      </c>
      <c r="S140" s="492">
        <f t="shared" si="17"/>
        <v>9879.4283869652809</v>
      </c>
    </row>
    <row r="141" spans="1:19">
      <c r="A141" s="489">
        <v>430</v>
      </c>
      <c r="B141" s="490" t="s">
        <v>144</v>
      </c>
      <c r="C141" s="491">
        <v>9554.5841984912167</v>
      </c>
      <c r="D141" s="491">
        <v>-1392.5135510611394</v>
      </c>
      <c r="E141" s="491">
        <v>-464.17118368704644</v>
      </c>
      <c r="F141" s="491">
        <v>-177.64112680170913</v>
      </c>
      <c r="G141" s="491">
        <v>3457.5786281047431</v>
      </c>
      <c r="H141" s="491">
        <v>-1818.557</v>
      </c>
      <c r="I141" s="492">
        <f t="shared" si="13"/>
        <v>11193.605826595958</v>
      </c>
      <c r="J141" s="491"/>
      <c r="K141" s="491">
        <v>9373.4003793611864</v>
      </c>
      <c r="L141" s="491">
        <v>3569.2497099086804</v>
      </c>
      <c r="M141" s="491">
        <f t="shared" si="14"/>
        <v>-1818.557</v>
      </c>
      <c r="N141" s="492">
        <f t="shared" si="16"/>
        <v>11124.093089269867</v>
      </c>
      <c r="O141" s="491"/>
      <c r="P141" s="491">
        <v>9921.160805601181</v>
      </c>
      <c r="Q141" s="491">
        <v>3707.6722830285248</v>
      </c>
      <c r="R141" s="491">
        <f t="shared" si="15"/>
        <v>-1818.557</v>
      </c>
      <c r="S141" s="492">
        <f t="shared" si="17"/>
        <v>11810.276088629706</v>
      </c>
    </row>
    <row r="142" spans="1:19">
      <c r="A142" s="489">
        <v>433</v>
      </c>
      <c r="B142" s="490" t="s">
        <v>145</v>
      </c>
      <c r="C142" s="491">
        <v>4290.3556555421883</v>
      </c>
      <c r="D142" s="491">
        <v>-701.05168315831406</v>
      </c>
      <c r="E142" s="491">
        <v>-233.6838943861047</v>
      </c>
      <c r="F142" s="491">
        <v>-89.028817945756927</v>
      </c>
      <c r="G142" s="491">
        <v>1525.1869505765108</v>
      </c>
      <c r="H142" s="491">
        <v>-839.601</v>
      </c>
      <c r="I142" s="492">
        <f t="shared" si="13"/>
        <v>4975.9416061186994</v>
      </c>
      <c r="J142" s="491"/>
      <c r="K142" s="491">
        <v>4142.1490725048689</v>
      </c>
      <c r="L142" s="491">
        <v>1570.3616761075793</v>
      </c>
      <c r="M142" s="491">
        <f t="shared" si="14"/>
        <v>-839.601</v>
      </c>
      <c r="N142" s="492">
        <f t="shared" si="16"/>
        <v>4872.9097486124483</v>
      </c>
      <c r="O142" s="491"/>
      <c r="P142" s="491">
        <v>3948.7716193808915</v>
      </c>
      <c r="Q142" s="491">
        <v>1636.8225293168894</v>
      </c>
      <c r="R142" s="491">
        <f t="shared" si="15"/>
        <v>-839.601</v>
      </c>
      <c r="S142" s="492">
        <f t="shared" si="17"/>
        <v>4745.9931486977812</v>
      </c>
    </row>
    <row r="143" spans="1:19">
      <c r="A143" s="489">
        <v>434</v>
      </c>
      <c r="B143" s="490" t="s">
        <v>146</v>
      </c>
      <c r="C143" s="491">
        <v>6462.2057670139329</v>
      </c>
      <c r="D143" s="491">
        <v>-1317.9663079430015</v>
      </c>
      <c r="E143" s="491">
        <v>-439.32210264766724</v>
      </c>
      <c r="F143" s="491">
        <v>-166.77718137596958</v>
      </c>
      <c r="G143" s="491">
        <v>2772.725671239798</v>
      </c>
      <c r="H143" s="491">
        <v>-1018.727</v>
      </c>
      <c r="I143" s="492">
        <f t="shared" si="13"/>
        <v>8216.2044382537297</v>
      </c>
      <c r="J143" s="491"/>
      <c r="K143" s="491">
        <v>6436.8881896549037</v>
      </c>
      <c r="L143" s="491">
        <v>2857.1027874633064</v>
      </c>
      <c r="M143" s="491">
        <f t="shared" si="14"/>
        <v>-1018.727</v>
      </c>
      <c r="N143" s="492">
        <f t="shared" si="16"/>
        <v>8275.2639771182094</v>
      </c>
      <c r="O143" s="491"/>
      <c r="P143" s="491">
        <v>6123.5164872221676</v>
      </c>
      <c r="Q143" s="491">
        <v>2971.6634193185901</v>
      </c>
      <c r="R143" s="491">
        <f t="shared" si="15"/>
        <v>-1018.727</v>
      </c>
      <c r="S143" s="492">
        <f t="shared" si="17"/>
        <v>8076.4529065407578</v>
      </c>
    </row>
    <row r="144" spans="1:19">
      <c r="A144" s="489">
        <v>435</v>
      </c>
      <c r="B144" s="490" t="s">
        <v>147</v>
      </c>
      <c r="C144" s="491">
        <v>981.36023298966143</v>
      </c>
      <c r="D144" s="491">
        <v>-62.605209026397382</v>
      </c>
      <c r="E144" s="491">
        <v>-20.868403008799127</v>
      </c>
      <c r="F144" s="491">
        <v>-7.9368121001675433</v>
      </c>
      <c r="G144" s="491">
        <v>158.84026241174496</v>
      </c>
      <c r="H144" s="491">
        <v>-190.726</v>
      </c>
      <c r="I144" s="492">
        <f t="shared" si="13"/>
        <v>949.47449540140644</v>
      </c>
      <c r="J144" s="491"/>
      <c r="K144" s="491">
        <v>1012.229084549338</v>
      </c>
      <c r="L144" s="491">
        <v>163.14662347929794</v>
      </c>
      <c r="M144" s="491">
        <f t="shared" si="14"/>
        <v>-190.726</v>
      </c>
      <c r="N144" s="492">
        <f t="shared" si="16"/>
        <v>984.64970802863593</v>
      </c>
      <c r="O144" s="491"/>
      <c r="P144" s="491">
        <v>1013.6953125862457</v>
      </c>
      <c r="Q144" s="491">
        <v>168.53021763420449</v>
      </c>
      <c r="R144" s="491">
        <f t="shared" si="15"/>
        <v>-190.726</v>
      </c>
      <c r="S144" s="492">
        <f t="shared" si="17"/>
        <v>991.49953022045008</v>
      </c>
    </row>
    <row r="145" spans="1:19">
      <c r="A145" s="489">
        <v>436</v>
      </c>
      <c r="B145" s="490" t="s">
        <v>148</v>
      </c>
      <c r="C145" s="491">
        <v>3764.8541960356843</v>
      </c>
      <c r="D145" s="491">
        <v>-179.85427101803177</v>
      </c>
      <c r="E145" s="491">
        <v>-59.951423672677258</v>
      </c>
      <c r="F145" s="491">
        <v>-23.417066604575957</v>
      </c>
      <c r="G145" s="491">
        <v>345.41992784342733</v>
      </c>
      <c r="H145" s="491">
        <v>-388.488</v>
      </c>
      <c r="I145" s="492">
        <f t="shared" si="13"/>
        <v>3721.7861238791115</v>
      </c>
      <c r="J145" s="491"/>
      <c r="K145" s="491">
        <v>3952.5021368253538</v>
      </c>
      <c r="L145" s="491">
        <v>357.01448589439036</v>
      </c>
      <c r="M145" s="491">
        <f t="shared" si="14"/>
        <v>-388.488</v>
      </c>
      <c r="N145" s="492">
        <f t="shared" si="16"/>
        <v>3921.0286227197444</v>
      </c>
      <c r="O145" s="491"/>
      <c r="P145" s="491">
        <v>4063.2567322134551</v>
      </c>
      <c r="Q145" s="491">
        <v>372.51355292892697</v>
      </c>
      <c r="R145" s="491">
        <f t="shared" si="15"/>
        <v>-388.488</v>
      </c>
      <c r="S145" s="492">
        <f t="shared" si="17"/>
        <v>4047.2822851423821</v>
      </c>
    </row>
    <row r="146" spans="1:19">
      <c r="A146" s="489">
        <v>440</v>
      </c>
      <c r="B146" s="490" t="s">
        <v>149</v>
      </c>
      <c r="C146" s="491">
        <v>11246.12395295685</v>
      </c>
      <c r="D146" s="491">
        <v>-518.57378343830896</v>
      </c>
      <c r="E146" s="491">
        <v>-172.85792781276967</v>
      </c>
      <c r="F146" s="491">
        <v>-66.965405883046273</v>
      </c>
      <c r="G146" s="491">
        <v>820.89673994918439</v>
      </c>
      <c r="H146" s="491">
        <v>-1388.8679999999999</v>
      </c>
      <c r="I146" s="492">
        <f t="shared" si="13"/>
        <v>10678.152692906035</v>
      </c>
      <c r="J146" s="491"/>
      <c r="K146" s="491">
        <v>11816.573204019434</v>
      </c>
      <c r="L146" s="491">
        <v>849.15559254401012</v>
      </c>
      <c r="M146" s="491">
        <f t="shared" si="14"/>
        <v>-1388.8679999999999</v>
      </c>
      <c r="N146" s="492">
        <f t="shared" si="16"/>
        <v>11276.860796563444</v>
      </c>
      <c r="O146" s="491"/>
      <c r="P146" s="491">
        <v>12695.4974082143</v>
      </c>
      <c r="Q146" s="491">
        <v>888.25248298852239</v>
      </c>
      <c r="R146" s="491">
        <f t="shared" si="15"/>
        <v>-1388.8679999999999</v>
      </c>
      <c r="S146" s="492">
        <f t="shared" si="17"/>
        <v>12194.881891202822</v>
      </c>
    </row>
    <row r="147" spans="1:19">
      <c r="A147" s="489">
        <v>441</v>
      </c>
      <c r="B147" s="490" t="s">
        <v>150</v>
      </c>
      <c r="C147" s="491">
        <v>779.35535498254285</v>
      </c>
      <c r="D147" s="491">
        <v>-399.9676721180677</v>
      </c>
      <c r="E147" s="491">
        <v>-133.32255737268923</v>
      </c>
      <c r="F147" s="491">
        <v>-50.293472593918821</v>
      </c>
      <c r="G147" s="491">
        <v>940.71435775433952</v>
      </c>
      <c r="H147" s="491">
        <v>-398.99200000000002</v>
      </c>
      <c r="I147" s="492">
        <f t="shared" si="13"/>
        <v>1321.0777127368824</v>
      </c>
      <c r="J147" s="491"/>
      <c r="K147" s="491">
        <v>720.84651371946723</v>
      </c>
      <c r="L147" s="491">
        <v>971.99697218398626</v>
      </c>
      <c r="M147" s="491">
        <f t="shared" si="14"/>
        <v>-398.99200000000002</v>
      </c>
      <c r="N147" s="492">
        <f t="shared" si="16"/>
        <v>1293.8514859034535</v>
      </c>
      <c r="O147" s="491"/>
      <c r="P147" s="491">
        <v>952.72782886587834</v>
      </c>
      <c r="Q147" s="491">
        <v>1011.7951435196703</v>
      </c>
      <c r="R147" s="491">
        <f t="shared" si="15"/>
        <v>-398.99200000000002</v>
      </c>
      <c r="S147" s="492">
        <f t="shared" si="17"/>
        <v>1565.5309723855487</v>
      </c>
    </row>
    <row r="148" spans="1:19">
      <c r="A148" s="489">
        <v>444</v>
      </c>
      <c r="B148" s="490" t="s">
        <v>151</v>
      </c>
      <c r="C148" s="491">
        <v>23304.651159303623</v>
      </c>
      <c r="D148" s="491">
        <v>-4144.5191195206507</v>
      </c>
      <c r="E148" s="491">
        <v>-1381.5063731735504</v>
      </c>
      <c r="F148" s="491">
        <v>-522.15199255489995</v>
      </c>
      <c r="G148" s="491">
        <v>7622.7114391789328</v>
      </c>
      <c r="H148" s="491">
        <v>-994.20299999999997</v>
      </c>
      <c r="I148" s="492">
        <f t="shared" si="13"/>
        <v>29933.159598482554</v>
      </c>
      <c r="J148" s="491"/>
      <c r="K148" s="491">
        <v>22756.923993607226</v>
      </c>
      <c r="L148" s="491">
        <v>7804.6353030280288</v>
      </c>
      <c r="M148" s="491">
        <f t="shared" si="14"/>
        <v>-994.20299999999997</v>
      </c>
      <c r="N148" s="492">
        <f t="shared" si="16"/>
        <v>29567.356296635255</v>
      </c>
      <c r="O148" s="491"/>
      <c r="P148" s="491">
        <v>22496.609144899365</v>
      </c>
      <c r="Q148" s="491">
        <v>8128.2085012656535</v>
      </c>
      <c r="R148" s="491">
        <f t="shared" si="15"/>
        <v>-994.20299999999997</v>
      </c>
      <c r="S148" s="492">
        <f t="shared" si="17"/>
        <v>29630.614646165017</v>
      </c>
    </row>
    <row r="149" spans="1:19">
      <c r="A149" s="489">
        <v>445</v>
      </c>
      <c r="B149" s="490" t="s">
        <v>152</v>
      </c>
      <c r="C149" s="491">
        <v>6693.2330391308869</v>
      </c>
      <c r="D149" s="491">
        <v>-1356.2350990097154</v>
      </c>
      <c r="E149" s="491">
        <v>-452.07836633657183</v>
      </c>
      <c r="F149" s="491">
        <v>-172.07610257404062</v>
      </c>
      <c r="G149" s="491">
        <v>2515.3979813908772</v>
      </c>
      <c r="H149" s="491">
        <v>-323.495</v>
      </c>
      <c r="I149" s="492">
        <f t="shared" si="13"/>
        <v>8885.1360205217625</v>
      </c>
      <c r="J149" s="491"/>
      <c r="K149" s="491">
        <v>7469.1986232464205</v>
      </c>
      <c r="L149" s="491">
        <v>2582.1468812540475</v>
      </c>
      <c r="M149" s="491">
        <f t="shared" si="14"/>
        <v>-323.495</v>
      </c>
      <c r="N149" s="492">
        <f t="shared" si="16"/>
        <v>9727.8505045004677</v>
      </c>
      <c r="O149" s="491"/>
      <c r="P149" s="491">
        <v>8058.7125394708619</v>
      </c>
      <c r="Q149" s="491">
        <v>2688.6004997294704</v>
      </c>
      <c r="R149" s="491">
        <f t="shared" si="15"/>
        <v>-323.495</v>
      </c>
      <c r="S149" s="492">
        <f t="shared" si="17"/>
        <v>10423.818039200332</v>
      </c>
    </row>
    <row r="150" spans="1:19">
      <c r="A150" s="489">
        <v>475</v>
      </c>
      <c r="B150" s="490" t="s">
        <v>153</v>
      </c>
      <c r="C150" s="491">
        <v>4421.0773367241836</v>
      </c>
      <c r="D150" s="491">
        <v>-495.68488476247296</v>
      </c>
      <c r="E150" s="491">
        <v>-165.22829492082431</v>
      </c>
      <c r="F150" s="491">
        <v>-62.603630137035829</v>
      </c>
      <c r="G150" s="491">
        <v>1166.6317137110748</v>
      </c>
      <c r="H150" s="491">
        <v>-203.971</v>
      </c>
      <c r="I150" s="492">
        <f t="shared" si="13"/>
        <v>5383.7380504352586</v>
      </c>
      <c r="J150" s="491"/>
      <c r="K150" s="491">
        <v>4608.4875695758883</v>
      </c>
      <c r="L150" s="491">
        <v>1206.9562935285785</v>
      </c>
      <c r="M150" s="491">
        <f t="shared" si="14"/>
        <v>-203.971</v>
      </c>
      <c r="N150" s="492">
        <f t="shared" si="16"/>
        <v>5611.4728631044673</v>
      </c>
      <c r="O150" s="491"/>
      <c r="P150" s="491">
        <v>4430.036219987127</v>
      </c>
      <c r="Q150" s="491">
        <v>1255.0922438501152</v>
      </c>
      <c r="R150" s="491">
        <f t="shared" si="15"/>
        <v>-203.971</v>
      </c>
      <c r="S150" s="492">
        <f t="shared" si="17"/>
        <v>5481.1574638372422</v>
      </c>
    </row>
    <row r="151" spans="1:19">
      <c r="A151" s="489">
        <v>480</v>
      </c>
      <c r="B151" s="490" t="s">
        <v>154</v>
      </c>
      <c r="C151" s="491">
        <v>1765.6868420428023</v>
      </c>
      <c r="D151" s="491">
        <v>-178.9495714656272</v>
      </c>
      <c r="E151" s="491">
        <v>-59.649857155209062</v>
      </c>
      <c r="F151" s="491">
        <v>-22.954278727015168</v>
      </c>
      <c r="G151" s="491">
        <v>454.7615648573618</v>
      </c>
      <c r="H151" s="491">
        <v>-471.12900000000002</v>
      </c>
      <c r="I151" s="492">
        <f t="shared" si="13"/>
        <v>1749.3194069001643</v>
      </c>
      <c r="J151" s="491"/>
      <c r="K151" s="491">
        <v>1901.8920994986913</v>
      </c>
      <c r="L151" s="491">
        <v>467.88762870835046</v>
      </c>
      <c r="M151" s="491">
        <f t="shared" si="14"/>
        <v>-471.12900000000002</v>
      </c>
      <c r="N151" s="492">
        <f t="shared" si="16"/>
        <v>1898.650728207042</v>
      </c>
      <c r="O151" s="491"/>
      <c r="P151" s="491">
        <v>1879.0285980272158</v>
      </c>
      <c r="Q151" s="491">
        <v>485.04994362952476</v>
      </c>
      <c r="R151" s="491">
        <f t="shared" si="15"/>
        <v>-471.12900000000002</v>
      </c>
      <c r="S151" s="492">
        <f t="shared" si="17"/>
        <v>1892.9495416567406</v>
      </c>
    </row>
    <row r="152" spans="1:19">
      <c r="A152" s="489">
        <v>481</v>
      </c>
      <c r="B152" s="490" t="s">
        <v>155</v>
      </c>
      <c r="C152" s="491">
        <v>6061.3371025814531</v>
      </c>
      <c r="D152" s="491">
        <v>-872.31130842850234</v>
      </c>
      <c r="E152" s="491">
        <v>-290.77043614283406</v>
      </c>
      <c r="F152" s="491">
        <v>-109.80799364823638</v>
      </c>
      <c r="G152" s="491">
        <v>1321.5920093668653</v>
      </c>
      <c r="H152" s="491">
        <v>-2046.174</v>
      </c>
      <c r="I152" s="492">
        <f t="shared" si="13"/>
        <v>5336.7551119483187</v>
      </c>
      <c r="J152" s="491"/>
      <c r="K152" s="491">
        <v>5953.0349745180129</v>
      </c>
      <c r="L152" s="491">
        <v>1346.549356764493</v>
      </c>
      <c r="M152" s="491">
        <f t="shared" si="14"/>
        <v>-2046.174</v>
      </c>
      <c r="N152" s="492">
        <f t="shared" si="16"/>
        <v>5253.4103312825055</v>
      </c>
      <c r="O152" s="491"/>
      <c r="P152" s="491">
        <v>5777.1829463239201</v>
      </c>
      <c r="Q152" s="491">
        <v>1408.4544960106894</v>
      </c>
      <c r="R152" s="491">
        <f t="shared" si="15"/>
        <v>-2046.174</v>
      </c>
      <c r="S152" s="492">
        <f t="shared" si="17"/>
        <v>5139.4634423346097</v>
      </c>
    </row>
    <row r="153" spans="1:19">
      <c r="A153" s="489">
        <v>483</v>
      </c>
      <c r="B153" s="490" t="s">
        <v>156</v>
      </c>
      <c r="C153" s="491">
        <v>1674.0341305556708</v>
      </c>
      <c r="D153" s="491">
        <v>-96.531442241569366</v>
      </c>
      <c r="E153" s="491">
        <v>-32.177147413856453</v>
      </c>
      <c r="F153" s="491">
        <v>-11.974636331885433</v>
      </c>
      <c r="G153" s="491">
        <v>254.52789838829963</v>
      </c>
      <c r="H153" s="491">
        <v>-208.749</v>
      </c>
      <c r="I153" s="492">
        <f t="shared" si="13"/>
        <v>1719.8130289439705</v>
      </c>
      <c r="J153" s="491"/>
      <c r="K153" s="491">
        <v>1810.984385261768</v>
      </c>
      <c r="L153" s="491">
        <v>264.32981244935479</v>
      </c>
      <c r="M153" s="491">
        <f t="shared" si="14"/>
        <v>-208.749</v>
      </c>
      <c r="N153" s="492">
        <f t="shared" si="16"/>
        <v>1866.5651977111227</v>
      </c>
      <c r="O153" s="491"/>
      <c r="P153" s="491">
        <v>1876.8643430007539</v>
      </c>
      <c r="Q153" s="491">
        <v>275.18612886634764</v>
      </c>
      <c r="R153" s="491">
        <f t="shared" si="15"/>
        <v>-208.749</v>
      </c>
      <c r="S153" s="492">
        <f t="shared" si="17"/>
        <v>1943.3014718671018</v>
      </c>
    </row>
    <row r="154" spans="1:19">
      <c r="A154" s="489">
        <v>484</v>
      </c>
      <c r="B154" s="490" t="s">
        <v>157</v>
      </c>
      <c r="C154" s="491">
        <v>1119.2287335371852</v>
      </c>
      <c r="D154" s="491">
        <v>-268.42435719844082</v>
      </c>
      <c r="E154" s="491">
        <v>-89.474785732813601</v>
      </c>
      <c r="F154" s="491">
        <v>-34.720660513998247</v>
      </c>
      <c r="G154" s="491">
        <v>640.54629865761774</v>
      </c>
      <c r="H154" s="491">
        <v>149.828</v>
      </c>
      <c r="I154" s="492">
        <f t="shared" si="13"/>
        <v>1909.6030321948028</v>
      </c>
      <c r="J154" s="491"/>
      <c r="K154" s="491">
        <v>1169.8278909492547</v>
      </c>
      <c r="L154" s="491">
        <v>662.20069472820819</v>
      </c>
      <c r="M154" s="491">
        <f t="shared" si="14"/>
        <v>149.828</v>
      </c>
      <c r="N154" s="492">
        <f t="shared" si="16"/>
        <v>1981.8565856774628</v>
      </c>
      <c r="O154" s="491"/>
      <c r="P154" s="491">
        <v>1354.4353423249624</v>
      </c>
      <c r="Q154" s="491">
        <v>687.86346851960559</v>
      </c>
      <c r="R154" s="491">
        <f t="shared" si="15"/>
        <v>149.828</v>
      </c>
      <c r="S154" s="492">
        <f t="shared" si="17"/>
        <v>2192.1268108445679</v>
      </c>
    </row>
    <row r="155" spans="1:19">
      <c r="A155" s="489">
        <v>489</v>
      </c>
      <c r="B155" s="490" t="s">
        <v>158</v>
      </c>
      <c r="C155" s="491">
        <v>1969.2599928401903</v>
      </c>
      <c r="D155" s="491">
        <v>-162.03168983566144</v>
      </c>
      <c r="E155" s="491">
        <v>-54.010563278553811</v>
      </c>
      <c r="F155" s="491">
        <v>-20.374236309613767</v>
      </c>
      <c r="G155" s="491">
        <v>451.97787759167909</v>
      </c>
      <c r="H155" s="491">
        <v>-425.642</v>
      </c>
      <c r="I155" s="492">
        <f t="shared" si="13"/>
        <v>1995.5958704318693</v>
      </c>
      <c r="J155" s="491"/>
      <c r="K155" s="491">
        <v>1950.8287053396232</v>
      </c>
      <c r="L155" s="491">
        <v>468.23922711382517</v>
      </c>
      <c r="M155" s="491">
        <f t="shared" si="14"/>
        <v>-425.642</v>
      </c>
      <c r="N155" s="492">
        <f t="shared" si="16"/>
        <v>1993.4259324534485</v>
      </c>
      <c r="O155" s="491"/>
      <c r="P155" s="491">
        <v>1977.461118188153</v>
      </c>
      <c r="Q155" s="491">
        <v>486.72933002541976</v>
      </c>
      <c r="R155" s="491">
        <f t="shared" si="15"/>
        <v>-425.642</v>
      </c>
      <c r="S155" s="492">
        <f t="shared" si="17"/>
        <v>2038.5484482135728</v>
      </c>
    </row>
    <row r="156" spans="1:19">
      <c r="A156" s="489">
        <v>491</v>
      </c>
      <c r="B156" s="490" t="s">
        <v>159</v>
      </c>
      <c r="C156" s="491">
        <v>3968.0030603235159</v>
      </c>
      <c r="D156" s="491">
        <v>-4702.6282733990402</v>
      </c>
      <c r="E156" s="491">
        <v>-1567.5427577996802</v>
      </c>
      <c r="F156" s="491">
        <v>-594.45102872683435</v>
      </c>
      <c r="G156" s="491">
        <v>9576.5937824727025</v>
      </c>
      <c r="H156" s="491">
        <v>1272.8800000000001</v>
      </c>
      <c r="I156" s="492">
        <f t="shared" si="13"/>
        <v>14817.476842796219</v>
      </c>
      <c r="J156" s="491"/>
      <c r="K156" s="491">
        <v>4096.379257889088</v>
      </c>
      <c r="L156" s="491">
        <v>9929.2059490046922</v>
      </c>
      <c r="M156" s="491">
        <f t="shared" si="14"/>
        <v>1272.8800000000001</v>
      </c>
      <c r="N156" s="492">
        <f t="shared" si="16"/>
        <v>15298.465206893779</v>
      </c>
      <c r="O156" s="491"/>
      <c r="P156" s="491">
        <v>4567.8327828577158</v>
      </c>
      <c r="Q156" s="491">
        <v>10379.355241346477</v>
      </c>
      <c r="R156" s="491">
        <f t="shared" si="15"/>
        <v>1272.8800000000001</v>
      </c>
      <c r="S156" s="492">
        <f t="shared" si="17"/>
        <v>16220.068024204193</v>
      </c>
    </row>
    <row r="157" spans="1:19">
      <c r="A157" s="489">
        <v>494</v>
      </c>
      <c r="B157" s="490" t="s">
        <v>160</v>
      </c>
      <c r="C157" s="491">
        <v>8604.4384058482719</v>
      </c>
      <c r="D157" s="491">
        <v>-803.55414244575366</v>
      </c>
      <c r="E157" s="491">
        <v>-267.85138081525122</v>
      </c>
      <c r="F157" s="491">
        <v>-101.96373912358099</v>
      </c>
      <c r="G157" s="491">
        <v>1455.9335718237696</v>
      </c>
      <c r="H157" s="491">
        <v>80.25</v>
      </c>
      <c r="I157" s="492">
        <f t="shared" si="13"/>
        <v>10140.621977672041</v>
      </c>
      <c r="J157" s="491"/>
      <c r="K157" s="491">
        <v>9518.5052187220663</v>
      </c>
      <c r="L157" s="491">
        <v>1509.8002783135057</v>
      </c>
      <c r="M157" s="491">
        <f t="shared" si="14"/>
        <v>80.25</v>
      </c>
      <c r="N157" s="492">
        <f t="shared" si="16"/>
        <v>11108.555497035572</v>
      </c>
      <c r="O157" s="491"/>
      <c r="P157" s="491">
        <v>9786.3424774035848</v>
      </c>
      <c r="Q157" s="491">
        <v>1579.7127051212281</v>
      </c>
      <c r="R157" s="491">
        <f t="shared" si="15"/>
        <v>80.25</v>
      </c>
      <c r="S157" s="492">
        <f t="shared" si="17"/>
        <v>11446.305182524813</v>
      </c>
    </row>
    <row r="158" spans="1:19">
      <c r="A158" s="489">
        <v>495</v>
      </c>
      <c r="B158" s="490" t="s">
        <v>161</v>
      </c>
      <c r="C158" s="491">
        <v>1266.4512399624705</v>
      </c>
      <c r="D158" s="491">
        <v>-133.62412389015742</v>
      </c>
      <c r="E158" s="491">
        <v>-44.541374630052474</v>
      </c>
      <c r="F158" s="491">
        <v>-17.134721166688241</v>
      </c>
      <c r="G158" s="491">
        <v>353.56654247998802</v>
      </c>
      <c r="H158" s="491">
        <v>-370.31700000000001</v>
      </c>
      <c r="I158" s="492">
        <f t="shared" si="13"/>
        <v>1249.7007824424586</v>
      </c>
      <c r="J158" s="491"/>
      <c r="K158" s="491">
        <v>1242.4979413171513</v>
      </c>
      <c r="L158" s="491">
        <v>366.45801485872846</v>
      </c>
      <c r="M158" s="491">
        <f t="shared" si="14"/>
        <v>-370.31700000000001</v>
      </c>
      <c r="N158" s="492">
        <f t="shared" si="16"/>
        <v>1238.6389561758797</v>
      </c>
      <c r="O158" s="491"/>
      <c r="P158" s="491">
        <v>1293.9779824188672</v>
      </c>
      <c r="Q158" s="491">
        <v>381.54481007233852</v>
      </c>
      <c r="R158" s="491">
        <f t="shared" si="15"/>
        <v>-370.31700000000001</v>
      </c>
      <c r="S158" s="492">
        <f t="shared" si="17"/>
        <v>1305.2057924912058</v>
      </c>
    </row>
    <row r="159" spans="1:19">
      <c r="A159" s="489">
        <v>498</v>
      </c>
      <c r="B159" s="490" t="s">
        <v>162</v>
      </c>
      <c r="C159" s="491">
        <v>3847.1413368787685</v>
      </c>
      <c r="D159" s="491">
        <v>-206.36196790348617</v>
      </c>
      <c r="E159" s="491">
        <v>-68.787322634495382</v>
      </c>
      <c r="F159" s="491">
        <v>-26.216933263818738</v>
      </c>
      <c r="G159" s="491">
        <v>471.39417282827509</v>
      </c>
      <c r="H159" s="491">
        <v>186.55600000000001</v>
      </c>
      <c r="I159" s="492">
        <f t="shared" si="13"/>
        <v>4505.0915097070429</v>
      </c>
      <c r="J159" s="491"/>
      <c r="K159" s="491">
        <v>3859.7557279455818</v>
      </c>
      <c r="L159" s="491">
        <v>487.73182895826648</v>
      </c>
      <c r="M159" s="491">
        <f t="shared" si="14"/>
        <v>186.55600000000001</v>
      </c>
      <c r="N159" s="492">
        <f t="shared" si="16"/>
        <v>4534.0435569038482</v>
      </c>
      <c r="O159" s="491"/>
      <c r="P159" s="491">
        <v>3891.9345393982771</v>
      </c>
      <c r="Q159" s="491">
        <v>506.68197413601564</v>
      </c>
      <c r="R159" s="491">
        <f t="shared" si="15"/>
        <v>186.55600000000001</v>
      </c>
      <c r="S159" s="492">
        <f t="shared" si="17"/>
        <v>4585.1725135342922</v>
      </c>
    </row>
    <row r="160" spans="1:19">
      <c r="A160" s="489">
        <v>499</v>
      </c>
      <c r="B160" s="490" t="s">
        <v>163</v>
      </c>
      <c r="C160" s="491">
        <v>21328.811547958172</v>
      </c>
      <c r="D160" s="491">
        <v>-1778.8202599378978</v>
      </c>
      <c r="E160" s="491">
        <v>-592.94008664596595</v>
      </c>
      <c r="F160" s="491">
        <v>-225.81734485578733</v>
      </c>
      <c r="G160" s="491">
        <v>3040.3317236423541</v>
      </c>
      <c r="H160" s="491">
        <v>-1238.856</v>
      </c>
      <c r="I160" s="492">
        <f t="shared" si="13"/>
        <v>23130.287271600526</v>
      </c>
      <c r="J160" s="491"/>
      <c r="K160" s="491">
        <v>21967.217524076292</v>
      </c>
      <c r="L160" s="491">
        <v>3136.9946945076722</v>
      </c>
      <c r="M160" s="491">
        <f t="shared" si="14"/>
        <v>-1238.856</v>
      </c>
      <c r="N160" s="492">
        <f t="shared" si="16"/>
        <v>23865.356218583966</v>
      </c>
      <c r="O160" s="491"/>
      <c r="P160" s="491">
        <v>22383.388236445873</v>
      </c>
      <c r="Q160" s="491">
        <v>3273.7100750168934</v>
      </c>
      <c r="R160" s="491">
        <f t="shared" si="15"/>
        <v>-1238.856</v>
      </c>
      <c r="S160" s="492">
        <f t="shared" si="17"/>
        <v>24418.242311462767</v>
      </c>
    </row>
    <row r="161" spans="1:19">
      <c r="A161" s="489">
        <v>500</v>
      </c>
      <c r="B161" s="490" t="s">
        <v>164</v>
      </c>
      <c r="C161" s="491">
        <v>12240.201236114241</v>
      </c>
      <c r="D161" s="491">
        <v>-948.66795065144936</v>
      </c>
      <c r="E161" s="491">
        <v>-316.22265021714981</v>
      </c>
      <c r="F161" s="491">
        <v>-122.06030270665829</v>
      </c>
      <c r="G161" s="491">
        <v>1135.105633672573</v>
      </c>
      <c r="H161" s="491">
        <v>-750.64</v>
      </c>
      <c r="I161" s="492">
        <f t="shared" si="13"/>
        <v>12624.666869786814</v>
      </c>
      <c r="J161" s="491"/>
      <c r="K161" s="491">
        <v>12287.475127572685</v>
      </c>
      <c r="L161" s="491">
        <v>1161.3976112351172</v>
      </c>
      <c r="M161" s="491">
        <f t="shared" si="14"/>
        <v>-750.64</v>
      </c>
      <c r="N161" s="492">
        <f t="shared" si="16"/>
        <v>12698.232738807803</v>
      </c>
      <c r="O161" s="491"/>
      <c r="P161" s="491">
        <v>12019.960067616619</v>
      </c>
      <c r="Q161" s="491">
        <v>1221.4591149300259</v>
      </c>
      <c r="R161" s="491">
        <f t="shared" si="15"/>
        <v>-750.64</v>
      </c>
      <c r="S161" s="492">
        <f t="shared" si="17"/>
        <v>12490.779182546645</v>
      </c>
    </row>
    <row r="162" spans="1:19">
      <c r="A162" s="489">
        <v>503</v>
      </c>
      <c r="B162" s="490" t="s">
        <v>165</v>
      </c>
      <c r="C162" s="491">
        <v>3218.0925134407748</v>
      </c>
      <c r="D162" s="491">
        <v>-682.05299255781767</v>
      </c>
      <c r="E162" s="491">
        <v>-227.3509975192726</v>
      </c>
      <c r="F162" s="491">
        <v>-86.795866436526111</v>
      </c>
      <c r="G162" s="491">
        <v>1503.1627117583137</v>
      </c>
      <c r="H162" s="491">
        <v>-94.516999999999996</v>
      </c>
      <c r="I162" s="492">
        <f t="shared" si="13"/>
        <v>4626.7382251990884</v>
      </c>
      <c r="J162" s="491"/>
      <c r="K162" s="491">
        <v>3319.2818918752491</v>
      </c>
      <c r="L162" s="491">
        <v>1551.7653541432412</v>
      </c>
      <c r="M162" s="491">
        <f t="shared" si="14"/>
        <v>-94.516999999999996</v>
      </c>
      <c r="N162" s="492">
        <f t="shared" si="16"/>
        <v>4776.5302460184903</v>
      </c>
      <c r="O162" s="491"/>
      <c r="P162" s="491">
        <v>3560.4958171166422</v>
      </c>
      <c r="Q162" s="491">
        <v>1615.6479560528528</v>
      </c>
      <c r="R162" s="491">
        <f t="shared" si="15"/>
        <v>-94.516999999999996</v>
      </c>
      <c r="S162" s="492">
        <f t="shared" si="17"/>
        <v>5081.6267731694952</v>
      </c>
    </row>
    <row r="163" spans="1:19">
      <c r="A163" s="489">
        <v>504</v>
      </c>
      <c r="B163" s="490" t="s">
        <v>166</v>
      </c>
      <c r="C163" s="491">
        <v>788.64521770864883</v>
      </c>
      <c r="D163" s="491">
        <v>-159.58900104416904</v>
      </c>
      <c r="E163" s="491">
        <v>-53.196333681389682</v>
      </c>
      <c r="F163" s="491">
        <v>-20.918012065747696</v>
      </c>
      <c r="G163" s="491">
        <v>410.34289476009656</v>
      </c>
      <c r="H163" s="491">
        <v>-482.54399999999998</v>
      </c>
      <c r="I163" s="492">
        <f t="shared" si="13"/>
        <v>716.4441124687454</v>
      </c>
      <c r="J163" s="491"/>
      <c r="K163" s="491">
        <v>846.19001892359574</v>
      </c>
      <c r="L163" s="491">
        <v>424.64448999849054</v>
      </c>
      <c r="M163" s="491">
        <f t="shared" si="14"/>
        <v>-482.54399999999998</v>
      </c>
      <c r="N163" s="492">
        <f t="shared" si="16"/>
        <v>788.29050892208636</v>
      </c>
      <c r="O163" s="491"/>
      <c r="P163" s="491">
        <v>897.19634286666326</v>
      </c>
      <c r="Q163" s="491">
        <v>441.47107088524524</v>
      </c>
      <c r="R163" s="491">
        <f t="shared" si="15"/>
        <v>-482.54399999999998</v>
      </c>
      <c r="S163" s="492">
        <f t="shared" si="17"/>
        <v>856.12341375190852</v>
      </c>
    </row>
    <row r="164" spans="1:19">
      <c r="A164" s="489">
        <v>505</v>
      </c>
      <c r="B164" s="490" t="s">
        <v>167</v>
      </c>
      <c r="C164" s="491">
        <v>13792.188950899261</v>
      </c>
      <c r="D164" s="491">
        <v>-1891.9077039884712</v>
      </c>
      <c r="E164" s="491">
        <v>-630.63590132949048</v>
      </c>
      <c r="F164" s="491">
        <v>-241.23975087550065</v>
      </c>
      <c r="G164" s="491">
        <v>3353.2720088306482</v>
      </c>
      <c r="H164" s="491">
        <v>-2154.0239999999999</v>
      </c>
      <c r="I164" s="492">
        <f t="shared" si="13"/>
        <v>14991.43695972991</v>
      </c>
      <c r="J164" s="491"/>
      <c r="K164" s="491">
        <v>13611.639829257141</v>
      </c>
      <c r="L164" s="491">
        <v>3431.7902183786159</v>
      </c>
      <c r="M164" s="491">
        <f t="shared" si="14"/>
        <v>-2154.0239999999999</v>
      </c>
      <c r="N164" s="492">
        <f t="shared" si="16"/>
        <v>14889.406047635757</v>
      </c>
      <c r="O164" s="491"/>
      <c r="P164" s="491">
        <v>13356.826615266446</v>
      </c>
      <c r="Q164" s="491">
        <v>3580.8479009553403</v>
      </c>
      <c r="R164" s="491">
        <f t="shared" si="15"/>
        <v>-2154.0239999999999</v>
      </c>
      <c r="S164" s="492">
        <f t="shared" si="17"/>
        <v>14783.650516221785</v>
      </c>
    </row>
    <row r="165" spans="1:19">
      <c r="A165" s="489">
        <v>507</v>
      </c>
      <c r="B165" s="490" t="s">
        <v>168</v>
      </c>
      <c r="C165" s="491">
        <v>668.6599828138153</v>
      </c>
      <c r="D165" s="491">
        <v>-503.37483095791191</v>
      </c>
      <c r="E165" s="491">
        <v>-167.79161031930397</v>
      </c>
      <c r="F165" s="491">
        <v>-63.043278620718581</v>
      </c>
      <c r="G165" s="491">
        <v>1180.7104173035998</v>
      </c>
      <c r="H165" s="491">
        <v>36.048000000000002</v>
      </c>
      <c r="I165" s="492">
        <f t="shared" si="13"/>
        <v>1885.4184001174151</v>
      </c>
      <c r="J165" s="491"/>
      <c r="K165" s="491">
        <v>467.76074125857281</v>
      </c>
      <c r="L165" s="491">
        <v>1222.2797881986935</v>
      </c>
      <c r="M165" s="491">
        <f t="shared" si="14"/>
        <v>36.048000000000002</v>
      </c>
      <c r="N165" s="492">
        <f t="shared" si="16"/>
        <v>1726.0885294572663</v>
      </c>
      <c r="O165" s="491"/>
      <c r="P165" s="491">
        <v>583.04769701650412</v>
      </c>
      <c r="Q165" s="491">
        <v>1271.9946326078909</v>
      </c>
      <c r="R165" s="491">
        <f t="shared" si="15"/>
        <v>36.048000000000002</v>
      </c>
      <c r="S165" s="492">
        <f t="shared" si="17"/>
        <v>1891.0903296243951</v>
      </c>
    </row>
    <row r="166" spans="1:19">
      <c r="A166" s="489">
        <v>508</v>
      </c>
      <c r="B166" s="490" t="s">
        <v>169</v>
      </c>
      <c r="C166" s="491">
        <v>531.26526158418017</v>
      </c>
      <c r="D166" s="491">
        <v>-846.79878105069292</v>
      </c>
      <c r="E166" s="491">
        <v>-282.26626035023094</v>
      </c>
      <c r="F166" s="491">
        <v>-105.49249668998202</v>
      </c>
      <c r="G166" s="491">
        <v>1804.9083404446201</v>
      </c>
      <c r="H166" s="491">
        <v>-1010.213</v>
      </c>
      <c r="I166" s="492">
        <f t="shared" si="13"/>
        <v>1325.9606020288004</v>
      </c>
      <c r="J166" s="491"/>
      <c r="K166" s="491">
        <v>505.07361721592491</v>
      </c>
      <c r="L166" s="491">
        <v>1875.0290657230335</v>
      </c>
      <c r="M166" s="491">
        <f t="shared" si="14"/>
        <v>-1010.213</v>
      </c>
      <c r="N166" s="492">
        <f t="shared" si="16"/>
        <v>1369.8896829389585</v>
      </c>
      <c r="O166" s="491"/>
      <c r="P166" s="491">
        <v>1090.956419932809</v>
      </c>
      <c r="Q166" s="491">
        <v>1961.2409823994601</v>
      </c>
      <c r="R166" s="491">
        <f t="shared" si="15"/>
        <v>-1010.213</v>
      </c>
      <c r="S166" s="492">
        <f t="shared" si="17"/>
        <v>2041.9844023322692</v>
      </c>
    </row>
    <row r="167" spans="1:19">
      <c r="A167" s="489">
        <v>529</v>
      </c>
      <c r="B167" s="490" t="s">
        <v>170</v>
      </c>
      <c r="C167" s="491">
        <v>8023.7915233477916</v>
      </c>
      <c r="D167" s="491">
        <v>-1795.8286115231042</v>
      </c>
      <c r="E167" s="491">
        <v>-598.60953717436803</v>
      </c>
      <c r="F167" s="491">
        <v>-227.35611454867697</v>
      </c>
      <c r="G167" s="491">
        <v>2489.3879753476604</v>
      </c>
      <c r="H167" s="491">
        <v>-1120.798</v>
      </c>
      <c r="I167" s="492">
        <f t="shared" si="13"/>
        <v>9392.3814986954512</v>
      </c>
      <c r="J167" s="491"/>
      <c r="K167" s="491">
        <v>7276.0311999701089</v>
      </c>
      <c r="L167" s="491">
        <v>2532.1339916018446</v>
      </c>
      <c r="M167" s="491">
        <f t="shared" si="14"/>
        <v>-1120.798</v>
      </c>
      <c r="N167" s="492">
        <f t="shared" si="16"/>
        <v>8687.3671915719533</v>
      </c>
      <c r="O167" s="491"/>
      <c r="P167" s="491">
        <v>6535.6173920813399</v>
      </c>
      <c r="Q167" s="491">
        <v>2651.0431019604566</v>
      </c>
      <c r="R167" s="491">
        <f t="shared" si="15"/>
        <v>-1120.798</v>
      </c>
      <c r="S167" s="492">
        <f t="shared" si="17"/>
        <v>8065.8624940417967</v>
      </c>
    </row>
    <row r="168" spans="1:19">
      <c r="A168" s="489">
        <v>531</v>
      </c>
      <c r="B168" s="490" t="s">
        <v>171</v>
      </c>
      <c r="C168" s="491">
        <v>566.19583148688287</v>
      </c>
      <c r="D168" s="491">
        <v>-458.86361297960627</v>
      </c>
      <c r="E168" s="491">
        <v>-152.95453765986875</v>
      </c>
      <c r="F168" s="491">
        <v>-58.380690754293617</v>
      </c>
      <c r="G168" s="491">
        <v>952.45596870309748</v>
      </c>
      <c r="H168" s="491">
        <v>-199.89400000000001</v>
      </c>
      <c r="I168" s="492">
        <f t="shared" si="13"/>
        <v>1318.7578001899803</v>
      </c>
      <c r="J168" s="491"/>
      <c r="K168" s="491">
        <v>767.14042703767655</v>
      </c>
      <c r="L168" s="491">
        <v>986.66058894335117</v>
      </c>
      <c r="M168" s="491">
        <f t="shared" si="14"/>
        <v>-199.89400000000001</v>
      </c>
      <c r="N168" s="492">
        <f t="shared" si="16"/>
        <v>1553.9070159810278</v>
      </c>
      <c r="O168" s="491"/>
      <c r="P168" s="491">
        <v>997.54463082581685</v>
      </c>
      <c r="Q168" s="491">
        <v>1030.8843990899497</v>
      </c>
      <c r="R168" s="491">
        <f t="shared" si="15"/>
        <v>-199.89400000000001</v>
      </c>
      <c r="S168" s="492">
        <f t="shared" si="17"/>
        <v>1828.5350299157665</v>
      </c>
    </row>
    <row r="169" spans="1:19">
      <c r="A169" s="489">
        <v>535</v>
      </c>
      <c r="B169" s="490" t="s">
        <v>172</v>
      </c>
      <c r="C169" s="491">
        <v>15078.499407724388</v>
      </c>
      <c r="D169" s="491">
        <v>-942.60646365033858</v>
      </c>
      <c r="E169" s="491">
        <v>-314.20215455011282</v>
      </c>
      <c r="F169" s="491">
        <v>-117.68695726370882</v>
      </c>
      <c r="G169" s="491">
        <v>2130.4480110591844</v>
      </c>
      <c r="H169" s="491">
        <v>-953.85400000000004</v>
      </c>
      <c r="I169" s="492">
        <f t="shared" si="13"/>
        <v>16255.093418783574</v>
      </c>
      <c r="J169" s="491"/>
      <c r="K169" s="491">
        <v>15450.782947787613</v>
      </c>
      <c r="L169" s="491">
        <v>2208.3046421212043</v>
      </c>
      <c r="M169" s="491">
        <f t="shared" si="14"/>
        <v>-953.85400000000004</v>
      </c>
      <c r="N169" s="492">
        <f t="shared" si="16"/>
        <v>16705.233589908818</v>
      </c>
      <c r="O169" s="491"/>
      <c r="P169" s="491">
        <v>15771.615575579241</v>
      </c>
      <c r="Q169" s="491">
        <v>2301.2532439812721</v>
      </c>
      <c r="R169" s="491">
        <f t="shared" si="15"/>
        <v>-953.85400000000004</v>
      </c>
      <c r="S169" s="492">
        <f t="shared" si="17"/>
        <v>17119.014819560514</v>
      </c>
    </row>
    <row r="170" spans="1:19">
      <c r="A170" s="489">
        <v>536</v>
      </c>
      <c r="B170" s="490" t="s">
        <v>173</v>
      </c>
      <c r="C170" s="491">
        <v>20167.158063920317</v>
      </c>
      <c r="D170" s="491">
        <v>-3197.7510379292512</v>
      </c>
      <c r="E170" s="491">
        <v>-1065.9170126430838</v>
      </c>
      <c r="F170" s="491">
        <v>-408.09792013004335</v>
      </c>
      <c r="G170" s="491">
        <v>4665.3177807677075</v>
      </c>
      <c r="H170" s="491">
        <v>-2107.614</v>
      </c>
      <c r="I170" s="492">
        <f t="shared" si="13"/>
        <v>22724.861844688021</v>
      </c>
      <c r="J170" s="491"/>
      <c r="K170" s="491">
        <v>20143.65006662182</v>
      </c>
      <c r="L170" s="491">
        <v>4812.4179223976234</v>
      </c>
      <c r="M170" s="491">
        <f t="shared" si="14"/>
        <v>-2107.614</v>
      </c>
      <c r="N170" s="492">
        <f t="shared" si="16"/>
        <v>22848.453989019443</v>
      </c>
      <c r="O170" s="491"/>
      <c r="P170" s="491">
        <v>19122.975288569352</v>
      </c>
      <c r="Q170" s="491">
        <v>5055.2778858982092</v>
      </c>
      <c r="R170" s="491">
        <f t="shared" si="15"/>
        <v>-2107.614</v>
      </c>
      <c r="S170" s="492">
        <f t="shared" si="17"/>
        <v>22070.63917446756</v>
      </c>
    </row>
    <row r="171" spans="1:19">
      <c r="A171" s="489">
        <v>538</v>
      </c>
      <c r="B171" s="490" t="s">
        <v>174</v>
      </c>
      <c r="C171" s="491">
        <v>3716.649077062174</v>
      </c>
      <c r="D171" s="491">
        <v>-420.14247213668995</v>
      </c>
      <c r="E171" s="491">
        <v>-140.04749071222997</v>
      </c>
      <c r="F171" s="491">
        <v>-53.579266524600428</v>
      </c>
      <c r="G171" s="491">
        <v>842.75809998712623</v>
      </c>
      <c r="H171" s="491">
        <v>741.79399999999998</v>
      </c>
      <c r="I171" s="492">
        <f t="shared" si="13"/>
        <v>5301.2011770493</v>
      </c>
      <c r="J171" s="491"/>
      <c r="K171" s="491">
        <v>3784.8044076978854</v>
      </c>
      <c r="L171" s="491">
        <v>866.34064396189115</v>
      </c>
      <c r="M171" s="491">
        <f t="shared" si="14"/>
        <v>741.79399999999998</v>
      </c>
      <c r="N171" s="492">
        <f t="shared" si="16"/>
        <v>5392.9390516597759</v>
      </c>
      <c r="O171" s="491"/>
      <c r="P171" s="491">
        <v>3933.5391453733273</v>
      </c>
      <c r="Q171" s="491">
        <v>902.57645057078628</v>
      </c>
      <c r="R171" s="491">
        <f t="shared" si="15"/>
        <v>741.79399999999998</v>
      </c>
      <c r="S171" s="492">
        <f t="shared" si="17"/>
        <v>5577.9095959441138</v>
      </c>
    </row>
    <row r="172" spans="1:19">
      <c r="A172" s="489">
        <v>541</v>
      </c>
      <c r="B172" s="490" t="s">
        <v>175</v>
      </c>
      <c r="C172" s="491">
        <v>10361.864544767675</v>
      </c>
      <c r="D172" s="491">
        <v>-836.21379628755926</v>
      </c>
      <c r="E172" s="491">
        <v>-278.73793209585307</v>
      </c>
      <c r="F172" s="491">
        <v>-104.45122396547023</v>
      </c>
      <c r="G172" s="491">
        <v>2154.4009079847824</v>
      </c>
      <c r="H172" s="491">
        <v>-877.64200000000005</v>
      </c>
      <c r="I172" s="492">
        <f t="shared" si="13"/>
        <v>11638.623452752458</v>
      </c>
      <c r="J172" s="491"/>
      <c r="K172" s="491">
        <v>10489.66276825657</v>
      </c>
      <c r="L172" s="491">
        <v>2230.4997273129275</v>
      </c>
      <c r="M172" s="491">
        <f t="shared" si="14"/>
        <v>-877.64200000000005</v>
      </c>
      <c r="N172" s="492">
        <f t="shared" si="16"/>
        <v>11842.520495569497</v>
      </c>
      <c r="O172" s="491"/>
      <c r="P172" s="491">
        <v>10679.609378208357</v>
      </c>
      <c r="Q172" s="491">
        <v>2318.7139784548081</v>
      </c>
      <c r="R172" s="491">
        <f t="shared" si="15"/>
        <v>-877.64200000000005</v>
      </c>
      <c r="S172" s="492">
        <f t="shared" si="17"/>
        <v>12120.681356663164</v>
      </c>
    </row>
    <row r="173" spans="1:19">
      <c r="A173" s="489">
        <v>543</v>
      </c>
      <c r="B173" s="490" t="s">
        <v>176</v>
      </c>
      <c r="C173" s="491">
        <v>34716.299673945112</v>
      </c>
      <c r="D173" s="491">
        <v>-4022.1132700803105</v>
      </c>
      <c r="E173" s="491">
        <v>-1340.7044233601034</v>
      </c>
      <c r="F173" s="491">
        <v>-518.25300468645037</v>
      </c>
      <c r="G173" s="491">
        <v>5624.2674300333929</v>
      </c>
      <c r="H173" s="491">
        <v>-7379.3239999999996</v>
      </c>
      <c r="I173" s="492">
        <f t="shared" si="13"/>
        <v>32961.243103978508</v>
      </c>
      <c r="J173" s="491"/>
      <c r="K173" s="491">
        <v>34612.815435637654</v>
      </c>
      <c r="L173" s="491">
        <v>5671.5548336027559</v>
      </c>
      <c r="M173" s="491">
        <f t="shared" si="14"/>
        <v>-7379.3239999999996</v>
      </c>
      <c r="N173" s="492">
        <f t="shared" si="16"/>
        <v>32905.046269240411</v>
      </c>
      <c r="O173" s="491"/>
      <c r="P173" s="491">
        <v>33893.72248871225</v>
      </c>
      <c r="Q173" s="491">
        <v>5937.8696375273848</v>
      </c>
      <c r="R173" s="491">
        <f t="shared" si="15"/>
        <v>-7379.3239999999996</v>
      </c>
      <c r="S173" s="492">
        <f t="shared" si="17"/>
        <v>32452.268126239636</v>
      </c>
    </row>
    <row r="174" spans="1:19">
      <c r="A174" s="489">
        <v>545</v>
      </c>
      <c r="B174" s="490" t="s">
        <v>177</v>
      </c>
      <c r="C174" s="491">
        <v>14605.270380481074</v>
      </c>
      <c r="D174" s="491">
        <v>-867.06405102455574</v>
      </c>
      <c r="E174" s="491">
        <v>-289.0213503415186</v>
      </c>
      <c r="F174" s="491">
        <v>-111.08066031152853</v>
      </c>
      <c r="G174" s="491">
        <v>2303.3942207425112</v>
      </c>
      <c r="H174" s="491">
        <v>391.28300000000002</v>
      </c>
      <c r="I174" s="492">
        <f t="shared" si="13"/>
        <v>17299.947601223583</v>
      </c>
      <c r="J174" s="491"/>
      <c r="K174" s="491">
        <v>14848.690726980753</v>
      </c>
      <c r="L174" s="491">
        <v>2380.1110688820236</v>
      </c>
      <c r="M174" s="491">
        <f t="shared" si="14"/>
        <v>391.28300000000002</v>
      </c>
      <c r="N174" s="492">
        <f t="shared" si="16"/>
        <v>17620.084795862775</v>
      </c>
      <c r="O174" s="491"/>
      <c r="P174" s="491">
        <v>15352.942099607813</v>
      </c>
      <c r="Q174" s="491">
        <v>2474.7669449451228</v>
      </c>
      <c r="R174" s="491">
        <f t="shared" si="15"/>
        <v>391.28300000000002</v>
      </c>
      <c r="S174" s="492">
        <f t="shared" si="17"/>
        <v>18218.992044552935</v>
      </c>
    </row>
    <row r="175" spans="1:19">
      <c r="A175" s="489">
        <v>560</v>
      </c>
      <c r="B175" s="490" t="s">
        <v>178</v>
      </c>
      <c r="C175" s="491">
        <v>11924.380939139053</v>
      </c>
      <c r="D175" s="491">
        <v>-1423.5447457086166</v>
      </c>
      <c r="E175" s="491">
        <v>-474.51491523620558</v>
      </c>
      <c r="F175" s="491">
        <v>-180.66081770279328</v>
      </c>
      <c r="G175" s="491">
        <v>2963.0916103952359</v>
      </c>
      <c r="H175" s="491">
        <v>-2120.2359999999999</v>
      </c>
      <c r="I175" s="492">
        <f t="shared" si="13"/>
        <v>12767.236549534289</v>
      </c>
      <c r="J175" s="491"/>
      <c r="K175" s="491">
        <v>11869.334139611916</v>
      </c>
      <c r="L175" s="491">
        <v>3054.4055438771361</v>
      </c>
      <c r="M175" s="491">
        <f t="shared" si="14"/>
        <v>-2120.2359999999999</v>
      </c>
      <c r="N175" s="492">
        <f t="shared" si="16"/>
        <v>12803.503683489052</v>
      </c>
      <c r="O175" s="491"/>
      <c r="P175" s="491">
        <v>12598.953674215787</v>
      </c>
      <c r="Q175" s="491">
        <v>3184.140372224525</v>
      </c>
      <c r="R175" s="491">
        <f t="shared" si="15"/>
        <v>-2120.2359999999999</v>
      </c>
      <c r="S175" s="492">
        <f t="shared" si="17"/>
        <v>13662.858046440313</v>
      </c>
    </row>
    <row r="176" spans="1:19">
      <c r="A176" s="489">
        <v>561</v>
      </c>
      <c r="B176" s="490" t="s">
        <v>179</v>
      </c>
      <c r="C176" s="491">
        <v>1893.9610042500028</v>
      </c>
      <c r="D176" s="491">
        <v>-119.14893105168403</v>
      </c>
      <c r="E176" s="491">
        <v>-39.716310350561351</v>
      </c>
      <c r="F176" s="491">
        <v>-15.214151474810961</v>
      </c>
      <c r="G176" s="491">
        <v>357.12937141425039</v>
      </c>
      <c r="H176" s="491">
        <v>-312.08499999999998</v>
      </c>
      <c r="I176" s="492">
        <f t="shared" si="13"/>
        <v>1939.0053756642533</v>
      </c>
      <c r="J176" s="491"/>
      <c r="K176" s="491">
        <v>1688.2088256141769</v>
      </c>
      <c r="L176" s="491">
        <v>367.34066985529097</v>
      </c>
      <c r="M176" s="491">
        <f t="shared" si="14"/>
        <v>-312.08499999999998</v>
      </c>
      <c r="N176" s="492">
        <f t="shared" si="16"/>
        <v>1743.4644954694677</v>
      </c>
      <c r="O176" s="491"/>
      <c r="P176" s="491">
        <v>1753.0223655529878</v>
      </c>
      <c r="Q176" s="491">
        <v>379.81211891165418</v>
      </c>
      <c r="R176" s="491">
        <f t="shared" si="15"/>
        <v>-312.08499999999998</v>
      </c>
      <c r="S176" s="492">
        <f t="shared" si="17"/>
        <v>1820.7494844646421</v>
      </c>
    </row>
    <row r="177" spans="1:19">
      <c r="A177" s="489">
        <v>562</v>
      </c>
      <c r="B177" s="490" t="s">
        <v>180</v>
      </c>
      <c r="C177" s="491">
        <v>4707.2749386296982</v>
      </c>
      <c r="D177" s="491">
        <v>-808.34905007349801</v>
      </c>
      <c r="E177" s="491">
        <v>-269.44968335783267</v>
      </c>
      <c r="F177" s="491">
        <v>-101.32740579193489</v>
      </c>
      <c r="G177" s="491">
        <v>1793.6004028493198</v>
      </c>
      <c r="H177" s="491">
        <v>-374.72300000000001</v>
      </c>
      <c r="I177" s="492">
        <f t="shared" si="13"/>
        <v>6126.1523414790181</v>
      </c>
      <c r="J177" s="491"/>
      <c r="K177" s="491">
        <v>4777.4346374509951</v>
      </c>
      <c r="L177" s="491">
        <v>1857.0117464902087</v>
      </c>
      <c r="M177" s="491">
        <f t="shared" si="14"/>
        <v>-374.72300000000001</v>
      </c>
      <c r="N177" s="492">
        <f t="shared" si="16"/>
        <v>6259.7233839412038</v>
      </c>
      <c r="O177" s="491"/>
      <c r="P177" s="491">
        <v>4918.3991817447886</v>
      </c>
      <c r="Q177" s="491">
        <v>1937.6271307580278</v>
      </c>
      <c r="R177" s="491">
        <f t="shared" si="15"/>
        <v>-374.72300000000001</v>
      </c>
      <c r="S177" s="492">
        <f t="shared" si="17"/>
        <v>6481.303312502816</v>
      </c>
    </row>
    <row r="178" spans="1:19">
      <c r="A178" s="489">
        <v>563</v>
      </c>
      <c r="B178" s="490" t="s">
        <v>181</v>
      </c>
      <c r="C178" s="491">
        <v>4548.4875220247995</v>
      </c>
      <c r="D178" s="491">
        <v>-635.55143556422195</v>
      </c>
      <c r="E178" s="491">
        <v>-211.85047852140733</v>
      </c>
      <c r="F178" s="491">
        <v>-79.877187666992313</v>
      </c>
      <c r="G178" s="491">
        <v>1397.876066797174</v>
      </c>
      <c r="H178" s="491">
        <v>-324.14299999999997</v>
      </c>
      <c r="I178" s="492">
        <f t="shared" si="13"/>
        <v>5622.2205888219733</v>
      </c>
      <c r="J178" s="491"/>
      <c r="K178" s="491">
        <v>4627.7173354534434</v>
      </c>
      <c r="L178" s="491">
        <v>1450.3009442961977</v>
      </c>
      <c r="M178" s="491">
        <f t="shared" si="14"/>
        <v>-324.14299999999997</v>
      </c>
      <c r="N178" s="492">
        <f t="shared" si="16"/>
        <v>5753.8752797496409</v>
      </c>
      <c r="O178" s="491"/>
      <c r="P178" s="491">
        <v>5012.9683692810686</v>
      </c>
      <c r="Q178" s="491">
        <v>1512.0738637528236</v>
      </c>
      <c r="R178" s="491">
        <f t="shared" si="15"/>
        <v>-324.14299999999997</v>
      </c>
      <c r="S178" s="492">
        <f t="shared" si="17"/>
        <v>6200.8992330338924</v>
      </c>
    </row>
    <row r="179" spans="1:19">
      <c r="A179" s="489">
        <v>564</v>
      </c>
      <c r="B179" s="490" t="s">
        <v>182</v>
      </c>
      <c r="C179" s="491">
        <v>105708.81440256901</v>
      </c>
      <c r="D179" s="491">
        <v>-19165.879077780683</v>
      </c>
      <c r="E179" s="491">
        <v>-6388.6263592602272</v>
      </c>
      <c r="F179" s="491">
        <v>-2466.601538914314</v>
      </c>
      <c r="G179" s="491">
        <v>31786.426083590508</v>
      </c>
      <c r="H179" s="491">
        <v>891.17</v>
      </c>
      <c r="I179" s="492">
        <f t="shared" si="13"/>
        <v>138386.41048615953</v>
      </c>
      <c r="J179" s="491"/>
      <c r="K179" s="491">
        <v>107357.12764408538</v>
      </c>
      <c r="L179" s="491">
        <v>32765.70393057918</v>
      </c>
      <c r="M179" s="491">
        <f t="shared" si="14"/>
        <v>891.17</v>
      </c>
      <c r="N179" s="492">
        <f t="shared" si="16"/>
        <v>141014.00157466458</v>
      </c>
      <c r="O179" s="491"/>
      <c r="P179" s="491">
        <v>101924.91481237623</v>
      </c>
      <c r="Q179" s="491">
        <v>34324.522039001407</v>
      </c>
      <c r="R179" s="491">
        <f t="shared" si="15"/>
        <v>891.17</v>
      </c>
      <c r="S179" s="492">
        <f t="shared" si="17"/>
        <v>137140.60685137764</v>
      </c>
    </row>
    <row r="180" spans="1:19">
      <c r="A180" s="489">
        <v>576</v>
      </c>
      <c r="B180" s="490" t="s">
        <v>183</v>
      </c>
      <c r="C180" s="491">
        <v>1462.1010689783986</v>
      </c>
      <c r="D180" s="491">
        <v>-248.79237691126127</v>
      </c>
      <c r="E180" s="491">
        <v>-82.930792303753748</v>
      </c>
      <c r="F180" s="491">
        <v>-31.469575674133701</v>
      </c>
      <c r="G180" s="491">
        <v>658.36248887580291</v>
      </c>
      <c r="H180" s="491">
        <v>-237.14500000000001</v>
      </c>
      <c r="I180" s="492">
        <f t="shared" si="13"/>
        <v>1883.3185578542016</v>
      </c>
      <c r="J180" s="491"/>
      <c r="K180" s="491">
        <v>1384.0407569657605</v>
      </c>
      <c r="L180" s="491">
        <v>681.16943371544676</v>
      </c>
      <c r="M180" s="491">
        <f t="shared" si="14"/>
        <v>-237.14500000000001</v>
      </c>
      <c r="N180" s="492">
        <f t="shared" si="16"/>
        <v>1828.0651906812072</v>
      </c>
      <c r="O180" s="491"/>
      <c r="P180" s="491">
        <v>1414.1037777807462</v>
      </c>
      <c r="Q180" s="491">
        <v>707.95780638389851</v>
      </c>
      <c r="R180" s="491">
        <f t="shared" si="15"/>
        <v>-237.14500000000001</v>
      </c>
      <c r="S180" s="492">
        <f t="shared" si="17"/>
        <v>1884.916584164645</v>
      </c>
    </row>
    <row r="181" spans="1:19">
      <c r="A181" s="489">
        <v>577</v>
      </c>
      <c r="B181" s="490" t="s">
        <v>184</v>
      </c>
      <c r="C181" s="491">
        <v>8392.6694407140112</v>
      </c>
      <c r="D181" s="491">
        <v>-1007.6543614682284</v>
      </c>
      <c r="E181" s="491">
        <v>-335.88478715607613</v>
      </c>
      <c r="F181" s="491">
        <v>-128.09968450882658</v>
      </c>
      <c r="G181" s="491">
        <v>1710.7129697360938</v>
      </c>
      <c r="H181" s="491">
        <v>79.917000000000002</v>
      </c>
      <c r="I181" s="492">
        <f t="shared" si="13"/>
        <v>10183.299410450105</v>
      </c>
      <c r="J181" s="491"/>
      <c r="K181" s="491">
        <v>8602.9594622760906</v>
      </c>
      <c r="L181" s="491">
        <v>1754.9589638698976</v>
      </c>
      <c r="M181" s="491">
        <f t="shared" si="14"/>
        <v>79.917000000000002</v>
      </c>
      <c r="N181" s="492">
        <f t="shared" si="16"/>
        <v>10437.835426145988</v>
      </c>
      <c r="O181" s="491"/>
      <c r="P181" s="491">
        <v>8800.400453563816</v>
      </c>
      <c r="Q181" s="491">
        <v>1832.128643068899</v>
      </c>
      <c r="R181" s="491">
        <f t="shared" si="15"/>
        <v>79.917000000000002</v>
      </c>
      <c r="S181" s="492">
        <f t="shared" si="17"/>
        <v>10712.446096632715</v>
      </c>
    </row>
    <row r="182" spans="1:19">
      <c r="A182" s="489">
        <v>578</v>
      </c>
      <c r="B182" s="490" t="s">
        <v>185</v>
      </c>
      <c r="C182" s="491">
        <v>1802.9949353611728</v>
      </c>
      <c r="D182" s="491">
        <v>-280.45686124542181</v>
      </c>
      <c r="E182" s="491">
        <v>-93.485620415140602</v>
      </c>
      <c r="F182" s="491">
        <v>-35.796642329327085</v>
      </c>
      <c r="G182" s="491">
        <v>713.75266238483289</v>
      </c>
      <c r="H182" s="491">
        <v>104.09</v>
      </c>
      <c r="I182" s="492">
        <f t="shared" si="13"/>
        <v>2620.8375977460059</v>
      </c>
      <c r="J182" s="491"/>
      <c r="K182" s="491">
        <v>1908.4096645811726</v>
      </c>
      <c r="L182" s="491">
        <v>740.2557971135044</v>
      </c>
      <c r="M182" s="491">
        <f t="shared" si="14"/>
        <v>104.09</v>
      </c>
      <c r="N182" s="492">
        <f t="shared" si="16"/>
        <v>2752.7554616946773</v>
      </c>
      <c r="O182" s="491"/>
      <c r="P182" s="491">
        <v>2096.6670670422218</v>
      </c>
      <c r="Q182" s="491">
        <v>770.8007188074547</v>
      </c>
      <c r="R182" s="491">
        <f t="shared" si="15"/>
        <v>104.09</v>
      </c>
      <c r="S182" s="492">
        <f t="shared" si="17"/>
        <v>2971.5577858496767</v>
      </c>
    </row>
    <row r="183" spans="1:19">
      <c r="A183" s="489">
        <v>580</v>
      </c>
      <c r="B183" s="490" t="s">
        <v>186</v>
      </c>
      <c r="C183" s="491">
        <v>1121.9433591747886</v>
      </c>
      <c r="D183" s="491">
        <v>-401.50566135715547</v>
      </c>
      <c r="E183" s="491">
        <v>-133.83522045238516</v>
      </c>
      <c r="F183" s="491">
        <v>-50.640563502089414</v>
      </c>
      <c r="G183" s="491">
        <v>1091.1413053113342</v>
      </c>
      <c r="H183" s="491">
        <v>-296.71199999999999</v>
      </c>
      <c r="I183" s="492">
        <f t="shared" si="13"/>
        <v>1916.3726644861231</v>
      </c>
      <c r="J183" s="491"/>
      <c r="K183" s="491">
        <v>1251.7330800034647</v>
      </c>
      <c r="L183" s="491">
        <v>1130.0899860290635</v>
      </c>
      <c r="M183" s="491">
        <f t="shared" si="14"/>
        <v>-296.71199999999999</v>
      </c>
      <c r="N183" s="492">
        <f t="shared" si="16"/>
        <v>2085.111066032528</v>
      </c>
      <c r="O183" s="491"/>
      <c r="P183" s="491">
        <v>1591.5908949694845</v>
      </c>
      <c r="Q183" s="491">
        <v>1174.23197557444</v>
      </c>
      <c r="R183" s="491">
        <f t="shared" si="15"/>
        <v>-296.71199999999999</v>
      </c>
      <c r="S183" s="492">
        <f t="shared" si="17"/>
        <v>2469.1108705439242</v>
      </c>
    </row>
    <row r="184" spans="1:19">
      <c r="A184" s="489">
        <v>581</v>
      </c>
      <c r="B184" s="490" t="s">
        <v>187</v>
      </c>
      <c r="C184" s="491">
        <v>2900.7213658707215</v>
      </c>
      <c r="D184" s="491">
        <v>-564.53252070046187</v>
      </c>
      <c r="E184" s="491">
        <v>-188.17750690015396</v>
      </c>
      <c r="F184" s="491">
        <v>-70.748696782105725</v>
      </c>
      <c r="G184" s="491">
        <v>1325.9567179567257</v>
      </c>
      <c r="H184" s="491">
        <v>-280.39400000000001</v>
      </c>
      <c r="I184" s="492">
        <f t="shared" si="13"/>
        <v>3946.2840838274469</v>
      </c>
      <c r="J184" s="491"/>
      <c r="K184" s="491">
        <v>2905.3082059289427</v>
      </c>
      <c r="L184" s="491">
        <v>1374.7095621111318</v>
      </c>
      <c r="M184" s="491">
        <f t="shared" si="14"/>
        <v>-280.39400000000001</v>
      </c>
      <c r="N184" s="492">
        <f t="shared" si="16"/>
        <v>3999.6237680400745</v>
      </c>
      <c r="O184" s="491"/>
      <c r="P184" s="491">
        <v>3100.6062914428558</v>
      </c>
      <c r="Q184" s="491">
        <v>1433.7691782252648</v>
      </c>
      <c r="R184" s="491">
        <f t="shared" si="15"/>
        <v>-280.39400000000001</v>
      </c>
      <c r="S184" s="492">
        <f t="shared" si="17"/>
        <v>4253.9814696681206</v>
      </c>
    </row>
    <row r="185" spans="1:19">
      <c r="A185" s="489">
        <v>583</v>
      </c>
      <c r="B185" s="490" t="s">
        <v>188</v>
      </c>
      <c r="C185" s="491">
        <v>655.27319240010399</v>
      </c>
      <c r="D185" s="491">
        <v>-85.675047612714337</v>
      </c>
      <c r="E185" s="491">
        <v>-28.558349204238112</v>
      </c>
      <c r="F185" s="491">
        <v>-10.644121183898163</v>
      </c>
      <c r="G185" s="491">
        <v>206.00746151785714</v>
      </c>
      <c r="H185" s="491">
        <v>-196.03700000000001</v>
      </c>
      <c r="I185" s="492">
        <f t="shared" si="13"/>
        <v>665.24365391796107</v>
      </c>
      <c r="J185" s="491"/>
      <c r="K185" s="491">
        <v>784.74484155484492</v>
      </c>
      <c r="L185" s="491">
        <v>213.72810508678788</v>
      </c>
      <c r="M185" s="491">
        <f t="shared" si="14"/>
        <v>-196.03700000000001</v>
      </c>
      <c r="N185" s="492">
        <f t="shared" si="16"/>
        <v>802.43594664163277</v>
      </c>
      <c r="O185" s="491"/>
      <c r="P185" s="491">
        <v>783.67369783217157</v>
      </c>
      <c r="Q185" s="491">
        <v>222.65473165896893</v>
      </c>
      <c r="R185" s="491">
        <f t="shared" si="15"/>
        <v>-196.03700000000001</v>
      </c>
      <c r="S185" s="492">
        <f t="shared" si="17"/>
        <v>810.29142949114043</v>
      </c>
    </row>
    <row r="186" spans="1:19">
      <c r="A186" s="489">
        <v>584</v>
      </c>
      <c r="B186" s="490" t="s">
        <v>189</v>
      </c>
      <c r="C186" s="491">
        <v>4602.7070005516016</v>
      </c>
      <c r="D186" s="491">
        <v>-240.0167912529368</v>
      </c>
      <c r="E186" s="491">
        <v>-80.005597084312257</v>
      </c>
      <c r="F186" s="491">
        <v>-29.537436285317401</v>
      </c>
      <c r="G186" s="491">
        <v>575.16691548121366</v>
      </c>
      <c r="H186" s="491">
        <v>249.79</v>
      </c>
      <c r="I186" s="492">
        <f t="shared" si="13"/>
        <v>5427.663916032815</v>
      </c>
      <c r="J186" s="491"/>
      <c r="K186" s="491">
        <v>4793.6489651105521</v>
      </c>
      <c r="L186" s="491">
        <v>594.5697542313502</v>
      </c>
      <c r="M186" s="491">
        <f t="shared" si="14"/>
        <v>249.79</v>
      </c>
      <c r="N186" s="492">
        <f t="shared" si="16"/>
        <v>5638.0087193419022</v>
      </c>
      <c r="O186" s="491"/>
      <c r="P186" s="491">
        <v>4910.5800744755079</v>
      </c>
      <c r="Q186" s="491">
        <v>617.43156250611651</v>
      </c>
      <c r="R186" s="491">
        <f t="shared" si="15"/>
        <v>249.79</v>
      </c>
      <c r="S186" s="492">
        <f t="shared" si="17"/>
        <v>5777.8016369816241</v>
      </c>
    </row>
    <row r="187" spans="1:19">
      <c r="A187" s="489">
        <v>588</v>
      </c>
      <c r="B187" s="490" t="s">
        <v>190</v>
      </c>
      <c r="C187" s="491">
        <v>-264.37873113676159</v>
      </c>
      <c r="D187" s="491">
        <v>-144.75192838473382</v>
      </c>
      <c r="E187" s="491">
        <v>-48.250642794911279</v>
      </c>
      <c r="F187" s="491">
        <v>-18.129715103443939</v>
      </c>
      <c r="G187" s="491">
        <v>406.00506495314414</v>
      </c>
      <c r="H187" s="491">
        <v>-346.71899999999999</v>
      </c>
      <c r="I187" s="492">
        <f t="shared" si="13"/>
        <v>-205.09266618361744</v>
      </c>
      <c r="J187" s="491"/>
      <c r="K187" s="491">
        <v>-303.01382534128857</v>
      </c>
      <c r="L187" s="491">
        <v>420.29099191143939</v>
      </c>
      <c r="M187" s="491">
        <f t="shared" si="14"/>
        <v>-346.71899999999999</v>
      </c>
      <c r="N187" s="492">
        <f t="shared" si="16"/>
        <v>-229.44183342984917</v>
      </c>
      <c r="O187" s="491"/>
      <c r="P187" s="491">
        <v>-204.76038858577959</v>
      </c>
      <c r="Q187" s="491">
        <v>436.76844642961248</v>
      </c>
      <c r="R187" s="491">
        <f t="shared" si="15"/>
        <v>-346.71899999999999</v>
      </c>
      <c r="S187" s="492">
        <f t="shared" si="17"/>
        <v>-114.71094215616711</v>
      </c>
    </row>
    <row r="188" spans="1:19">
      <c r="A188" s="489">
        <v>592</v>
      </c>
      <c r="B188" s="490" t="s">
        <v>191</v>
      </c>
      <c r="C188" s="491">
        <v>3444.2743719231207</v>
      </c>
      <c r="D188" s="491">
        <v>-330.3058065829145</v>
      </c>
      <c r="E188" s="491">
        <v>-110.10193552763816</v>
      </c>
      <c r="F188" s="491">
        <v>-42.252533221300105</v>
      </c>
      <c r="G188" s="491">
        <v>733.0075567426195</v>
      </c>
      <c r="H188" s="491">
        <v>-37.445</v>
      </c>
      <c r="I188" s="492">
        <f t="shared" si="13"/>
        <v>4139.8369286657407</v>
      </c>
      <c r="J188" s="491"/>
      <c r="K188" s="491">
        <v>3476.2125643817103</v>
      </c>
      <c r="L188" s="491">
        <v>757.50946998711618</v>
      </c>
      <c r="M188" s="491">
        <f t="shared" si="14"/>
        <v>-37.445</v>
      </c>
      <c r="N188" s="492">
        <f t="shared" si="16"/>
        <v>4196.2770343688271</v>
      </c>
      <c r="O188" s="491"/>
      <c r="P188" s="491">
        <v>3442.6214882543982</v>
      </c>
      <c r="Q188" s="491">
        <v>790.56980521123592</v>
      </c>
      <c r="R188" s="491">
        <f t="shared" si="15"/>
        <v>-37.445</v>
      </c>
      <c r="S188" s="492">
        <f t="shared" si="17"/>
        <v>4195.7462934656342</v>
      </c>
    </row>
    <row r="189" spans="1:19">
      <c r="A189" s="489">
        <v>593</v>
      </c>
      <c r="B189" s="490" t="s">
        <v>192</v>
      </c>
      <c r="C189" s="491">
        <v>3585.0300986116845</v>
      </c>
      <c r="D189" s="491">
        <v>-1544.9554256413123</v>
      </c>
      <c r="E189" s="491">
        <v>-514.98514188043748</v>
      </c>
      <c r="F189" s="491">
        <v>-191.14296312954517</v>
      </c>
      <c r="G189" s="491">
        <v>3561.3218567913955</v>
      </c>
      <c r="H189" s="491">
        <v>-2041.049</v>
      </c>
      <c r="I189" s="492">
        <f t="shared" si="13"/>
        <v>5105.30295540308</v>
      </c>
      <c r="J189" s="491"/>
      <c r="K189" s="491">
        <v>3827.1871651055817</v>
      </c>
      <c r="L189" s="491">
        <v>3693.0060122747177</v>
      </c>
      <c r="M189" s="491">
        <f t="shared" si="14"/>
        <v>-2041.049</v>
      </c>
      <c r="N189" s="492">
        <f t="shared" si="16"/>
        <v>5479.144177380299</v>
      </c>
      <c r="O189" s="491"/>
      <c r="P189" s="491">
        <v>4716.3199707315243</v>
      </c>
      <c r="Q189" s="491">
        <v>3851.9488588127942</v>
      </c>
      <c r="R189" s="491">
        <f t="shared" si="15"/>
        <v>-2041.049</v>
      </c>
      <c r="S189" s="492">
        <f t="shared" si="17"/>
        <v>6527.2198295443186</v>
      </c>
    </row>
    <row r="190" spans="1:19">
      <c r="A190" s="489">
        <v>595</v>
      </c>
      <c r="B190" s="490" t="s">
        <v>193</v>
      </c>
      <c r="C190" s="491">
        <v>4986.7521053058063</v>
      </c>
      <c r="D190" s="491">
        <v>-374.54561469549878</v>
      </c>
      <c r="E190" s="491">
        <v>-124.84853823183292</v>
      </c>
      <c r="F190" s="491">
        <v>-47.262211995895647</v>
      </c>
      <c r="G190" s="491">
        <v>1028.4484370160767</v>
      </c>
      <c r="H190" s="491">
        <v>34.220999999999997</v>
      </c>
      <c r="I190" s="492">
        <f t="shared" si="13"/>
        <v>6049.421542321883</v>
      </c>
      <c r="J190" s="491"/>
      <c r="K190" s="491">
        <v>4938.2122196267528</v>
      </c>
      <c r="L190" s="491">
        <v>1067.0902944335812</v>
      </c>
      <c r="M190" s="491">
        <f t="shared" si="14"/>
        <v>34.220999999999997</v>
      </c>
      <c r="N190" s="492">
        <f t="shared" si="16"/>
        <v>6039.5235140603336</v>
      </c>
      <c r="O190" s="491"/>
      <c r="P190" s="491">
        <v>4964.0507456133391</v>
      </c>
      <c r="Q190" s="491">
        <v>1110.1720958141173</v>
      </c>
      <c r="R190" s="491">
        <f t="shared" si="15"/>
        <v>34.220999999999997</v>
      </c>
      <c r="S190" s="492">
        <f t="shared" si="17"/>
        <v>6108.4438414274555</v>
      </c>
    </row>
    <row r="191" spans="1:19">
      <c r="A191" s="489">
        <v>598</v>
      </c>
      <c r="B191" s="490" t="s">
        <v>194</v>
      </c>
      <c r="C191" s="491">
        <v>1843.9625084704728</v>
      </c>
      <c r="D191" s="491">
        <v>-1737.6564303034891</v>
      </c>
      <c r="E191" s="491">
        <v>-579.21881010116294</v>
      </c>
      <c r="F191" s="491">
        <v>-218.01936911888802</v>
      </c>
      <c r="G191" s="491">
        <v>3306.3561532924732</v>
      </c>
      <c r="H191" s="491">
        <v>2602.3710000000001</v>
      </c>
      <c r="I191" s="492">
        <f t="shared" si="13"/>
        <v>7752.6896617629463</v>
      </c>
      <c r="J191" s="491"/>
      <c r="K191" s="491">
        <v>1913.4291724846694</v>
      </c>
      <c r="L191" s="491">
        <v>3424.9593606414701</v>
      </c>
      <c r="M191" s="491">
        <f t="shared" si="14"/>
        <v>2602.3710000000001</v>
      </c>
      <c r="N191" s="492">
        <f t="shared" si="16"/>
        <v>7940.7595331261391</v>
      </c>
      <c r="O191" s="491"/>
      <c r="P191" s="491">
        <v>2342.1741672883909</v>
      </c>
      <c r="Q191" s="491">
        <v>3576.8941820202058</v>
      </c>
      <c r="R191" s="491">
        <f t="shared" si="15"/>
        <v>2602.3710000000001</v>
      </c>
      <c r="S191" s="492">
        <f t="shared" si="17"/>
        <v>8521.4393493085954</v>
      </c>
    </row>
    <row r="192" spans="1:19">
      <c r="A192" s="489">
        <v>599</v>
      </c>
      <c r="B192" s="490" t="s">
        <v>195</v>
      </c>
      <c r="C192" s="491">
        <v>15014.823926059913</v>
      </c>
      <c r="D192" s="491">
        <v>-1013.8063184245796</v>
      </c>
      <c r="E192" s="491">
        <v>-337.93543947485983</v>
      </c>
      <c r="F192" s="491">
        <v>-130.17066026091112</v>
      </c>
      <c r="G192" s="491">
        <v>2174.7181004049708</v>
      </c>
      <c r="H192" s="491">
        <v>-904.19799999999998</v>
      </c>
      <c r="I192" s="492">
        <f t="shared" si="13"/>
        <v>16285.344026464885</v>
      </c>
      <c r="J192" s="491"/>
      <c r="K192" s="491">
        <v>15447.624389521287</v>
      </c>
      <c r="L192" s="491">
        <v>2251.1767912425621</v>
      </c>
      <c r="M192" s="491">
        <f t="shared" si="14"/>
        <v>-904.19799999999998</v>
      </c>
      <c r="N192" s="492">
        <f t="shared" si="16"/>
        <v>16794.603180763846</v>
      </c>
      <c r="O192" s="491"/>
      <c r="P192" s="491">
        <v>16196.141069466685</v>
      </c>
      <c r="Q192" s="491">
        <v>2344.42612491624</v>
      </c>
      <c r="R192" s="491">
        <f t="shared" si="15"/>
        <v>-904.19799999999998</v>
      </c>
      <c r="S192" s="492">
        <f t="shared" si="17"/>
        <v>17636.369194382925</v>
      </c>
    </row>
    <row r="193" spans="1:19">
      <c r="A193" s="489">
        <v>601</v>
      </c>
      <c r="B193" s="490" t="s">
        <v>196</v>
      </c>
      <c r="C193" s="491">
        <v>4356.1105766194833</v>
      </c>
      <c r="D193" s="491">
        <v>-342.51925054037639</v>
      </c>
      <c r="E193" s="491">
        <v>-114.17308351345879</v>
      </c>
      <c r="F193" s="491">
        <v>-43.305375642750896</v>
      </c>
      <c r="G193" s="491">
        <v>906.79058356959695</v>
      </c>
      <c r="H193" s="491">
        <v>314.70499999999998</v>
      </c>
      <c r="I193" s="492">
        <f t="shared" si="13"/>
        <v>5577.6061601890797</v>
      </c>
      <c r="J193" s="491"/>
      <c r="K193" s="491">
        <v>4223.5015844854033</v>
      </c>
      <c r="L193" s="491">
        <v>939.54117930286804</v>
      </c>
      <c r="M193" s="491">
        <f t="shared" si="14"/>
        <v>314.70499999999998</v>
      </c>
      <c r="N193" s="492">
        <f t="shared" si="16"/>
        <v>5477.7477637882712</v>
      </c>
      <c r="O193" s="491"/>
      <c r="P193" s="491">
        <v>4191.6734323577875</v>
      </c>
      <c r="Q193" s="491">
        <v>976.99110603404051</v>
      </c>
      <c r="R193" s="491">
        <f t="shared" si="15"/>
        <v>314.70499999999998</v>
      </c>
      <c r="S193" s="492">
        <f t="shared" si="17"/>
        <v>5483.3695383918275</v>
      </c>
    </row>
    <row r="194" spans="1:19">
      <c r="A194" s="489">
        <v>604</v>
      </c>
      <c r="B194" s="490" t="s">
        <v>197</v>
      </c>
      <c r="C194" s="491">
        <v>16197.115770030403</v>
      </c>
      <c r="D194" s="491">
        <v>-1846.0394366815585</v>
      </c>
      <c r="E194" s="491">
        <v>-615.34647889385292</v>
      </c>
      <c r="F194" s="491">
        <v>-235.08467210394213</v>
      </c>
      <c r="G194" s="491">
        <v>2300.6204278817836</v>
      </c>
      <c r="H194" s="491">
        <v>-2085.2559999999999</v>
      </c>
      <c r="I194" s="492">
        <f t="shared" si="13"/>
        <v>16412.480197912184</v>
      </c>
      <c r="J194" s="491"/>
      <c r="K194" s="491">
        <v>16055.338109162609</v>
      </c>
      <c r="L194" s="491">
        <v>2333.552622048453</v>
      </c>
      <c r="M194" s="491">
        <f t="shared" si="14"/>
        <v>-2085.2559999999999</v>
      </c>
      <c r="N194" s="492">
        <f t="shared" si="16"/>
        <v>16303.634731211061</v>
      </c>
      <c r="O194" s="491"/>
      <c r="P194" s="491">
        <v>15447.740605358453</v>
      </c>
      <c r="Q194" s="491">
        <v>2454.8853712088926</v>
      </c>
      <c r="R194" s="491">
        <f t="shared" si="15"/>
        <v>-2085.2559999999999</v>
      </c>
      <c r="S194" s="492">
        <f t="shared" si="17"/>
        <v>15817.369976567346</v>
      </c>
    </row>
    <row r="195" spans="1:19">
      <c r="A195" s="489">
        <v>607</v>
      </c>
      <c r="B195" s="490" t="s">
        <v>198</v>
      </c>
      <c r="C195" s="491">
        <v>2914.2022136633313</v>
      </c>
      <c r="D195" s="491">
        <v>-369.47929720203308</v>
      </c>
      <c r="E195" s="491">
        <v>-123.15976573401103</v>
      </c>
      <c r="F195" s="491">
        <v>-46.371345331591122</v>
      </c>
      <c r="G195" s="491">
        <v>991.96320938220435</v>
      </c>
      <c r="H195" s="491">
        <v>-644.66899999999998</v>
      </c>
      <c r="I195" s="492">
        <f t="shared" si="13"/>
        <v>3261.4964230455357</v>
      </c>
      <c r="J195" s="491"/>
      <c r="K195" s="491">
        <v>3126.5779329299903</v>
      </c>
      <c r="L195" s="491">
        <v>1024.6027757288466</v>
      </c>
      <c r="M195" s="491">
        <f t="shared" si="14"/>
        <v>-644.66899999999998</v>
      </c>
      <c r="N195" s="492">
        <f t="shared" si="16"/>
        <v>3506.5117086588371</v>
      </c>
      <c r="O195" s="491"/>
      <c r="P195" s="491">
        <v>3271.8278324110629</v>
      </c>
      <c r="Q195" s="491">
        <v>1063.041928610035</v>
      </c>
      <c r="R195" s="491">
        <f t="shared" si="15"/>
        <v>-644.66899999999998</v>
      </c>
      <c r="S195" s="492">
        <f t="shared" si="17"/>
        <v>3690.2007610210985</v>
      </c>
    </row>
    <row r="196" spans="1:19">
      <c r="A196" s="489">
        <v>608</v>
      </c>
      <c r="B196" s="490" t="s">
        <v>199</v>
      </c>
      <c r="C196" s="491">
        <v>1275.9809687161169</v>
      </c>
      <c r="D196" s="491">
        <v>-179.13051137610813</v>
      </c>
      <c r="E196" s="491">
        <v>-59.710170458702713</v>
      </c>
      <c r="F196" s="491">
        <v>-22.861721151503012</v>
      </c>
      <c r="G196" s="491">
        <v>443.64397505830669</v>
      </c>
      <c r="H196" s="491">
        <v>431.65800000000002</v>
      </c>
      <c r="I196" s="492">
        <f t="shared" si="13"/>
        <v>2151.2829437744235</v>
      </c>
      <c r="J196" s="491"/>
      <c r="K196" s="491">
        <v>1342.1751831739662</v>
      </c>
      <c r="L196" s="491">
        <v>459.53423817869259</v>
      </c>
      <c r="M196" s="491">
        <f t="shared" si="14"/>
        <v>431.65800000000002</v>
      </c>
      <c r="N196" s="492">
        <f t="shared" si="16"/>
        <v>2233.3674213526588</v>
      </c>
      <c r="O196" s="491"/>
      <c r="P196" s="491">
        <v>1468.9469089571364</v>
      </c>
      <c r="Q196" s="491">
        <v>478.30784994454024</v>
      </c>
      <c r="R196" s="491">
        <f t="shared" si="15"/>
        <v>431.65800000000002</v>
      </c>
      <c r="S196" s="492">
        <f t="shared" si="17"/>
        <v>2378.9127589016766</v>
      </c>
    </row>
    <row r="197" spans="1:19">
      <c r="A197" s="489">
        <v>609</v>
      </c>
      <c r="B197" s="490" t="s">
        <v>200</v>
      </c>
      <c r="C197" s="491">
        <v>15053.420014312747</v>
      </c>
      <c r="D197" s="491">
        <v>-7527.5526257823612</v>
      </c>
      <c r="E197" s="491">
        <v>-2509.1842085941207</v>
      </c>
      <c r="F197" s="491">
        <v>-955.87679140487205</v>
      </c>
      <c r="G197" s="491">
        <v>14598.677724630281</v>
      </c>
      <c r="H197" s="491">
        <v>-5595.2160000000003</v>
      </c>
      <c r="I197" s="492">
        <f t="shared" si="13"/>
        <v>24056.881738943026</v>
      </c>
      <c r="J197" s="491"/>
      <c r="K197" s="491">
        <v>16829.678621820938</v>
      </c>
      <c r="L197" s="491">
        <v>15117.598925891154</v>
      </c>
      <c r="M197" s="491">
        <f t="shared" si="14"/>
        <v>-5595.2160000000003</v>
      </c>
      <c r="N197" s="492">
        <f t="shared" si="16"/>
        <v>26352.061547712092</v>
      </c>
      <c r="O197" s="491"/>
      <c r="P197" s="491">
        <v>18818.694586485333</v>
      </c>
      <c r="Q197" s="491">
        <v>15799.785368888812</v>
      </c>
      <c r="R197" s="491">
        <f t="shared" si="15"/>
        <v>-5595.2160000000003</v>
      </c>
      <c r="S197" s="492">
        <f t="shared" si="17"/>
        <v>29023.263955374146</v>
      </c>
    </row>
    <row r="198" spans="1:19">
      <c r="A198" s="489">
        <v>611</v>
      </c>
      <c r="B198" s="490" t="s">
        <v>201</v>
      </c>
      <c r="C198" s="491">
        <v>4243.3151290600954</v>
      </c>
      <c r="D198" s="491">
        <v>-453.34494570993832</v>
      </c>
      <c r="E198" s="491">
        <v>-151.11498190331275</v>
      </c>
      <c r="F198" s="491">
        <v>-58.554236208378917</v>
      </c>
      <c r="G198" s="491">
        <v>792.38100136213154</v>
      </c>
      <c r="H198" s="491">
        <v>-1304.768</v>
      </c>
      <c r="I198" s="492">
        <f t="shared" si="13"/>
        <v>3730.9281304222268</v>
      </c>
      <c r="J198" s="491"/>
      <c r="K198" s="491">
        <v>4217.6870486171083</v>
      </c>
      <c r="L198" s="491">
        <v>806.07056520563572</v>
      </c>
      <c r="M198" s="491">
        <f t="shared" si="14"/>
        <v>-1304.768</v>
      </c>
      <c r="N198" s="492">
        <f t="shared" si="16"/>
        <v>3718.9896138227441</v>
      </c>
      <c r="O198" s="491"/>
      <c r="P198" s="491">
        <v>4156.4110443312693</v>
      </c>
      <c r="Q198" s="491">
        <v>840.44122965441352</v>
      </c>
      <c r="R198" s="491">
        <f t="shared" si="15"/>
        <v>-1304.768</v>
      </c>
      <c r="S198" s="492">
        <f t="shared" si="17"/>
        <v>3692.0842739856826</v>
      </c>
    </row>
    <row r="199" spans="1:19">
      <c r="A199" s="489">
        <v>614</v>
      </c>
      <c r="B199" s="490" t="s">
        <v>202</v>
      </c>
      <c r="C199" s="491">
        <v>3111.992349528758</v>
      </c>
      <c r="D199" s="491">
        <v>-271.31939576613547</v>
      </c>
      <c r="E199" s="491">
        <v>-90.439798588711824</v>
      </c>
      <c r="F199" s="491">
        <v>-33.679387789486469</v>
      </c>
      <c r="G199" s="491">
        <v>818.17396514510347</v>
      </c>
      <c r="H199" s="491">
        <v>156.58799999999999</v>
      </c>
      <c r="I199" s="492">
        <f t="shared" si="13"/>
        <v>4086.7543146738617</v>
      </c>
      <c r="J199" s="491"/>
      <c r="K199" s="491">
        <v>3194.4246815017855</v>
      </c>
      <c r="L199" s="491">
        <v>847.0602416889642</v>
      </c>
      <c r="M199" s="491">
        <f t="shared" si="14"/>
        <v>156.58799999999999</v>
      </c>
      <c r="N199" s="492">
        <f t="shared" si="16"/>
        <v>4198.0729231907499</v>
      </c>
      <c r="O199" s="491"/>
      <c r="P199" s="491">
        <v>3400.1196813784131</v>
      </c>
      <c r="Q199" s="491">
        <v>879.83286850718105</v>
      </c>
      <c r="R199" s="491">
        <f t="shared" si="15"/>
        <v>156.58799999999999</v>
      </c>
      <c r="S199" s="492">
        <f t="shared" si="17"/>
        <v>4436.5405498855944</v>
      </c>
    </row>
    <row r="200" spans="1:19">
      <c r="A200" s="489">
        <v>615</v>
      </c>
      <c r="B200" s="490" t="s">
        <v>203</v>
      </c>
      <c r="C200" s="491">
        <v>14984.668761046816</v>
      </c>
      <c r="D200" s="491">
        <v>-687.8430696932071</v>
      </c>
      <c r="E200" s="491">
        <v>-229.28102323106901</v>
      </c>
      <c r="F200" s="491">
        <v>-86.703308861013952</v>
      </c>
      <c r="G200" s="491">
        <v>1669.0636878101416</v>
      </c>
      <c r="H200" s="491">
        <v>-86.084999999999994</v>
      </c>
      <c r="I200" s="492">
        <f t="shared" si="13"/>
        <v>16567.647448856958</v>
      </c>
      <c r="J200" s="491"/>
      <c r="K200" s="491">
        <v>15058.86357965344</v>
      </c>
      <c r="L200" s="491">
        <v>1729.7213426328055</v>
      </c>
      <c r="M200" s="491">
        <f t="shared" si="14"/>
        <v>-86.084999999999994</v>
      </c>
      <c r="N200" s="492">
        <f t="shared" si="16"/>
        <v>16702.499922286246</v>
      </c>
      <c r="O200" s="491"/>
      <c r="P200" s="491">
        <v>15463.430735737942</v>
      </c>
      <c r="Q200" s="491">
        <v>1799.8921567014486</v>
      </c>
      <c r="R200" s="491">
        <f t="shared" si="15"/>
        <v>-86.084999999999994</v>
      </c>
      <c r="S200" s="492">
        <f t="shared" si="17"/>
        <v>17177.237892439392</v>
      </c>
    </row>
    <row r="201" spans="1:19">
      <c r="A201" s="489">
        <v>616</v>
      </c>
      <c r="B201" s="490" t="s">
        <v>204</v>
      </c>
      <c r="C201" s="491">
        <v>909.3756340421254</v>
      </c>
      <c r="D201" s="491">
        <v>-163.47920911950877</v>
      </c>
      <c r="E201" s="491">
        <v>-54.493069706502922</v>
      </c>
      <c r="F201" s="491">
        <v>-20.351096915735727</v>
      </c>
      <c r="G201" s="491">
        <v>407.42742153715574</v>
      </c>
      <c r="H201" s="491">
        <v>-511.29300000000001</v>
      </c>
      <c r="I201" s="492">
        <f t="shared" ref="I201:I264" si="18">C201+G201+H201</f>
        <v>805.51005557928113</v>
      </c>
      <c r="J201" s="491"/>
      <c r="K201" s="491">
        <v>970.20612667588409</v>
      </c>
      <c r="L201" s="491">
        <v>417.95726798667187</v>
      </c>
      <c r="M201" s="491">
        <f t="shared" ref="M201:M264" si="19">H201</f>
        <v>-511.29300000000001</v>
      </c>
      <c r="N201" s="492">
        <f t="shared" si="16"/>
        <v>876.8703946625559</v>
      </c>
      <c r="O201" s="491"/>
      <c r="P201" s="491">
        <v>1108.9516750959713</v>
      </c>
      <c r="Q201" s="491">
        <v>433.70450745252117</v>
      </c>
      <c r="R201" s="491">
        <f t="shared" ref="R201:R264" si="20">M201</f>
        <v>-511.29300000000001</v>
      </c>
      <c r="S201" s="492">
        <f t="shared" si="17"/>
        <v>1031.3631825484922</v>
      </c>
    </row>
    <row r="202" spans="1:19">
      <c r="A202" s="489">
        <v>619</v>
      </c>
      <c r="B202" s="490" t="s">
        <v>205</v>
      </c>
      <c r="C202" s="491">
        <v>3233.7134985570588</v>
      </c>
      <c r="D202" s="491">
        <v>-242.00713026822686</v>
      </c>
      <c r="E202" s="491">
        <v>-80.669043422742291</v>
      </c>
      <c r="F202" s="491">
        <v>-30.220048404719567</v>
      </c>
      <c r="G202" s="491">
        <v>728.6831318563535</v>
      </c>
      <c r="H202" s="491">
        <v>-275.084</v>
      </c>
      <c r="I202" s="492">
        <f t="shared" si="18"/>
        <v>3687.3126304134125</v>
      </c>
      <c r="J202" s="491"/>
      <c r="K202" s="491">
        <v>3235.6731705620514</v>
      </c>
      <c r="L202" s="491">
        <v>754.0241058784261</v>
      </c>
      <c r="M202" s="491">
        <f t="shared" si="19"/>
        <v>-275.084</v>
      </c>
      <c r="N202" s="492">
        <f t="shared" ref="N202:N265" si="21">K202+L202+M202</f>
        <v>3714.6132764404774</v>
      </c>
      <c r="O202" s="491"/>
      <c r="P202" s="491">
        <v>3353.4161936702262</v>
      </c>
      <c r="Q202" s="491">
        <v>782.6773134047578</v>
      </c>
      <c r="R202" s="491">
        <f t="shared" si="20"/>
        <v>-275.084</v>
      </c>
      <c r="S202" s="492">
        <f t="shared" ref="S202:S265" si="22">P202+Q202+R202</f>
        <v>3861.009507074984</v>
      </c>
    </row>
    <row r="203" spans="1:19">
      <c r="A203" s="489">
        <v>620</v>
      </c>
      <c r="B203" s="490" t="s">
        <v>206</v>
      </c>
      <c r="C203" s="491">
        <v>3727.2769947026104</v>
      </c>
      <c r="D203" s="491">
        <v>-215.31849347229155</v>
      </c>
      <c r="E203" s="491">
        <v>-71.772831157430531</v>
      </c>
      <c r="F203" s="491">
        <v>-26.98053326179404</v>
      </c>
      <c r="G203" s="491">
        <v>632.86263392544254</v>
      </c>
      <c r="H203" s="491">
        <v>106.429</v>
      </c>
      <c r="I203" s="492">
        <f t="shared" si="18"/>
        <v>4466.5686286280534</v>
      </c>
      <c r="J203" s="491"/>
      <c r="K203" s="491">
        <v>3730.4098350460285</v>
      </c>
      <c r="L203" s="491">
        <v>655.4101816878067</v>
      </c>
      <c r="M203" s="491">
        <f t="shared" si="19"/>
        <v>106.429</v>
      </c>
      <c r="N203" s="492">
        <f t="shared" si="21"/>
        <v>4492.2490167338356</v>
      </c>
      <c r="O203" s="491"/>
      <c r="P203" s="491">
        <v>3832.3329482104982</v>
      </c>
      <c r="Q203" s="491">
        <v>680.53859261270247</v>
      </c>
      <c r="R203" s="491">
        <f t="shared" si="20"/>
        <v>106.429</v>
      </c>
      <c r="S203" s="492">
        <f t="shared" si="22"/>
        <v>4619.3005408232011</v>
      </c>
    </row>
    <row r="204" spans="1:19">
      <c r="A204" s="489">
        <v>623</v>
      </c>
      <c r="B204" s="490" t="s">
        <v>207</v>
      </c>
      <c r="C204" s="491">
        <v>1437.5975710923053</v>
      </c>
      <c r="D204" s="491">
        <v>-190.62019569164636</v>
      </c>
      <c r="E204" s="491">
        <v>-63.540065230548791</v>
      </c>
      <c r="F204" s="491">
        <v>-23.960842360709886</v>
      </c>
      <c r="G204" s="491">
        <v>500.33702752596082</v>
      </c>
      <c r="H204" s="491">
        <v>-417.565</v>
      </c>
      <c r="I204" s="492">
        <f t="shared" si="18"/>
        <v>1520.3695986182661</v>
      </c>
      <c r="J204" s="491"/>
      <c r="K204" s="491">
        <v>1404.3459699898747</v>
      </c>
      <c r="L204" s="491">
        <v>514.10734678992299</v>
      </c>
      <c r="M204" s="491">
        <f t="shared" si="19"/>
        <v>-417.565</v>
      </c>
      <c r="N204" s="492">
        <f t="shared" si="21"/>
        <v>1500.8883167797976</v>
      </c>
      <c r="O204" s="491"/>
      <c r="P204" s="491">
        <v>1323.5121965920589</v>
      </c>
      <c r="Q204" s="491">
        <v>531.60437114640047</v>
      </c>
      <c r="R204" s="491">
        <f t="shared" si="20"/>
        <v>-417.565</v>
      </c>
      <c r="S204" s="492">
        <f t="shared" si="22"/>
        <v>1437.5515677384592</v>
      </c>
    </row>
    <row r="205" spans="1:19">
      <c r="A205" s="489">
        <v>624</v>
      </c>
      <c r="B205" s="490" t="s">
        <v>208</v>
      </c>
      <c r="C205" s="491">
        <v>4364.2639772586135</v>
      </c>
      <c r="D205" s="491">
        <v>-462.9347609654269</v>
      </c>
      <c r="E205" s="491">
        <v>-154.31158698847565</v>
      </c>
      <c r="F205" s="491">
        <v>-58.184005906330285</v>
      </c>
      <c r="G205" s="491">
        <v>780.24736430338305</v>
      </c>
      <c r="H205" s="491">
        <v>-879.71900000000005</v>
      </c>
      <c r="I205" s="492">
        <f t="shared" si="18"/>
        <v>4264.7923415619962</v>
      </c>
      <c r="J205" s="491"/>
      <c r="K205" s="491">
        <v>4435.3980328683947</v>
      </c>
      <c r="L205" s="491">
        <v>803.74101138376011</v>
      </c>
      <c r="M205" s="491">
        <f t="shared" si="19"/>
        <v>-879.71900000000005</v>
      </c>
      <c r="N205" s="492">
        <f t="shared" si="21"/>
        <v>4359.4200442521551</v>
      </c>
      <c r="O205" s="491"/>
      <c r="P205" s="491">
        <v>4600.6242798085423</v>
      </c>
      <c r="Q205" s="491">
        <v>840.40554842709378</v>
      </c>
      <c r="R205" s="491">
        <f t="shared" si="20"/>
        <v>-879.71900000000005</v>
      </c>
      <c r="S205" s="492">
        <f t="shared" si="22"/>
        <v>4561.3108282356361</v>
      </c>
    </row>
    <row r="206" spans="1:19">
      <c r="A206" s="489">
        <v>625</v>
      </c>
      <c r="B206" s="490" t="s">
        <v>209</v>
      </c>
      <c r="C206" s="491">
        <v>3237.9771759673686</v>
      </c>
      <c r="D206" s="491">
        <v>-270.59563612421181</v>
      </c>
      <c r="E206" s="491">
        <v>-90.198545374737279</v>
      </c>
      <c r="F206" s="491">
        <v>-34.084327182352162</v>
      </c>
      <c r="G206" s="491">
        <v>601.91086357870552</v>
      </c>
      <c r="H206" s="491">
        <v>491.10899999999998</v>
      </c>
      <c r="I206" s="492">
        <f t="shared" si="18"/>
        <v>4330.9970395460741</v>
      </c>
      <c r="J206" s="491"/>
      <c r="K206" s="491">
        <v>3162.5947799441992</v>
      </c>
      <c r="L206" s="491">
        <v>624.00994860246919</v>
      </c>
      <c r="M206" s="491">
        <f t="shared" si="19"/>
        <v>491.10899999999998</v>
      </c>
      <c r="N206" s="492">
        <f t="shared" si="21"/>
        <v>4277.7137285466688</v>
      </c>
      <c r="O206" s="491"/>
      <c r="P206" s="491">
        <v>3070.0123685486556</v>
      </c>
      <c r="Q206" s="491">
        <v>650.04913200935675</v>
      </c>
      <c r="R206" s="491">
        <f t="shared" si="20"/>
        <v>491.10899999999998</v>
      </c>
      <c r="S206" s="492">
        <f t="shared" si="22"/>
        <v>4211.1705005580125</v>
      </c>
    </row>
    <row r="207" spans="1:19">
      <c r="A207" s="489">
        <v>626</v>
      </c>
      <c r="B207" s="490" t="s">
        <v>210</v>
      </c>
      <c r="C207" s="491">
        <v>3267.9827324779985</v>
      </c>
      <c r="D207" s="491">
        <v>-437.4222335876176</v>
      </c>
      <c r="E207" s="491">
        <v>-145.80741119587253</v>
      </c>
      <c r="F207" s="491">
        <v>-55.280011974636324</v>
      </c>
      <c r="G207" s="491">
        <v>1026.6139688100707</v>
      </c>
      <c r="H207" s="491">
        <v>-223.161</v>
      </c>
      <c r="I207" s="492">
        <f t="shared" si="18"/>
        <v>4071.4357012880691</v>
      </c>
      <c r="J207" s="491"/>
      <c r="K207" s="491">
        <v>3541.7392805435384</v>
      </c>
      <c r="L207" s="491">
        <v>1065.0829865694188</v>
      </c>
      <c r="M207" s="491">
        <f t="shared" si="19"/>
        <v>-223.161</v>
      </c>
      <c r="N207" s="492">
        <f t="shared" si="21"/>
        <v>4383.6612671129569</v>
      </c>
      <c r="O207" s="491"/>
      <c r="P207" s="491">
        <v>3843.8999966134306</v>
      </c>
      <c r="Q207" s="491">
        <v>1110.5186425397308</v>
      </c>
      <c r="R207" s="491">
        <f t="shared" si="20"/>
        <v>-223.161</v>
      </c>
      <c r="S207" s="492">
        <f t="shared" si="22"/>
        <v>4731.2576391531611</v>
      </c>
    </row>
    <row r="208" spans="1:19">
      <c r="A208" s="489">
        <v>630</v>
      </c>
      <c r="B208" s="490" t="s">
        <v>211</v>
      </c>
      <c r="C208" s="491">
        <v>2476.6019167221498</v>
      </c>
      <c r="D208" s="491">
        <v>-147.91837681814988</v>
      </c>
      <c r="E208" s="491">
        <v>-49.30612560604996</v>
      </c>
      <c r="F208" s="491">
        <v>-18.511515102431588</v>
      </c>
      <c r="G208" s="491">
        <v>315.5147979836172</v>
      </c>
      <c r="H208" s="491">
        <v>-207.37</v>
      </c>
      <c r="I208" s="492">
        <f t="shared" si="18"/>
        <v>2584.7467147057669</v>
      </c>
      <c r="J208" s="491"/>
      <c r="K208" s="491">
        <v>2682.7233228930036</v>
      </c>
      <c r="L208" s="491">
        <v>326.65587657239047</v>
      </c>
      <c r="M208" s="491">
        <f t="shared" si="19"/>
        <v>-207.37</v>
      </c>
      <c r="N208" s="492">
        <f t="shared" si="21"/>
        <v>2802.009199465394</v>
      </c>
      <c r="O208" s="491"/>
      <c r="P208" s="491">
        <v>2897.1651950783294</v>
      </c>
      <c r="Q208" s="491">
        <v>340.1233837271709</v>
      </c>
      <c r="R208" s="491">
        <f t="shared" si="20"/>
        <v>-207.37</v>
      </c>
      <c r="S208" s="492">
        <f t="shared" si="22"/>
        <v>3029.9185788055001</v>
      </c>
    </row>
    <row r="209" spans="1:19">
      <c r="A209" s="489">
        <v>631</v>
      </c>
      <c r="B209" s="490" t="s">
        <v>212</v>
      </c>
      <c r="C209" s="491">
        <v>1394.5705796601292</v>
      </c>
      <c r="D209" s="491">
        <v>-177.5925221370203</v>
      </c>
      <c r="E209" s="491">
        <v>-59.197507379006773</v>
      </c>
      <c r="F209" s="491">
        <v>-22.283236304552027</v>
      </c>
      <c r="G209" s="491">
        <v>361.72097487611751</v>
      </c>
      <c r="H209" s="491">
        <v>-543.62</v>
      </c>
      <c r="I209" s="492">
        <f t="shared" si="18"/>
        <v>1212.6715545362467</v>
      </c>
      <c r="J209" s="491"/>
      <c r="K209" s="491">
        <v>1387.2346141407793</v>
      </c>
      <c r="L209" s="491">
        <v>374.08695207098219</v>
      </c>
      <c r="M209" s="491">
        <f t="shared" si="19"/>
        <v>-543.62</v>
      </c>
      <c r="N209" s="492">
        <f t="shared" si="21"/>
        <v>1217.7015662117615</v>
      </c>
      <c r="O209" s="491"/>
      <c r="P209" s="491">
        <v>1475.4348272320628</v>
      </c>
      <c r="Q209" s="491">
        <v>390.06281453206662</v>
      </c>
      <c r="R209" s="491">
        <f t="shared" si="20"/>
        <v>-543.62</v>
      </c>
      <c r="S209" s="492">
        <f t="shared" si="22"/>
        <v>1321.8776417641293</v>
      </c>
    </row>
    <row r="210" spans="1:19">
      <c r="A210" s="489">
        <v>635</v>
      </c>
      <c r="B210" s="490" t="s">
        <v>213</v>
      </c>
      <c r="C210" s="491">
        <v>3327.2073088055499</v>
      </c>
      <c r="D210" s="491">
        <v>-574.21280591119103</v>
      </c>
      <c r="E210" s="491">
        <v>-191.40426863706369</v>
      </c>
      <c r="F210" s="491">
        <v>-72.287466474995355</v>
      </c>
      <c r="G210" s="491">
        <v>1338.7710359623375</v>
      </c>
      <c r="H210" s="491">
        <v>-599.30700000000002</v>
      </c>
      <c r="I210" s="492">
        <f t="shared" si="18"/>
        <v>4066.6713447678876</v>
      </c>
      <c r="J210" s="491"/>
      <c r="K210" s="491">
        <v>3231.3006450098037</v>
      </c>
      <c r="L210" s="491">
        <v>1384.4463705895603</v>
      </c>
      <c r="M210" s="491">
        <f t="shared" si="19"/>
        <v>-599.30700000000002</v>
      </c>
      <c r="N210" s="492">
        <f t="shared" si="21"/>
        <v>4016.4400155993644</v>
      </c>
      <c r="O210" s="491"/>
      <c r="P210" s="491">
        <v>3321.1170514067417</v>
      </c>
      <c r="Q210" s="491">
        <v>1442.3730037050914</v>
      </c>
      <c r="R210" s="491">
        <f t="shared" si="20"/>
        <v>-599.30700000000002</v>
      </c>
      <c r="S210" s="492">
        <f t="shared" si="22"/>
        <v>4164.1830551118337</v>
      </c>
    </row>
    <row r="211" spans="1:19">
      <c r="A211" s="489">
        <v>636</v>
      </c>
      <c r="B211" s="490" t="s">
        <v>214</v>
      </c>
      <c r="C211" s="491">
        <v>8049.2366702394065</v>
      </c>
      <c r="D211" s="491">
        <v>-737.69201503069974</v>
      </c>
      <c r="E211" s="491">
        <v>-245.89733834356662</v>
      </c>
      <c r="F211" s="491">
        <v>-93.043502783596765</v>
      </c>
      <c r="G211" s="491">
        <v>1856.9853944033405</v>
      </c>
      <c r="H211" s="491">
        <v>-682.19799999999998</v>
      </c>
      <c r="I211" s="492">
        <f t="shared" si="18"/>
        <v>9224.0240646427465</v>
      </c>
      <c r="J211" s="491"/>
      <c r="K211" s="491">
        <v>7840.5126788274601</v>
      </c>
      <c r="L211" s="491">
        <v>1913.3631045042655</v>
      </c>
      <c r="M211" s="491">
        <f t="shared" si="19"/>
        <v>-682.19799999999998</v>
      </c>
      <c r="N211" s="492">
        <f t="shared" si="21"/>
        <v>9071.6777833317246</v>
      </c>
      <c r="O211" s="491"/>
      <c r="P211" s="491">
        <v>8024.9386151684348</v>
      </c>
      <c r="Q211" s="491">
        <v>1985.210102315328</v>
      </c>
      <c r="R211" s="491">
        <f t="shared" si="20"/>
        <v>-682.19799999999998</v>
      </c>
      <c r="S211" s="492">
        <f t="shared" si="22"/>
        <v>9327.9507174837618</v>
      </c>
    </row>
    <row r="212" spans="1:19">
      <c r="A212" s="489">
        <v>638</v>
      </c>
      <c r="B212" s="490" t="s">
        <v>215</v>
      </c>
      <c r="C212" s="491">
        <v>43446.988036809009</v>
      </c>
      <c r="D212" s="491">
        <v>-4634.9567468791774</v>
      </c>
      <c r="E212" s="491">
        <v>-1544.985582293059</v>
      </c>
      <c r="F212" s="491">
        <v>-592.26435600535967</v>
      </c>
      <c r="G212" s="491">
        <v>7893.0535550813238</v>
      </c>
      <c r="H212" s="491">
        <v>-1028.1859999999999</v>
      </c>
      <c r="I212" s="492">
        <f t="shared" si="18"/>
        <v>50311.855591890329</v>
      </c>
      <c r="J212" s="491"/>
      <c r="K212" s="491">
        <v>43444.552559894677</v>
      </c>
      <c r="L212" s="491">
        <v>8032.632894184555</v>
      </c>
      <c r="M212" s="491">
        <f t="shared" si="19"/>
        <v>-1028.1859999999999</v>
      </c>
      <c r="N212" s="492">
        <f t="shared" si="21"/>
        <v>50448.999454079232</v>
      </c>
      <c r="O212" s="491"/>
      <c r="P212" s="491">
        <v>42480.626202882413</v>
      </c>
      <c r="Q212" s="491">
        <v>8366.0818450900515</v>
      </c>
      <c r="R212" s="491">
        <f t="shared" si="20"/>
        <v>-1028.1859999999999</v>
      </c>
      <c r="S212" s="492">
        <f t="shared" si="22"/>
        <v>49818.522047972467</v>
      </c>
    </row>
    <row r="213" spans="1:19">
      <c r="A213" s="489">
        <v>678</v>
      </c>
      <c r="B213" s="490" t="s">
        <v>216</v>
      </c>
      <c r="C213" s="491">
        <v>16086.124855140617</v>
      </c>
      <c r="D213" s="491">
        <v>-2177.883232503561</v>
      </c>
      <c r="E213" s="491">
        <v>-725.96107750118699</v>
      </c>
      <c r="F213" s="491">
        <v>-275.70587805684045</v>
      </c>
      <c r="G213" s="491">
        <v>3739.147673352229</v>
      </c>
      <c r="H213" s="491">
        <v>-695.86</v>
      </c>
      <c r="I213" s="492">
        <f t="shared" si="18"/>
        <v>19129.412528492845</v>
      </c>
      <c r="J213" s="491"/>
      <c r="K213" s="491">
        <v>15836.670273309392</v>
      </c>
      <c r="L213" s="491">
        <v>3878.0231191023749</v>
      </c>
      <c r="M213" s="491">
        <f t="shared" si="19"/>
        <v>-695.86</v>
      </c>
      <c r="N213" s="492">
        <f t="shared" si="21"/>
        <v>19018.833392411765</v>
      </c>
      <c r="O213" s="491"/>
      <c r="P213" s="491">
        <v>16444.792828046542</v>
      </c>
      <c r="Q213" s="491">
        <v>4052.4947109703312</v>
      </c>
      <c r="R213" s="491">
        <f t="shared" si="20"/>
        <v>-695.86</v>
      </c>
      <c r="S213" s="492">
        <f t="shared" si="22"/>
        <v>19801.427539016873</v>
      </c>
    </row>
    <row r="214" spans="1:19">
      <c r="A214" s="489">
        <v>680</v>
      </c>
      <c r="B214" s="490" t="s">
        <v>217</v>
      </c>
      <c r="C214" s="491">
        <v>11075.302706632066</v>
      </c>
      <c r="D214" s="491">
        <v>-2256.5016236075194</v>
      </c>
      <c r="E214" s="491">
        <v>-752.16720786917313</v>
      </c>
      <c r="F214" s="491">
        <v>-283.51542349067876</v>
      </c>
      <c r="G214" s="491">
        <v>3706.5568337066402</v>
      </c>
      <c r="H214" s="491">
        <v>-393.06900000000002</v>
      </c>
      <c r="I214" s="492">
        <f t="shared" si="18"/>
        <v>14388.790540338707</v>
      </c>
      <c r="J214" s="491"/>
      <c r="K214" s="491">
        <v>10679.564433231129</v>
      </c>
      <c r="L214" s="491">
        <v>3817.2315960991882</v>
      </c>
      <c r="M214" s="491">
        <f t="shared" si="19"/>
        <v>-393.06900000000002</v>
      </c>
      <c r="N214" s="492">
        <f t="shared" si="21"/>
        <v>14103.727029330319</v>
      </c>
      <c r="O214" s="491"/>
      <c r="P214" s="491">
        <v>10771.31388561249</v>
      </c>
      <c r="Q214" s="491">
        <v>3996.7882888657296</v>
      </c>
      <c r="R214" s="491">
        <f t="shared" si="20"/>
        <v>-393.06900000000002</v>
      </c>
      <c r="S214" s="492">
        <f t="shared" si="22"/>
        <v>14375.03317447822</v>
      </c>
    </row>
    <row r="215" spans="1:19">
      <c r="A215" s="489">
        <v>681</v>
      </c>
      <c r="B215" s="490" t="s">
        <v>218</v>
      </c>
      <c r="C215" s="491">
        <v>2124.2226152883563</v>
      </c>
      <c r="D215" s="491">
        <v>-299.27461193543718</v>
      </c>
      <c r="E215" s="491">
        <v>-99.758203978479074</v>
      </c>
      <c r="F215" s="491">
        <v>-36.57181202424141</v>
      </c>
      <c r="G215" s="491">
        <v>849.58622277926736</v>
      </c>
      <c r="H215" s="491">
        <v>-62.301000000000002</v>
      </c>
      <c r="I215" s="492">
        <f t="shared" si="18"/>
        <v>2911.5078380676237</v>
      </c>
      <c r="J215" s="491"/>
      <c r="K215" s="491">
        <v>2079.3455509191472</v>
      </c>
      <c r="L215" s="491">
        <v>879.7572912806645</v>
      </c>
      <c r="M215" s="491">
        <f t="shared" si="19"/>
        <v>-62.301000000000002</v>
      </c>
      <c r="N215" s="492">
        <f t="shared" si="21"/>
        <v>2896.8018421998117</v>
      </c>
      <c r="O215" s="491"/>
      <c r="P215" s="491">
        <v>2348.1433437063051</v>
      </c>
      <c r="Q215" s="491">
        <v>914.70604488766708</v>
      </c>
      <c r="R215" s="491">
        <f t="shared" si="20"/>
        <v>-62.301000000000002</v>
      </c>
      <c r="S215" s="492">
        <f t="shared" si="22"/>
        <v>3200.5483885939725</v>
      </c>
    </row>
    <row r="216" spans="1:19">
      <c r="A216" s="489">
        <v>683</v>
      </c>
      <c r="B216" s="490" t="s">
        <v>219</v>
      </c>
      <c r="C216" s="491">
        <v>7918.9827484991447</v>
      </c>
      <c r="D216" s="491">
        <v>-327.32029805997939</v>
      </c>
      <c r="E216" s="491">
        <v>-109.10676601999313</v>
      </c>
      <c r="F216" s="491">
        <v>-40.655915043715375</v>
      </c>
      <c r="G216" s="491">
        <v>802.46394439131006</v>
      </c>
      <c r="H216" s="491">
        <v>73.587999999999994</v>
      </c>
      <c r="I216" s="492">
        <f t="shared" si="18"/>
        <v>8795.0346928904546</v>
      </c>
      <c r="J216" s="491"/>
      <c r="K216" s="491">
        <v>8078.7917483523761</v>
      </c>
      <c r="L216" s="491">
        <v>828.6179577950852</v>
      </c>
      <c r="M216" s="491">
        <f t="shared" si="19"/>
        <v>73.587999999999994</v>
      </c>
      <c r="N216" s="492">
        <f t="shared" si="21"/>
        <v>8980.9977061474601</v>
      </c>
      <c r="O216" s="491"/>
      <c r="P216" s="491">
        <v>8138.0772504998349</v>
      </c>
      <c r="Q216" s="491">
        <v>859.02999461927129</v>
      </c>
      <c r="R216" s="491">
        <f t="shared" si="20"/>
        <v>73.587999999999994</v>
      </c>
      <c r="S216" s="492">
        <f t="shared" si="22"/>
        <v>9070.6952451191064</v>
      </c>
    </row>
    <row r="217" spans="1:19">
      <c r="A217" s="489">
        <v>684</v>
      </c>
      <c r="B217" s="490" t="s">
        <v>220</v>
      </c>
      <c r="C217" s="491">
        <v>8341.3314425063527</v>
      </c>
      <c r="D217" s="491">
        <v>-3498.2017592828142</v>
      </c>
      <c r="E217" s="491">
        <v>-1166.0672530942716</v>
      </c>
      <c r="F217" s="491">
        <v>-446.99524123902773</v>
      </c>
      <c r="G217" s="491">
        <v>7484.6850785454208</v>
      </c>
      <c r="H217" s="491">
        <v>-1883.5160000000001</v>
      </c>
      <c r="I217" s="492">
        <f t="shared" si="18"/>
        <v>13942.500521051774</v>
      </c>
      <c r="J217" s="491"/>
      <c r="K217" s="491">
        <v>8419.2911871455162</v>
      </c>
      <c r="L217" s="491">
        <v>7711.7272276794083</v>
      </c>
      <c r="M217" s="491">
        <f t="shared" si="19"/>
        <v>-1883.5160000000001</v>
      </c>
      <c r="N217" s="492">
        <f t="shared" si="21"/>
        <v>14247.502414824925</v>
      </c>
      <c r="O217" s="491"/>
      <c r="P217" s="491">
        <v>8030.8487293937951</v>
      </c>
      <c r="Q217" s="491">
        <v>8012.2365589847122</v>
      </c>
      <c r="R217" s="491">
        <f t="shared" si="20"/>
        <v>-1883.5160000000001</v>
      </c>
      <c r="S217" s="492">
        <f t="shared" si="22"/>
        <v>14159.569288378509</v>
      </c>
    </row>
    <row r="218" spans="1:19">
      <c r="A218" s="489">
        <v>686</v>
      </c>
      <c r="B218" s="490" t="s">
        <v>221</v>
      </c>
      <c r="C218" s="491">
        <v>1460.7809934705174</v>
      </c>
      <c r="D218" s="491">
        <v>-268.15294733271941</v>
      </c>
      <c r="E218" s="491">
        <v>-89.384315777573136</v>
      </c>
      <c r="F218" s="491">
        <v>-33.702527183364509</v>
      </c>
      <c r="G218" s="491">
        <v>715.15069722161218</v>
      </c>
      <c r="H218" s="491">
        <v>488.33699999999999</v>
      </c>
      <c r="I218" s="492">
        <f t="shared" si="18"/>
        <v>2664.2686906921294</v>
      </c>
      <c r="J218" s="491"/>
      <c r="K218" s="491">
        <v>1431.8843553855982</v>
      </c>
      <c r="L218" s="491">
        <v>742.01474311001266</v>
      </c>
      <c r="M218" s="491">
        <f t="shared" si="19"/>
        <v>488.33699999999999</v>
      </c>
      <c r="N218" s="492">
        <f t="shared" si="21"/>
        <v>2662.2360984956108</v>
      </c>
      <c r="O218" s="491"/>
      <c r="P218" s="491">
        <v>1557.0002134792992</v>
      </c>
      <c r="Q218" s="491">
        <v>773.19274320660418</v>
      </c>
      <c r="R218" s="491">
        <f t="shared" si="20"/>
        <v>488.33699999999999</v>
      </c>
      <c r="S218" s="492">
        <f t="shared" si="22"/>
        <v>2818.5299566859035</v>
      </c>
    </row>
    <row r="219" spans="1:19">
      <c r="A219" s="489">
        <v>687</v>
      </c>
      <c r="B219" s="490" t="s">
        <v>222</v>
      </c>
      <c r="C219" s="491">
        <v>1503.0925697940856</v>
      </c>
      <c r="D219" s="491">
        <v>-133.62412389015742</v>
      </c>
      <c r="E219" s="491">
        <v>-44.541374630052474</v>
      </c>
      <c r="F219" s="491">
        <v>-16.949606015663921</v>
      </c>
      <c r="G219" s="491">
        <v>402.15582870242895</v>
      </c>
      <c r="H219" s="491">
        <v>152.761</v>
      </c>
      <c r="I219" s="492">
        <f t="shared" si="18"/>
        <v>2058.0093984965147</v>
      </c>
      <c r="J219" s="491"/>
      <c r="K219" s="491">
        <v>1526.6237774821584</v>
      </c>
      <c r="L219" s="491">
        <v>417.40614599465658</v>
      </c>
      <c r="M219" s="491">
        <f t="shared" si="19"/>
        <v>152.761</v>
      </c>
      <c r="N219" s="492">
        <f t="shared" si="21"/>
        <v>2096.7909234768149</v>
      </c>
      <c r="O219" s="491"/>
      <c r="P219" s="491">
        <v>1608.1412393186233</v>
      </c>
      <c r="Q219" s="491">
        <v>434.37266875148021</v>
      </c>
      <c r="R219" s="491">
        <f t="shared" si="20"/>
        <v>152.761</v>
      </c>
      <c r="S219" s="492">
        <f t="shared" si="22"/>
        <v>2195.2749080701037</v>
      </c>
    </row>
    <row r="220" spans="1:19">
      <c r="A220" s="489">
        <v>689</v>
      </c>
      <c r="B220" s="490" t="s">
        <v>223</v>
      </c>
      <c r="C220" s="491">
        <v>1976.3306031521661</v>
      </c>
      <c r="D220" s="491">
        <v>-279.82357155873859</v>
      </c>
      <c r="E220" s="491">
        <v>-93.274523852912864</v>
      </c>
      <c r="F220" s="491">
        <v>-33.829793849693729</v>
      </c>
      <c r="G220" s="491">
        <v>627.97330451981247</v>
      </c>
      <c r="H220" s="491">
        <v>-258.45</v>
      </c>
      <c r="I220" s="492">
        <f t="shared" si="18"/>
        <v>2345.853907671979</v>
      </c>
      <c r="J220" s="491"/>
      <c r="K220" s="491">
        <v>1889.8693752209954</v>
      </c>
      <c r="L220" s="491">
        <v>649.8523781929606</v>
      </c>
      <c r="M220" s="491">
        <f t="shared" si="19"/>
        <v>-258.45</v>
      </c>
      <c r="N220" s="492">
        <f t="shared" si="21"/>
        <v>2281.271753413956</v>
      </c>
      <c r="O220" s="491"/>
      <c r="P220" s="491">
        <v>1829.9754260859554</v>
      </c>
      <c r="Q220" s="491">
        <v>675.71468724593456</v>
      </c>
      <c r="R220" s="491">
        <f t="shared" si="20"/>
        <v>-258.45</v>
      </c>
      <c r="S220" s="492">
        <f t="shared" si="22"/>
        <v>2247.2401133318899</v>
      </c>
    </row>
    <row r="221" spans="1:19">
      <c r="A221" s="489">
        <v>691</v>
      </c>
      <c r="B221" s="490" t="s">
        <v>224</v>
      </c>
      <c r="C221" s="491">
        <v>4205.4698763688575</v>
      </c>
      <c r="D221" s="491">
        <v>-238.47880201384899</v>
      </c>
      <c r="E221" s="491">
        <v>-79.49293400461633</v>
      </c>
      <c r="F221" s="491">
        <v>-30.185339313902507</v>
      </c>
      <c r="G221" s="491">
        <v>676.15965126845185</v>
      </c>
      <c r="H221" s="491">
        <v>-38.918999999999997</v>
      </c>
      <c r="I221" s="492">
        <f t="shared" si="18"/>
        <v>4842.7105276373095</v>
      </c>
      <c r="J221" s="491"/>
      <c r="K221" s="491">
        <v>4403.0905342299284</v>
      </c>
      <c r="L221" s="491">
        <v>699.04931985570602</v>
      </c>
      <c r="M221" s="491">
        <f t="shared" si="19"/>
        <v>-38.918999999999997</v>
      </c>
      <c r="N221" s="492">
        <f t="shared" si="21"/>
        <v>5063.2208540856345</v>
      </c>
      <c r="O221" s="491"/>
      <c r="P221" s="491">
        <v>4489.8172027180717</v>
      </c>
      <c r="Q221" s="491">
        <v>724.95795267548158</v>
      </c>
      <c r="R221" s="491">
        <f t="shared" si="20"/>
        <v>-38.918999999999997</v>
      </c>
      <c r="S221" s="492">
        <f t="shared" si="22"/>
        <v>5175.8561553935533</v>
      </c>
    </row>
    <row r="222" spans="1:19">
      <c r="A222" s="489">
        <v>694</v>
      </c>
      <c r="B222" s="490" t="s">
        <v>225</v>
      </c>
      <c r="C222" s="491">
        <v>4928.5836479615746</v>
      </c>
      <c r="D222" s="491">
        <v>-2564.7327611117626</v>
      </c>
      <c r="E222" s="491">
        <v>-854.91092037058752</v>
      </c>
      <c r="F222" s="491">
        <v>-328.45212640183144</v>
      </c>
      <c r="G222" s="491">
        <v>4617.8436325792836</v>
      </c>
      <c r="H222" s="491">
        <v>-92.625</v>
      </c>
      <c r="I222" s="492">
        <f t="shared" si="18"/>
        <v>9453.8022805408582</v>
      </c>
      <c r="J222" s="491"/>
      <c r="K222" s="491">
        <v>4250.640404777555</v>
      </c>
      <c r="L222" s="491">
        <v>4736.0750338902599</v>
      </c>
      <c r="M222" s="491">
        <f t="shared" si="19"/>
        <v>-92.625</v>
      </c>
      <c r="N222" s="492">
        <f t="shared" si="21"/>
        <v>8894.0904386678158</v>
      </c>
      <c r="O222" s="491"/>
      <c r="P222" s="491">
        <v>3823.6334625887516</v>
      </c>
      <c r="Q222" s="491">
        <v>4940.4237795987692</v>
      </c>
      <c r="R222" s="491">
        <f t="shared" si="20"/>
        <v>-92.625</v>
      </c>
      <c r="S222" s="492">
        <f t="shared" si="22"/>
        <v>8671.4322421875204</v>
      </c>
    </row>
    <row r="223" spans="1:19">
      <c r="A223" s="489">
        <v>697</v>
      </c>
      <c r="B223" s="490" t="s">
        <v>226</v>
      </c>
      <c r="C223" s="491">
        <v>840.92710105492472</v>
      </c>
      <c r="D223" s="491">
        <v>-106.21172745229845</v>
      </c>
      <c r="E223" s="491">
        <v>-35.403909150766154</v>
      </c>
      <c r="F223" s="491">
        <v>-13.744799963555453</v>
      </c>
      <c r="G223" s="491">
        <v>310.39128344174151</v>
      </c>
      <c r="H223" s="491">
        <v>-192.95099999999999</v>
      </c>
      <c r="I223" s="492">
        <f t="shared" si="18"/>
        <v>958.36738449666609</v>
      </c>
      <c r="J223" s="491"/>
      <c r="K223" s="491">
        <v>884.34845889161807</v>
      </c>
      <c r="L223" s="491">
        <v>321.20291708950299</v>
      </c>
      <c r="M223" s="491">
        <f t="shared" si="19"/>
        <v>-192.95099999999999</v>
      </c>
      <c r="N223" s="492">
        <f t="shared" si="21"/>
        <v>1012.600375981121</v>
      </c>
      <c r="O223" s="491"/>
      <c r="P223" s="491">
        <v>927.33147419550335</v>
      </c>
      <c r="Q223" s="491">
        <v>333.51802314756054</v>
      </c>
      <c r="R223" s="491">
        <f t="shared" si="20"/>
        <v>-192.95099999999999</v>
      </c>
      <c r="S223" s="492">
        <f t="shared" si="22"/>
        <v>1067.8984973430638</v>
      </c>
    </row>
    <row r="224" spans="1:19">
      <c r="A224" s="489">
        <v>698</v>
      </c>
      <c r="B224" s="490" t="s">
        <v>227</v>
      </c>
      <c r="C224" s="491">
        <v>14456.100846544266</v>
      </c>
      <c r="D224" s="491">
        <v>-5838.4785614429984</v>
      </c>
      <c r="E224" s="491">
        <v>-1946.1595204809994</v>
      </c>
      <c r="F224" s="491">
        <v>-747.83050104741903</v>
      </c>
      <c r="G224" s="491">
        <v>10467.153715436601</v>
      </c>
      <c r="H224" s="491">
        <v>-4863.5720000000001</v>
      </c>
      <c r="I224" s="492">
        <f t="shared" si="18"/>
        <v>20059.682561980866</v>
      </c>
      <c r="J224" s="491"/>
      <c r="K224" s="491">
        <v>17631.507792268996</v>
      </c>
      <c r="L224" s="491">
        <v>10853.907605691342</v>
      </c>
      <c r="M224" s="491">
        <f t="shared" si="19"/>
        <v>-4863.5720000000001</v>
      </c>
      <c r="N224" s="492">
        <f t="shared" si="21"/>
        <v>23621.843397960336</v>
      </c>
      <c r="O224" s="491"/>
      <c r="P224" s="491">
        <v>18276.889697218936</v>
      </c>
      <c r="Q224" s="491">
        <v>11370.137254700217</v>
      </c>
      <c r="R224" s="491">
        <f t="shared" si="20"/>
        <v>-4863.5720000000001</v>
      </c>
      <c r="S224" s="492">
        <f t="shared" si="22"/>
        <v>24783.454951919153</v>
      </c>
    </row>
    <row r="225" spans="1:19">
      <c r="A225" s="489">
        <v>700</v>
      </c>
      <c r="B225" s="490" t="s">
        <v>228</v>
      </c>
      <c r="C225" s="491">
        <v>2187.6897661848516</v>
      </c>
      <c r="D225" s="491">
        <v>-438.05552327430075</v>
      </c>
      <c r="E225" s="491">
        <v>-146.01850775810024</v>
      </c>
      <c r="F225" s="491">
        <v>-54.435424098087893</v>
      </c>
      <c r="G225" s="491">
        <v>858.04481966493188</v>
      </c>
      <c r="H225" s="491">
        <v>-1100.22</v>
      </c>
      <c r="I225" s="492">
        <f t="shared" si="18"/>
        <v>1945.5145858497833</v>
      </c>
      <c r="J225" s="491"/>
      <c r="K225" s="491">
        <v>2025.0702928742478</v>
      </c>
      <c r="L225" s="491">
        <v>886.19964714042032</v>
      </c>
      <c r="M225" s="491">
        <f t="shared" si="19"/>
        <v>-1100.22</v>
      </c>
      <c r="N225" s="492">
        <f t="shared" si="21"/>
        <v>1811.049940014668</v>
      </c>
      <c r="O225" s="491"/>
      <c r="P225" s="491">
        <v>2038.3038979973808</v>
      </c>
      <c r="Q225" s="491">
        <v>922.28424630008442</v>
      </c>
      <c r="R225" s="491">
        <f t="shared" si="20"/>
        <v>-1100.22</v>
      </c>
      <c r="S225" s="492">
        <f t="shared" si="22"/>
        <v>1860.3681442974651</v>
      </c>
    </row>
    <row r="226" spans="1:19">
      <c r="A226" s="489">
        <v>702</v>
      </c>
      <c r="B226" s="490" t="s">
        <v>229</v>
      </c>
      <c r="C226" s="491">
        <v>2411.0373585313855</v>
      </c>
      <c r="D226" s="491">
        <v>-372.19339585924683</v>
      </c>
      <c r="E226" s="491">
        <v>-124.06446528641561</v>
      </c>
      <c r="F226" s="491">
        <v>-45.920127150969357</v>
      </c>
      <c r="G226" s="491">
        <v>965.55435565669961</v>
      </c>
      <c r="H226" s="491">
        <v>-826.399</v>
      </c>
      <c r="I226" s="492">
        <f t="shared" si="18"/>
        <v>2550.1927141880851</v>
      </c>
      <c r="J226" s="491"/>
      <c r="K226" s="491">
        <v>2355.6820407901091</v>
      </c>
      <c r="L226" s="491">
        <v>1000.268711111081</v>
      </c>
      <c r="M226" s="491">
        <f t="shared" si="19"/>
        <v>-826.399</v>
      </c>
      <c r="N226" s="492">
        <f t="shared" si="21"/>
        <v>2529.5517519011901</v>
      </c>
      <c r="O226" s="491"/>
      <c r="P226" s="491">
        <v>2352.0881705378856</v>
      </c>
      <c r="Q226" s="491">
        <v>1042.1751869543696</v>
      </c>
      <c r="R226" s="491">
        <f t="shared" si="20"/>
        <v>-826.399</v>
      </c>
      <c r="S226" s="492">
        <f t="shared" si="22"/>
        <v>2567.8643574922553</v>
      </c>
    </row>
    <row r="227" spans="1:19">
      <c r="A227" s="489">
        <v>704</v>
      </c>
      <c r="B227" s="490" t="s">
        <v>230</v>
      </c>
      <c r="C227" s="491">
        <v>6188.7827644674799</v>
      </c>
      <c r="D227" s="491">
        <v>-581.54087228566812</v>
      </c>
      <c r="E227" s="491">
        <v>-193.84695742855604</v>
      </c>
      <c r="F227" s="491">
        <v>-75.411284648530682</v>
      </c>
      <c r="G227" s="491">
        <v>915.83980341125084</v>
      </c>
      <c r="H227" s="491">
        <v>-976.98500000000001</v>
      </c>
      <c r="I227" s="492">
        <f t="shared" si="18"/>
        <v>6127.6375678787308</v>
      </c>
      <c r="J227" s="491"/>
      <c r="K227" s="491">
        <v>6480.1598967104255</v>
      </c>
      <c r="L227" s="491">
        <v>937.18951284697903</v>
      </c>
      <c r="M227" s="491">
        <f t="shared" si="19"/>
        <v>-976.98500000000001</v>
      </c>
      <c r="N227" s="492">
        <f t="shared" si="21"/>
        <v>6440.3644095574045</v>
      </c>
      <c r="O227" s="491"/>
      <c r="P227" s="491">
        <v>6800.0811186584951</v>
      </c>
      <c r="Q227" s="491">
        <v>977.70241280262428</v>
      </c>
      <c r="R227" s="491">
        <f t="shared" si="20"/>
        <v>-976.98500000000001</v>
      </c>
      <c r="S227" s="492">
        <f t="shared" si="22"/>
        <v>6800.7985314611196</v>
      </c>
    </row>
    <row r="228" spans="1:19">
      <c r="A228" s="489">
        <v>707</v>
      </c>
      <c r="B228" s="490" t="s">
        <v>231</v>
      </c>
      <c r="C228" s="491">
        <v>1397.4906205655038</v>
      </c>
      <c r="D228" s="491">
        <v>-177.32111227129894</v>
      </c>
      <c r="E228" s="491">
        <v>-59.107037423766315</v>
      </c>
      <c r="F228" s="491">
        <v>-22.46835145557634</v>
      </c>
      <c r="G228" s="491">
        <v>553.80382739903246</v>
      </c>
      <c r="H228" s="491">
        <v>-564.34100000000001</v>
      </c>
      <c r="I228" s="492">
        <f t="shared" si="18"/>
        <v>1386.9534479645363</v>
      </c>
      <c r="J228" s="491"/>
      <c r="K228" s="491">
        <v>1346.9646895556161</v>
      </c>
      <c r="L228" s="491">
        <v>572.98938371836277</v>
      </c>
      <c r="M228" s="491">
        <f t="shared" si="19"/>
        <v>-564.34100000000001</v>
      </c>
      <c r="N228" s="492">
        <f t="shared" si="21"/>
        <v>1355.6130732739789</v>
      </c>
      <c r="O228" s="491"/>
      <c r="P228" s="491">
        <v>1434.9353417132579</v>
      </c>
      <c r="Q228" s="491">
        <v>594.78007492195411</v>
      </c>
      <c r="R228" s="491">
        <f t="shared" si="20"/>
        <v>-564.34100000000001</v>
      </c>
      <c r="S228" s="492">
        <f t="shared" si="22"/>
        <v>1465.3744166352121</v>
      </c>
    </row>
    <row r="229" spans="1:19">
      <c r="A229" s="489">
        <v>710</v>
      </c>
      <c r="B229" s="490" t="s">
        <v>232</v>
      </c>
      <c r="C229" s="491">
        <v>15188.480655532574</v>
      </c>
      <c r="D229" s="491">
        <v>-2470.3725977959639</v>
      </c>
      <c r="E229" s="491">
        <v>-823.45753259865467</v>
      </c>
      <c r="F229" s="491">
        <v>-312.57850220149641</v>
      </c>
      <c r="G229" s="491">
        <v>5213.6359459155083</v>
      </c>
      <c r="H229" s="491">
        <v>-784.16300000000001</v>
      </c>
      <c r="I229" s="492">
        <f t="shared" si="18"/>
        <v>19617.953601448084</v>
      </c>
      <c r="J229" s="491"/>
      <c r="K229" s="491">
        <v>15460.968880844277</v>
      </c>
      <c r="L229" s="491">
        <v>5389.9101518326288</v>
      </c>
      <c r="M229" s="491">
        <f t="shared" si="19"/>
        <v>-784.16300000000001</v>
      </c>
      <c r="N229" s="492">
        <f t="shared" si="21"/>
        <v>20066.716032676904</v>
      </c>
      <c r="O229" s="491"/>
      <c r="P229" s="491">
        <v>16148.282672561219</v>
      </c>
      <c r="Q229" s="491">
        <v>5623.9731108603073</v>
      </c>
      <c r="R229" s="491">
        <f t="shared" si="20"/>
        <v>-784.16300000000001</v>
      </c>
      <c r="S229" s="492">
        <f t="shared" si="22"/>
        <v>20988.092783421525</v>
      </c>
    </row>
    <row r="230" spans="1:19">
      <c r="A230" s="489">
        <v>729</v>
      </c>
      <c r="B230" s="490" t="s">
        <v>233</v>
      </c>
      <c r="C230" s="491">
        <v>7043.2520405450914</v>
      </c>
      <c r="D230" s="491">
        <v>-811.96784828311638</v>
      </c>
      <c r="E230" s="491">
        <v>-270.65594942770542</v>
      </c>
      <c r="F230" s="491">
        <v>-102.19513306236139</v>
      </c>
      <c r="G230" s="491">
        <v>2027.7167793398012</v>
      </c>
      <c r="H230" s="491">
        <v>234.73699999999999</v>
      </c>
      <c r="I230" s="492">
        <f t="shared" si="18"/>
        <v>9305.7058198848918</v>
      </c>
      <c r="J230" s="491"/>
      <c r="K230" s="491">
        <v>6876.1515890650689</v>
      </c>
      <c r="L230" s="491">
        <v>2105.0527890309327</v>
      </c>
      <c r="M230" s="491">
        <f t="shared" si="19"/>
        <v>234.73699999999999</v>
      </c>
      <c r="N230" s="492">
        <f t="shared" si="21"/>
        <v>9215.9413780960003</v>
      </c>
      <c r="O230" s="491"/>
      <c r="P230" s="491">
        <v>7112.6368261546231</v>
      </c>
      <c r="Q230" s="491">
        <v>2194.1250006698306</v>
      </c>
      <c r="R230" s="491">
        <f t="shared" si="20"/>
        <v>234.73699999999999</v>
      </c>
      <c r="S230" s="492">
        <f t="shared" si="22"/>
        <v>9541.4988268244524</v>
      </c>
    </row>
    <row r="231" spans="1:19">
      <c r="A231" s="489">
        <v>732</v>
      </c>
      <c r="B231" s="490" t="s">
        <v>234</v>
      </c>
      <c r="C231" s="491">
        <v>4244.568155599547</v>
      </c>
      <c r="D231" s="491">
        <v>-301.80777068217003</v>
      </c>
      <c r="E231" s="491">
        <v>-100.60259022739001</v>
      </c>
      <c r="F231" s="491">
        <v>-37.346981719155728</v>
      </c>
      <c r="G231" s="491">
        <v>799.69191914881139</v>
      </c>
      <c r="H231" s="491">
        <v>86.963999999999999</v>
      </c>
      <c r="I231" s="492">
        <f t="shared" si="18"/>
        <v>5131.2240747483584</v>
      </c>
      <c r="J231" s="491"/>
      <c r="K231" s="491">
        <v>4252.1809860997691</v>
      </c>
      <c r="L231" s="491">
        <v>827.03177810485192</v>
      </c>
      <c r="M231" s="491">
        <f t="shared" si="19"/>
        <v>86.963999999999999</v>
      </c>
      <c r="N231" s="492">
        <f t="shared" si="21"/>
        <v>5166.1767642046207</v>
      </c>
      <c r="O231" s="491"/>
      <c r="P231" s="491">
        <v>4289.3768869296537</v>
      </c>
      <c r="Q231" s="491">
        <v>857.52354277491099</v>
      </c>
      <c r="R231" s="491">
        <f t="shared" si="20"/>
        <v>86.963999999999999</v>
      </c>
      <c r="S231" s="492">
        <f t="shared" si="22"/>
        <v>5233.8644297045648</v>
      </c>
    </row>
    <row r="232" spans="1:19">
      <c r="A232" s="489">
        <v>734</v>
      </c>
      <c r="B232" s="490" t="s">
        <v>235</v>
      </c>
      <c r="C232" s="491">
        <v>21999.572855634651</v>
      </c>
      <c r="D232" s="491">
        <v>-4607.9062302622806</v>
      </c>
      <c r="E232" s="491">
        <v>-1535.9687434207601</v>
      </c>
      <c r="F232" s="491">
        <v>-581.37727118574207</v>
      </c>
      <c r="G232" s="491">
        <v>9826.4625422479057</v>
      </c>
      <c r="H232" s="491">
        <v>-2425.7080000000001</v>
      </c>
      <c r="I232" s="492">
        <f t="shared" si="18"/>
        <v>29400.32739788256</v>
      </c>
      <c r="J232" s="491"/>
      <c r="K232" s="491">
        <v>21235.007698571382</v>
      </c>
      <c r="L232" s="491">
        <v>10148.292611357005</v>
      </c>
      <c r="M232" s="491">
        <f t="shared" si="19"/>
        <v>-2425.7080000000001</v>
      </c>
      <c r="N232" s="492">
        <f t="shared" si="21"/>
        <v>28957.59230992839</v>
      </c>
      <c r="O232" s="491"/>
      <c r="P232" s="491">
        <v>21360.509756251358</v>
      </c>
      <c r="Q232" s="491">
        <v>10577.589098059101</v>
      </c>
      <c r="R232" s="491">
        <f t="shared" si="20"/>
        <v>-2425.7080000000001</v>
      </c>
      <c r="S232" s="492">
        <f t="shared" si="22"/>
        <v>29512.390854310463</v>
      </c>
    </row>
    <row r="233" spans="1:19">
      <c r="A233" s="489">
        <v>738</v>
      </c>
      <c r="B233" s="490" t="s">
        <v>236</v>
      </c>
      <c r="C233" s="491">
        <v>1569.0229190098821</v>
      </c>
      <c r="D233" s="491">
        <v>-263.90085943641787</v>
      </c>
      <c r="E233" s="491">
        <v>-87.96695314547263</v>
      </c>
      <c r="F233" s="491">
        <v>-33.667818092547449</v>
      </c>
      <c r="G233" s="491">
        <v>609.19979783805252</v>
      </c>
      <c r="H233" s="491">
        <v>-698.37599999999998</v>
      </c>
      <c r="I233" s="492">
        <f t="shared" si="18"/>
        <v>1479.8467168479349</v>
      </c>
      <c r="J233" s="491"/>
      <c r="K233" s="491">
        <v>1462.0303254411435</v>
      </c>
      <c r="L233" s="491">
        <v>628.35318936603505</v>
      </c>
      <c r="M233" s="491">
        <f t="shared" si="19"/>
        <v>-698.37599999999998</v>
      </c>
      <c r="N233" s="492">
        <f t="shared" si="21"/>
        <v>1392.0075148071785</v>
      </c>
      <c r="O233" s="491"/>
      <c r="P233" s="491">
        <v>1521.0132894893363</v>
      </c>
      <c r="Q233" s="491">
        <v>654.26966104765563</v>
      </c>
      <c r="R233" s="491">
        <f t="shared" si="20"/>
        <v>-698.37599999999998</v>
      </c>
      <c r="S233" s="492">
        <f t="shared" si="22"/>
        <v>1476.9069505369919</v>
      </c>
    </row>
    <row r="234" spans="1:19">
      <c r="A234" s="489">
        <v>739</v>
      </c>
      <c r="B234" s="490" t="s">
        <v>237</v>
      </c>
      <c r="C234" s="491">
        <v>3233.8226376625903</v>
      </c>
      <c r="D234" s="491">
        <v>-294.57017426293339</v>
      </c>
      <c r="E234" s="491">
        <v>-98.190058087644459</v>
      </c>
      <c r="F234" s="491">
        <v>-36.54867263036337</v>
      </c>
      <c r="G234" s="491">
        <v>752.63294280313914</v>
      </c>
      <c r="H234" s="491">
        <v>440.30099999999999</v>
      </c>
      <c r="I234" s="492">
        <f t="shared" si="18"/>
        <v>4426.7565804657297</v>
      </c>
      <c r="J234" s="491"/>
      <c r="K234" s="491">
        <v>3079.3018633733654</v>
      </c>
      <c r="L234" s="491">
        <v>779.14930290888412</v>
      </c>
      <c r="M234" s="491">
        <f t="shared" si="19"/>
        <v>440.30099999999999</v>
      </c>
      <c r="N234" s="492">
        <f t="shared" si="21"/>
        <v>4298.7521662822501</v>
      </c>
      <c r="O234" s="491"/>
      <c r="P234" s="491">
        <v>3140.2634650043528</v>
      </c>
      <c r="Q234" s="491">
        <v>809.76145661512146</v>
      </c>
      <c r="R234" s="491">
        <f t="shared" si="20"/>
        <v>440.30099999999999</v>
      </c>
      <c r="S234" s="492">
        <f t="shared" si="22"/>
        <v>4390.3259216194747</v>
      </c>
    </row>
    <row r="235" spans="1:19">
      <c r="A235" s="489">
        <v>740</v>
      </c>
      <c r="B235" s="490" t="s">
        <v>238</v>
      </c>
      <c r="C235" s="491">
        <v>7563.7298955620654</v>
      </c>
      <c r="D235" s="491">
        <v>-2902.7285138901157</v>
      </c>
      <c r="E235" s="491">
        <v>-967.57617129670518</v>
      </c>
      <c r="F235" s="491">
        <v>-360.08367783311144</v>
      </c>
      <c r="G235" s="491">
        <v>6615.8078513134042</v>
      </c>
      <c r="H235" s="491">
        <v>-1391.607</v>
      </c>
      <c r="I235" s="492">
        <f t="shared" si="18"/>
        <v>12787.930746875471</v>
      </c>
      <c r="J235" s="491"/>
      <c r="K235" s="491">
        <v>7522.6430174939524</v>
      </c>
      <c r="L235" s="491">
        <v>6858.0041173866075</v>
      </c>
      <c r="M235" s="491">
        <f t="shared" si="19"/>
        <v>-1391.607</v>
      </c>
      <c r="N235" s="492">
        <f t="shared" si="21"/>
        <v>12989.040134880561</v>
      </c>
      <c r="O235" s="491"/>
      <c r="P235" s="491">
        <v>8643.2455560119979</v>
      </c>
      <c r="Q235" s="491">
        <v>7154.0904729247432</v>
      </c>
      <c r="R235" s="491">
        <f t="shared" si="20"/>
        <v>-1391.607</v>
      </c>
      <c r="S235" s="492">
        <f t="shared" si="22"/>
        <v>14405.729028936741</v>
      </c>
    </row>
    <row r="236" spans="1:19">
      <c r="A236" s="489">
        <v>742</v>
      </c>
      <c r="B236" s="490" t="s">
        <v>239</v>
      </c>
      <c r="C236" s="491">
        <v>1363.9616809617803</v>
      </c>
      <c r="D236" s="491">
        <v>-89.384315777573136</v>
      </c>
      <c r="E236" s="491">
        <v>-29.794771925857713</v>
      </c>
      <c r="F236" s="491">
        <v>-11.396151484934446</v>
      </c>
      <c r="G236" s="491">
        <v>238.48591131057026</v>
      </c>
      <c r="H236" s="491">
        <v>327.125</v>
      </c>
      <c r="I236" s="492">
        <f t="shared" si="18"/>
        <v>1929.5725922723504</v>
      </c>
      <c r="J236" s="491"/>
      <c r="K236" s="491">
        <v>1417.18796040237</v>
      </c>
      <c r="L236" s="491">
        <v>247.43769392287717</v>
      </c>
      <c r="M236" s="491">
        <f t="shared" si="19"/>
        <v>327.125</v>
      </c>
      <c r="N236" s="492">
        <f t="shared" si="21"/>
        <v>1991.7506543252471</v>
      </c>
      <c r="O236" s="491"/>
      <c r="P236" s="491">
        <v>1465.8178769543026</v>
      </c>
      <c r="Q236" s="491">
        <v>257.52520978046221</v>
      </c>
      <c r="R236" s="491">
        <f t="shared" si="20"/>
        <v>327.125</v>
      </c>
      <c r="S236" s="492">
        <f t="shared" si="22"/>
        <v>2050.4680867347647</v>
      </c>
    </row>
    <row r="237" spans="1:19">
      <c r="A237" s="489">
        <v>743</v>
      </c>
      <c r="B237" s="490" t="s">
        <v>240</v>
      </c>
      <c r="C237" s="491">
        <v>22620.776672712134</v>
      </c>
      <c r="D237" s="491">
        <v>-5909.7688861724801</v>
      </c>
      <c r="E237" s="491">
        <v>-1969.9229620574934</v>
      </c>
      <c r="F237" s="491">
        <v>-759.67787071297528</v>
      </c>
      <c r="G237" s="491">
        <v>10690.902042266329</v>
      </c>
      <c r="H237" s="491">
        <v>-2659.77</v>
      </c>
      <c r="I237" s="492">
        <f t="shared" si="18"/>
        <v>30651.908714978465</v>
      </c>
      <c r="J237" s="491"/>
      <c r="K237" s="491">
        <v>23490.910437065781</v>
      </c>
      <c r="L237" s="491">
        <v>11060.438656725955</v>
      </c>
      <c r="M237" s="491">
        <f t="shared" si="19"/>
        <v>-2659.77</v>
      </c>
      <c r="N237" s="492">
        <f t="shared" si="21"/>
        <v>31891.579093791737</v>
      </c>
      <c r="O237" s="491"/>
      <c r="P237" s="491">
        <v>23974.309218235961</v>
      </c>
      <c r="Q237" s="491">
        <v>11565.884764879835</v>
      </c>
      <c r="R237" s="491">
        <f t="shared" si="20"/>
        <v>-2659.77</v>
      </c>
      <c r="S237" s="492">
        <f t="shared" si="22"/>
        <v>32880.423983115797</v>
      </c>
    </row>
    <row r="238" spans="1:19">
      <c r="A238" s="489">
        <v>746</v>
      </c>
      <c r="B238" s="490" t="s">
        <v>241</v>
      </c>
      <c r="C238" s="491">
        <v>6536.6357936139166</v>
      </c>
      <c r="D238" s="491">
        <v>-428.37523806357166</v>
      </c>
      <c r="E238" s="491">
        <v>-142.79174602119056</v>
      </c>
      <c r="F238" s="491">
        <v>-53.694963493990628</v>
      </c>
      <c r="G238" s="491">
        <v>981.80880419421408</v>
      </c>
      <c r="H238" s="491">
        <v>259.971</v>
      </c>
      <c r="I238" s="492">
        <f t="shared" si="18"/>
        <v>7778.4155978081308</v>
      </c>
      <c r="J238" s="491"/>
      <c r="K238" s="491">
        <v>6462.1365251388515</v>
      </c>
      <c r="L238" s="491">
        <v>1016.6962924977057</v>
      </c>
      <c r="M238" s="491">
        <f t="shared" si="19"/>
        <v>259.971</v>
      </c>
      <c r="N238" s="492">
        <f t="shared" si="21"/>
        <v>7738.8038176365571</v>
      </c>
      <c r="O238" s="491"/>
      <c r="P238" s="491">
        <v>6632.2494826782076</v>
      </c>
      <c r="Q238" s="491">
        <v>1058.2046205443589</v>
      </c>
      <c r="R238" s="491">
        <f t="shared" si="20"/>
        <v>259.971</v>
      </c>
      <c r="S238" s="492">
        <f t="shared" si="22"/>
        <v>7950.4251032225657</v>
      </c>
    </row>
    <row r="239" spans="1:19">
      <c r="A239" s="489">
        <v>747</v>
      </c>
      <c r="B239" s="490" t="s">
        <v>242</v>
      </c>
      <c r="C239" s="491">
        <v>1685.9710762819834</v>
      </c>
      <c r="D239" s="491">
        <v>-118.3347014545199</v>
      </c>
      <c r="E239" s="491">
        <v>-39.44490048483997</v>
      </c>
      <c r="F239" s="491">
        <v>-15.191012080932921</v>
      </c>
      <c r="G239" s="491">
        <v>355.88280083976264</v>
      </c>
      <c r="H239" s="491">
        <v>-195.85</v>
      </c>
      <c r="I239" s="492">
        <f t="shared" si="18"/>
        <v>1846.0038771217462</v>
      </c>
      <c r="J239" s="491"/>
      <c r="K239" s="491">
        <v>1808.4850042928263</v>
      </c>
      <c r="L239" s="491">
        <v>369.02529214037077</v>
      </c>
      <c r="M239" s="491">
        <f t="shared" si="19"/>
        <v>-195.85</v>
      </c>
      <c r="N239" s="492">
        <f t="shared" si="21"/>
        <v>1981.6602964331973</v>
      </c>
      <c r="O239" s="491"/>
      <c r="P239" s="491">
        <v>1857.6014660528585</v>
      </c>
      <c r="Q239" s="491">
        <v>383.60720848417225</v>
      </c>
      <c r="R239" s="491">
        <f t="shared" si="20"/>
        <v>-195.85</v>
      </c>
      <c r="S239" s="492">
        <f t="shared" si="22"/>
        <v>2045.3586745370308</v>
      </c>
    </row>
    <row r="240" spans="1:19">
      <c r="A240" s="489">
        <v>748</v>
      </c>
      <c r="B240" s="490" t="s">
        <v>243</v>
      </c>
      <c r="C240" s="491">
        <v>5095.6834358815922</v>
      </c>
      <c r="D240" s="491">
        <v>-443.03137081252595</v>
      </c>
      <c r="E240" s="491">
        <v>-147.67712360417531</v>
      </c>
      <c r="F240" s="491">
        <v>-54.886642278709658</v>
      </c>
      <c r="G240" s="491">
        <v>1082.7780300830188</v>
      </c>
      <c r="H240" s="491">
        <v>102.39</v>
      </c>
      <c r="I240" s="492">
        <f t="shared" si="18"/>
        <v>6280.8514659646116</v>
      </c>
      <c r="J240" s="491"/>
      <c r="K240" s="491">
        <v>5310.2825171038176</v>
      </c>
      <c r="L240" s="491">
        <v>1119.2119791124007</v>
      </c>
      <c r="M240" s="491">
        <f t="shared" si="19"/>
        <v>102.39</v>
      </c>
      <c r="N240" s="492">
        <f t="shared" si="21"/>
        <v>6531.8844962162184</v>
      </c>
      <c r="O240" s="491"/>
      <c r="P240" s="491">
        <v>5515.4221635718759</v>
      </c>
      <c r="Q240" s="491">
        <v>1163.416388249165</v>
      </c>
      <c r="R240" s="491">
        <f t="shared" si="20"/>
        <v>102.39</v>
      </c>
      <c r="S240" s="492">
        <f t="shared" si="22"/>
        <v>6781.228551821041</v>
      </c>
    </row>
    <row r="241" spans="1:19">
      <c r="A241" s="489">
        <v>749</v>
      </c>
      <c r="B241" s="490" t="s">
        <v>244</v>
      </c>
      <c r="C241" s="491">
        <v>8731.1012896732536</v>
      </c>
      <c r="D241" s="491">
        <v>-1920.858089665418</v>
      </c>
      <c r="E241" s="491">
        <v>-640.28602988847263</v>
      </c>
      <c r="F241" s="491">
        <v>-242.31573269082949</v>
      </c>
      <c r="G241" s="491">
        <v>3285.1290364162305</v>
      </c>
      <c r="H241" s="491">
        <v>-2056.4270000000001</v>
      </c>
      <c r="I241" s="492">
        <f t="shared" si="18"/>
        <v>9959.8033260894845</v>
      </c>
      <c r="J241" s="491"/>
      <c r="K241" s="491">
        <v>8901.7847069114905</v>
      </c>
      <c r="L241" s="491">
        <v>3393.4495908691756</v>
      </c>
      <c r="M241" s="491">
        <f t="shared" si="19"/>
        <v>-2056.4270000000001</v>
      </c>
      <c r="N241" s="492">
        <f t="shared" si="21"/>
        <v>10238.807297780666</v>
      </c>
      <c r="O241" s="491"/>
      <c r="P241" s="491">
        <v>8983.0586560521679</v>
      </c>
      <c r="Q241" s="491">
        <v>3551.7704995619561</v>
      </c>
      <c r="R241" s="491">
        <f t="shared" si="20"/>
        <v>-2056.4270000000001</v>
      </c>
      <c r="S241" s="492">
        <f t="shared" si="22"/>
        <v>10478.402155614123</v>
      </c>
    </row>
    <row r="242" spans="1:19">
      <c r="A242" s="489">
        <v>751</v>
      </c>
      <c r="B242" s="490" t="s">
        <v>245</v>
      </c>
      <c r="C242" s="491">
        <v>2497.8265144144043</v>
      </c>
      <c r="D242" s="491">
        <v>-260.28206122679956</v>
      </c>
      <c r="E242" s="491">
        <v>-86.760687075599833</v>
      </c>
      <c r="F242" s="491">
        <v>-32.487709004767439</v>
      </c>
      <c r="G242" s="491">
        <v>549.23897151890912</v>
      </c>
      <c r="H242" s="491">
        <v>260.36200000000002</v>
      </c>
      <c r="I242" s="492">
        <f t="shared" si="18"/>
        <v>3307.4274859333136</v>
      </c>
      <c r="J242" s="491"/>
      <c r="K242" s="491">
        <v>2788.157026097334</v>
      </c>
      <c r="L242" s="491">
        <v>568.83310850163514</v>
      </c>
      <c r="M242" s="491">
        <f t="shared" si="19"/>
        <v>260.36200000000002</v>
      </c>
      <c r="N242" s="492">
        <f t="shared" si="21"/>
        <v>3617.3521345989693</v>
      </c>
      <c r="O242" s="491"/>
      <c r="P242" s="491">
        <v>2938.1570622376594</v>
      </c>
      <c r="Q242" s="491">
        <v>592.98634006276507</v>
      </c>
      <c r="R242" s="491">
        <f t="shared" si="20"/>
        <v>260.36200000000002</v>
      </c>
      <c r="S242" s="492">
        <f t="shared" si="22"/>
        <v>3791.5054023004245</v>
      </c>
    </row>
    <row r="243" spans="1:19">
      <c r="A243" s="489">
        <v>753</v>
      </c>
      <c r="B243" s="490" t="s">
        <v>246</v>
      </c>
      <c r="C243" s="491">
        <v>21592.143707700587</v>
      </c>
      <c r="D243" s="491">
        <v>-2019.2894009670372</v>
      </c>
      <c r="E243" s="491">
        <v>-673.09646698901236</v>
      </c>
      <c r="F243" s="491">
        <v>-264.54112051068643</v>
      </c>
      <c r="G243" s="491">
        <v>2686.210016420951</v>
      </c>
      <c r="H243" s="491">
        <v>-2128.9850000000001</v>
      </c>
      <c r="I243" s="492">
        <f t="shared" si="18"/>
        <v>22149.368724121538</v>
      </c>
      <c r="J243" s="491"/>
      <c r="K243" s="491">
        <v>21830.462593853823</v>
      </c>
      <c r="L243" s="491">
        <v>2692.734348214442</v>
      </c>
      <c r="M243" s="491">
        <f t="shared" si="19"/>
        <v>-2128.9850000000001</v>
      </c>
      <c r="N243" s="492">
        <f t="shared" si="21"/>
        <v>22394.211942068265</v>
      </c>
      <c r="O243" s="491"/>
      <c r="P243" s="491">
        <v>21686.818802935803</v>
      </c>
      <c r="Q243" s="491">
        <v>2823.2019102647232</v>
      </c>
      <c r="R243" s="491">
        <f t="shared" si="20"/>
        <v>-2128.9850000000001</v>
      </c>
      <c r="S243" s="492">
        <f t="shared" si="22"/>
        <v>22381.035713200527</v>
      </c>
    </row>
    <row r="244" spans="1:19">
      <c r="A244" s="489">
        <v>755</v>
      </c>
      <c r="B244" s="490" t="s">
        <v>247</v>
      </c>
      <c r="C244" s="491">
        <v>5057.2151715751361</v>
      </c>
      <c r="D244" s="491">
        <v>-562.45171172993139</v>
      </c>
      <c r="E244" s="491">
        <v>-187.48390390997716</v>
      </c>
      <c r="F244" s="491">
        <v>-71.523866477020036</v>
      </c>
      <c r="G244" s="491">
        <v>950.94479531441107</v>
      </c>
      <c r="H244" s="491">
        <v>-1604.0930000000001</v>
      </c>
      <c r="I244" s="492">
        <f t="shared" si="18"/>
        <v>4404.0669668895471</v>
      </c>
      <c r="J244" s="491"/>
      <c r="K244" s="491">
        <v>4739.1902141400469</v>
      </c>
      <c r="L244" s="491">
        <v>964.12795434852262</v>
      </c>
      <c r="M244" s="491">
        <f t="shared" si="19"/>
        <v>-1604.0930000000001</v>
      </c>
      <c r="N244" s="492">
        <f t="shared" si="21"/>
        <v>4099.2251684885696</v>
      </c>
      <c r="O244" s="491"/>
      <c r="P244" s="491">
        <v>4459.9457833246806</v>
      </c>
      <c r="Q244" s="491">
        <v>1006.4280679966265</v>
      </c>
      <c r="R244" s="491">
        <f t="shared" si="20"/>
        <v>-1604.0930000000001</v>
      </c>
      <c r="S244" s="492">
        <f t="shared" si="22"/>
        <v>3862.2808513213076</v>
      </c>
    </row>
    <row r="245" spans="1:19">
      <c r="A245" s="489">
        <v>758</v>
      </c>
      <c r="B245" s="490" t="s">
        <v>248</v>
      </c>
      <c r="C245" s="491">
        <v>4752.2732422430645</v>
      </c>
      <c r="D245" s="491">
        <v>-735.8826159258906</v>
      </c>
      <c r="E245" s="491">
        <v>-245.29420530863021</v>
      </c>
      <c r="F245" s="491">
        <v>-92.187345210109314</v>
      </c>
      <c r="G245" s="491">
        <v>1615.2692234322753</v>
      </c>
      <c r="H245" s="491">
        <v>-970.89400000000001</v>
      </c>
      <c r="I245" s="492">
        <f t="shared" si="18"/>
        <v>5396.64846567534</v>
      </c>
      <c r="J245" s="491"/>
      <c r="K245" s="491">
        <v>4937.6344539323636</v>
      </c>
      <c r="L245" s="491">
        <v>1670.2292583699764</v>
      </c>
      <c r="M245" s="491">
        <f t="shared" si="19"/>
        <v>-970.89400000000001</v>
      </c>
      <c r="N245" s="492">
        <f t="shared" si="21"/>
        <v>5636.9697123023398</v>
      </c>
      <c r="O245" s="491"/>
      <c r="P245" s="491">
        <v>5161.7383083742625</v>
      </c>
      <c r="Q245" s="491">
        <v>1736.9244444141113</v>
      </c>
      <c r="R245" s="491">
        <f t="shared" si="20"/>
        <v>-970.89400000000001</v>
      </c>
      <c r="S245" s="492">
        <f t="shared" si="22"/>
        <v>5927.7687527883736</v>
      </c>
    </row>
    <row r="246" spans="1:19">
      <c r="A246" s="489">
        <v>759</v>
      </c>
      <c r="B246" s="490" t="s">
        <v>249</v>
      </c>
      <c r="C246" s="491">
        <v>1749.5673488191035</v>
      </c>
      <c r="D246" s="491">
        <v>-175.69265307697069</v>
      </c>
      <c r="E246" s="491">
        <v>-58.56421769232356</v>
      </c>
      <c r="F246" s="491">
        <v>-21.866727214747311</v>
      </c>
      <c r="G246" s="491">
        <v>518.35617626533701</v>
      </c>
      <c r="H246" s="491">
        <v>-534.18799999999999</v>
      </c>
      <c r="I246" s="492">
        <f t="shared" si="18"/>
        <v>1733.7355250844403</v>
      </c>
      <c r="J246" s="491"/>
      <c r="K246" s="491">
        <v>2012.3753034820236</v>
      </c>
      <c r="L246" s="491">
        <v>536.34865710728855</v>
      </c>
      <c r="M246" s="491">
        <f t="shared" si="19"/>
        <v>-534.18799999999999</v>
      </c>
      <c r="N246" s="492">
        <f t="shared" si="21"/>
        <v>2014.5359605893118</v>
      </c>
      <c r="O246" s="491"/>
      <c r="P246" s="491">
        <v>2174.8544587849246</v>
      </c>
      <c r="Q246" s="491">
        <v>556.92580751448918</v>
      </c>
      <c r="R246" s="491">
        <f t="shared" si="20"/>
        <v>-534.18799999999999</v>
      </c>
      <c r="S246" s="492">
        <f t="shared" si="22"/>
        <v>2197.5922662994135</v>
      </c>
    </row>
    <row r="247" spans="1:19">
      <c r="A247" s="489">
        <v>761</v>
      </c>
      <c r="B247" s="490" t="s">
        <v>250</v>
      </c>
      <c r="C247" s="491">
        <v>6385.7808131812853</v>
      </c>
      <c r="D247" s="491">
        <v>-762.29984285610465</v>
      </c>
      <c r="E247" s="491">
        <v>-254.09994761870152</v>
      </c>
      <c r="F247" s="491">
        <v>-96.815223985717211</v>
      </c>
      <c r="G247" s="491">
        <v>1930.6900082171644</v>
      </c>
      <c r="H247" s="491">
        <v>239.673</v>
      </c>
      <c r="I247" s="492">
        <f t="shared" si="18"/>
        <v>8556.1438213984511</v>
      </c>
      <c r="J247" s="491"/>
      <c r="K247" s="491">
        <v>6183.1862060057292</v>
      </c>
      <c r="L247" s="491">
        <v>1992.5905413990965</v>
      </c>
      <c r="M247" s="491">
        <f t="shared" si="19"/>
        <v>239.673</v>
      </c>
      <c r="N247" s="492">
        <f t="shared" si="21"/>
        <v>8415.4497474048258</v>
      </c>
      <c r="O247" s="491"/>
      <c r="P247" s="491">
        <v>6541.9407068072105</v>
      </c>
      <c r="Q247" s="491">
        <v>2067.5885035312613</v>
      </c>
      <c r="R247" s="491">
        <f t="shared" si="20"/>
        <v>239.673</v>
      </c>
      <c r="S247" s="492">
        <f t="shared" si="22"/>
        <v>8849.2022103384716</v>
      </c>
    </row>
    <row r="248" spans="1:19">
      <c r="A248" s="489">
        <v>762</v>
      </c>
      <c r="B248" s="490" t="s">
        <v>251</v>
      </c>
      <c r="C248" s="491">
        <v>4609.5864466953481</v>
      </c>
      <c r="D248" s="491">
        <v>-332.20567564296414</v>
      </c>
      <c r="E248" s="491">
        <v>-110.73522521432139</v>
      </c>
      <c r="F248" s="491">
        <v>-41.870733222312445</v>
      </c>
      <c r="G248" s="491">
        <v>942.8518831929008</v>
      </c>
      <c r="H248" s="491">
        <v>-90.67</v>
      </c>
      <c r="I248" s="492">
        <f t="shared" si="18"/>
        <v>5461.7683298882484</v>
      </c>
      <c r="J248" s="491"/>
      <c r="K248" s="491">
        <v>4594.2027306731052</v>
      </c>
      <c r="L248" s="491">
        <v>975.67348224136163</v>
      </c>
      <c r="M248" s="491">
        <f t="shared" si="19"/>
        <v>-90.67</v>
      </c>
      <c r="N248" s="492">
        <f t="shared" si="21"/>
        <v>5479.206212914467</v>
      </c>
      <c r="O248" s="491"/>
      <c r="P248" s="491">
        <v>4788.8660376508824</v>
      </c>
      <c r="Q248" s="491">
        <v>1012.4286385309076</v>
      </c>
      <c r="R248" s="491">
        <f t="shared" si="20"/>
        <v>-90.67</v>
      </c>
      <c r="S248" s="492">
        <f t="shared" si="22"/>
        <v>5710.6246761817902</v>
      </c>
    </row>
    <row r="249" spans="1:19">
      <c r="A249" s="489">
        <v>765</v>
      </c>
      <c r="B249" s="490" t="s">
        <v>252</v>
      </c>
      <c r="C249" s="491">
        <v>5214.286667826208</v>
      </c>
      <c r="D249" s="491">
        <v>-936.72591655970882</v>
      </c>
      <c r="E249" s="491">
        <v>-312.24197218656957</v>
      </c>
      <c r="F249" s="491">
        <v>-117.40928453717235</v>
      </c>
      <c r="G249" s="491">
        <v>1994.2665260012125</v>
      </c>
      <c r="H249" s="491">
        <v>589.41600000000005</v>
      </c>
      <c r="I249" s="492">
        <f t="shared" si="18"/>
        <v>7797.9691938274209</v>
      </c>
      <c r="J249" s="491"/>
      <c r="K249" s="491">
        <v>4980.9529054133745</v>
      </c>
      <c r="L249" s="491">
        <v>2057.0520707795463</v>
      </c>
      <c r="M249" s="491">
        <f t="shared" si="19"/>
        <v>589.41600000000005</v>
      </c>
      <c r="N249" s="492">
        <f t="shared" si="21"/>
        <v>7627.4209761929205</v>
      </c>
      <c r="O249" s="491"/>
      <c r="P249" s="491">
        <v>4956.7706820825433</v>
      </c>
      <c r="Q249" s="491">
        <v>2136.5028799340926</v>
      </c>
      <c r="R249" s="491">
        <f t="shared" si="20"/>
        <v>589.41600000000005</v>
      </c>
      <c r="S249" s="492">
        <f t="shared" si="22"/>
        <v>7682.689562016636</v>
      </c>
    </row>
    <row r="250" spans="1:19">
      <c r="A250" s="489">
        <v>768</v>
      </c>
      <c r="B250" s="490" t="s">
        <v>253</v>
      </c>
      <c r="C250" s="491">
        <v>2510.9420215519926</v>
      </c>
      <c r="D250" s="491">
        <v>-214.86614369608927</v>
      </c>
      <c r="E250" s="491">
        <v>-71.622047898696437</v>
      </c>
      <c r="F250" s="491">
        <v>-27.04995144342816</v>
      </c>
      <c r="G250" s="491">
        <v>601.35550254110467</v>
      </c>
      <c r="H250" s="491">
        <v>303.65899999999999</v>
      </c>
      <c r="I250" s="492">
        <f t="shared" si="18"/>
        <v>3415.9565240930974</v>
      </c>
      <c r="J250" s="491"/>
      <c r="K250" s="491">
        <v>2539.1624127299056</v>
      </c>
      <c r="L250" s="491">
        <v>621.68638622576259</v>
      </c>
      <c r="M250" s="491">
        <f t="shared" si="19"/>
        <v>303.65899999999999</v>
      </c>
      <c r="N250" s="492">
        <f t="shared" si="21"/>
        <v>3464.507798955668</v>
      </c>
      <c r="O250" s="491"/>
      <c r="P250" s="491">
        <v>2727.3098931466179</v>
      </c>
      <c r="Q250" s="491">
        <v>645.86200314802454</v>
      </c>
      <c r="R250" s="491">
        <f t="shared" si="20"/>
        <v>303.65899999999999</v>
      </c>
      <c r="S250" s="492">
        <f t="shared" si="22"/>
        <v>3676.8308962946426</v>
      </c>
    </row>
    <row r="251" spans="1:19">
      <c r="A251" s="489">
        <v>777</v>
      </c>
      <c r="B251" s="490" t="s">
        <v>254</v>
      </c>
      <c r="C251" s="491">
        <v>7904.1369801168121</v>
      </c>
      <c r="D251" s="491">
        <v>-666.49216025645876</v>
      </c>
      <c r="E251" s="491">
        <v>-222.16405341881958</v>
      </c>
      <c r="F251" s="491">
        <v>-82.862169477259386</v>
      </c>
      <c r="G251" s="491">
        <v>1666.751011234848</v>
      </c>
      <c r="H251" s="491">
        <v>82.591999999999999</v>
      </c>
      <c r="I251" s="492">
        <f t="shared" si="18"/>
        <v>9653.4799913516599</v>
      </c>
      <c r="J251" s="491"/>
      <c r="K251" s="491">
        <v>8288.4129709463268</v>
      </c>
      <c r="L251" s="491">
        <v>1729.20810789201</v>
      </c>
      <c r="M251" s="491">
        <f t="shared" si="19"/>
        <v>82.591999999999999</v>
      </c>
      <c r="N251" s="492">
        <f t="shared" si="21"/>
        <v>10100.213078838337</v>
      </c>
      <c r="O251" s="491"/>
      <c r="P251" s="491">
        <v>8583.2271393106203</v>
      </c>
      <c r="Q251" s="491">
        <v>1800.5501255909312</v>
      </c>
      <c r="R251" s="491">
        <f t="shared" si="20"/>
        <v>82.591999999999999</v>
      </c>
      <c r="S251" s="492">
        <f t="shared" si="22"/>
        <v>10466.369264901552</v>
      </c>
    </row>
    <row r="252" spans="1:19">
      <c r="A252" s="489">
        <v>778</v>
      </c>
      <c r="B252" s="490" t="s">
        <v>255</v>
      </c>
      <c r="C252" s="491">
        <v>3599.8810600805441</v>
      </c>
      <c r="D252" s="491">
        <v>-611.84830729122177</v>
      </c>
      <c r="E252" s="491">
        <v>-203.94943576374058</v>
      </c>
      <c r="F252" s="491">
        <v>-76.857496765908138</v>
      </c>
      <c r="G252" s="491">
        <v>1454.5025429384671</v>
      </c>
      <c r="H252" s="491">
        <v>92.402000000000001</v>
      </c>
      <c r="I252" s="492">
        <f t="shared" si="18"/>
        <v>5146.7856030190114</v>
      </c>
      <c r="J252" s="491"/>
      <c r="K252" s="491">
        <v>3413.3688852056825</v>
      </c>
      <c r="L252" s="491">
        <v>1508.9750622681711</v>
      </c>
      <c r="M252" s="491">
        <f t="shared" si="19"/>
        <v>92.402000000000001</v>
      </c>
      <c r="N252" s="492">
        <f t="shared" si="21"/>
        <v>5014.7459474738534</v>
      </c>
      <c r="O252" s="491"/>
      <c r="P252" s="491">
        <v>3488.5411887231985</v>
      </c>
      <c r="Q252" s="491">
        <v>1573.8891885461401</v>
      </c>
      <c r="R252" s="491">
        <f t="shared" si="20"/>
        <v>92.402000000000001</v>
      </c>
      <c r="S252" s="492">
        <f t="shared" si="22"/>
        <v>5154.8323772693384</v>
      </c>
    </row>
    <row r="253" spans="1:19">
      <c r="A253" s="489">
        <v>781</v>
      </c>
      <c r="B253" s="490" t="s">
        <v>256</v>
      </c>
      <c r="C253" s="491">
        <v>3634.3084132514236</v>
      </c>
      <c r="D253" s="491">
        <v>-317.00672316256708</v>
      </c>
      <c r="E253" s="491">
        <v>-105.66890772085569</v>
      </c>
      <c r="F253" s="491">
        <v>-39.290690804911044</v>
      </c>
      <c r="G253" s="491">
        <v>843.05783716640167</v>
      </c>
      <c r="H253" s="491">
        <v>-412.50700000000001</v>
      </c>
      <c r="I253" s="492">
        <f t="shared" si="18"/>
        <v>4064.8592504178255</v>
      </c>
      <c r="J253" s="491"/>
      <c r="K253" s="491">
        <v>3531.8707557882908</v>
      </c>
      <c r="L253" s="491">
        <v>867.24122250421965</v>
      </c>
      <c r="M253" s="491">
        <f t="shared" si="19"/>
        <v>-412.50700000000001</v>
      </c>
      <c r="N253" s="492">
        <f t="shared" si="21"/>
        <v>3986.6049782925106</v>
      </c>
      <c r="O253" s="491"/>
      <c r="P253" s="491">
        <v>3640.6094347276889</v>
      </c>
      <c r="Q253" s="491">
        <v>897.04089677971103</v>
      </c>
      <c r="R253" s="491">
        <f t="shared" si="20"/>
        <v>-412.50700000000001</v>
      </c>
      <c r="S253" s="492">
        <f t="shared" si="22"/>
        <v>4125.1433315074</v>
      </c>
    </row>
    <row r="254" spans="1:19">
      <c r="A254" s="489">
        <v>783</v>
      </c>
      <c r="B254" s="490" t="s">
        <v>257</v>
      </c>
      <c r="C254" s="491">
        <v>1354.5364979902754</v>
      </c>
      <c r="D254" s="491">
        <v>-580.72664268850406</v>
      </c>
      <c r="E254" s="491">
        <v>-193.57554756283469</v>
      </c>
      <c r="F254" s="491">
        <v>-74.057630106665371</v>
      </c>
      <c r="G254" s="491">
        <v>1322.9798075577773</v>
      </c>
      <c r="H254" s="491">
        <v>-418.39699999999999</v>
      </c>
      <c r="I254" s="492">
        <f t="shared" si="18"/>
        <v>2259.1193055480526</v>
      </c>
      <c r="J254" s="491"/>
      <c r="K254" s="491">
        <v>1221.8531919996371</v>
      </c>
      <c r="L254" s="491">
        <v>1368.8066474034276</v>
      </c>
      <c r="M254" s="491">
        <f t="shared" si="19"/>
        <v>-418.39699999999999</v>
      </c>
      <c r="N254" s="492">
        <f t="shared" si="21"/>
        <v>2172.2628394030648</v>
      </c>
      <c r="O254" s="491"/>
      <c r="P254" s="491">
        <v>1270.8325493027842</v>
      </c>
      <c r="Q254" s="491">
        <v>1423.8796619090019</v>
      </c>
      <c r="R254" s="491">
        <f t="shared" si="20"/>
        <v>-418.39699999999999</v>
      </c>
      <c r="S254" s="492">
        <f t="shared" si="22"/>
        <v>2276.3152112117859</v>
      </c>
    </row>
    <row r="255" spans="1:19">
      <c r="A255" s="489">
        <v>785</v>
      </c>
      <c r="B255" s="490" t="s">
        <v>258</v>
      </c>
      <c r="C255" s="491">
        <v>5005.3494402717106</v>
      </c>
      <c r="D255" s="491">
        <v>-237.57410246144443</v>
      </c>
      <c r="E255" s="491">
        <v>-79.191367487148128</v>
      </c>
      <c r="F255" s="491">
        <v>-29.456448406744265</v>
      </c>
      <c r="G255" s="491">
        <v>672.88115135191663</v>
      </c>
      <c r="H255" s="491">
        <v>189.15899999999999</v>
      </c>
      <c r="I255" s="492">
        <f t="shared" si="18"/>
        <v>5867.389591623627</v>
      </c>
      <c r="J255" s="491"/>
      <c r="K255" s="491">
        <v>5130.9003935224846</v>
      </c>
      <c r="L255" s="491">
        <v>694.85720656134094</v>
      </c>
      <c r="M255" s="491">
        <f t="shared" si="19"/>
        <v>189.15899999999999</v>
      </c>
      <c r="N255" s="492">
        <f t="shared" si="21"/>
        <v>6014.916600083825</v>
      </c>
      <c r="O255" s="491"/>
      <c r="P255" s="491">
        <v>5069.8325369370496</v>
      </c>
      <c r="Q255" s="491">
        <v>720.10716898260125</v>
      </c>
      <c r="R255" s="491">
        <f t="shared" si="20"/>
        <v>189.15899999999999</v>
      </c>
      <c r="S255" s="492">
        <f t="shared" si="22"/>
        <v>5979.0987059196505</v>
      </c>
    </row>
    <row r="256" spans="1:19">
      <c r="A256" s="489">
        <v>790</v>
      </c>
      <c r="B256" s="490" t="s">
        <v>259</v>
      </c>
      <c r="C256" s="491">
        <v>15421.44585721188</v>
      </c>
      <c r="D256" s="491">
        <v>-2147.2139176770452</v>
      </c>
      <c r="E256" s="491">
        <v>-715.73797255901513</v>
      </c>
      <c r="F256" s="491">
        <v>-268.83347807506271</v>
      </c>
      <c r="G256" s="491">
        <v>4730.2431950311184</v>
      </c>
      <c r="H256" s="491">
        <v>-2266.145</v>
      </c>
      <c r="I256" s="492">
        <f t="shared" si="18"/>
        <v>17885.544052242996</v>
      </c>
      <c r="J256" s="491"/>
      <c r="K256" s="491">
        <v>15086.735192660886</v>
      </c>
      <c r="L256" s="491">
        <v>4897.9190053739467</v>
      </c>
      <c r="M256" s="491">
        <f t="shared" si="19"/>
        <v>-2266.145</v>
      </c>
      <c r="N256" s="492">
        <f t="shared" si="21"/>
        <v>17718.509198034833</v>
      </c>
      <c r="O256" s="491"/>
      <c r="P256" s="491">
        <v>15417.422237407272</v>
      </c>
      <c r="Q256" s="491">
        <v>5110.290185443755</v>
      </c>
      <c r="R256" s="491">
        <f t="shared" si="20"/>
        <v>-2266.145</v>
      </c>
      <c r="S256" s="492">
        <f t="shared" si="22"/>
        <v>18261.567422851029</v>
      </c>
    </row>
    <row r="257" spans="1:19">
      <c r="A257" s="489">
        <v>791</v>
      </c>
      <c r="B257" s="490" t="s">
        <v>260</v>
      </c>
      <c r="C257" s="491">
        <v>6768.4079333573836</v>
      </c>
      <c r="D257" s="491">
        <v>-454.97340490426654</v>
      </c>
      <c r="E257" s="491">
        <v>-151.65780163475551</v>
      </c>
      <c r="F257" s="491">
        <v>-56.946048333855174</v>
      </c>
      <c r="G257" s="491">
        <v>1335.9245297009527</v>
      </c>
      <c r="H257" s="491">
        <v>-165.77</v>
      </c>
      <c r="I257" s="492">
        <f t="shared" si="18"/>
        <v>7938.5624630583361</v>
      </c>
      <c r="J257" s="491"/>
      <c r="K257" s="491">
        <v>6819.6573131023679</v>
      </c>
      <c r="L257" s="491">
        <v>1382.4753757367253</v>
      </c>
      <c r="M257" s="491">
        <f t="shared" si="19"/>
        <v>-165.77</v>
      </c>
      <c r="N257" s="492">
        <f t="shared" si="21"/>
        <v>8036.3626888390936</v>
      </c>
      <c r="O257" s="491"/>
      <c r="P257" s="491">
        <v>7248.359518302871</v>
      </c>
      <c r="Q257" s="491">
        <v>1434.5803391920279</v>
      </c>
      <c r="R257" s="491">
        <f t="shared" si="20"/>
        <v>-165.77</v>
      </c>
      <c r="S257" s="492">
        <f t="shared" si="22"/>
        <v>8517.1698574948987</v>
      </c>
    </row>
    <row r="258" spans="1:19">
      <c r="A258" s="489">
        <v>831</v>
      </c>
      <c r="B258" s="490" t="s">
        <v>261</v>
      </c>
      <c r="C258" s="491">
        <v>2844.3826235095821</v>
      </c>
      <c r="D258" s="491">
        <v>-412.45252594125094</v>
      </c>
      <c r="E258" s="491">
        <v>-137.48417531375031</v>
      </c>
      <c r="F258" s="491">
        <v>-52.46857561845453</v>
      </c>
      <c r="G258" s="491">
        <v>734.7065336189803</v>
      </c>
      <c r="H258" s="491">
        <v>-1131.2570000000001</v>
      </c>
      <c r="I258" s="492">
        <f t="shared" si="18"/>
        <v>2447.8321571285624</v>
      </c>
      <c r="J258" s="491"/>
      <c r="K258" s="491">
        <v>2853.1516118113127</v>
      </c>
      <c r="L258" s="491">
        <v>757.23000644583124</v>
      </c>
      <c r="M258" s="491">
        <f t="shared" si="19"/>
        <v>-1131.2570000000001</v>
      </c>
      <c r="N258" s="492">
        <f t="shared" si="21"/>
        <v>2479.124618257144</v>
      </c>
      <c r="O258" s="491"/>
      <c r="P258" s="491">
        <v>2970.6456403459774</v>
      </c>
      <c r="Q258" s="491">
        <v>790.72651387374958</v>
      </c>
      <c r="R258" s="491">
        <f t="shared" si="20"/>
        <v>-1131.2570000000001</v>
      </c>
      <c r="S258" s="492">
        <f t="shared" si="22"/>
        <v>2630.1151542197272</v>
      </c>
    </row>
    <row r="259" spans="1:19">
      <c r="A259" s="489">
        <v>832</v>
      </c>
      <c r="B259" s="490" t="s">
        <v>262</v>
      </c>
      <c r="C259" s="491">
        <v>8386.4869104012141</v>
      </c>
      <c r="D259" s="491">
        <v>-346.04757879475432</v>
      </c>
      <c r="E259" s="491">
        <v>-115.34919293158478</v>
      </c>
      <c r="F259" s="491">
        <v>-43.224387764177756</v>
      </c>
      <c r="G259" s="491">
        <v>819.75796787834838</v>
      </c>
      <c r="H259" s="491">
        <v>-94.74</v>
      </c>
      <c r="I259" s="492">
        <f t="shared" si="18"/>
        <v>9111.504878279562</v>
      </c>
      <c r="J259" s="491"/>
      <c r="K259" s="491">
        <v>8298.4778576081226</v>
      </c>
      <c r="L259" s="491">
        <v>849.6160553087168</v>
      </c>
      <c r="M259" s="491">
        <f t="shared" si="19"/>
        <v>-94.74</v>
      </c>
      <c r="N259" s="492">
        <f t="shared" si="21"/>
        <v>9053.3539129168403</v>
      </c>
      <c r="O259" s="491"/>
      <c r="P259" s="491">
        <v>8219.8154572980839</v>
      </c>
      <c r="Q259" s="491">
        <v>883.58358644331599</v>
      </c>
      <c r="R259" s="491">
        <f t="shared" si="20"/>
        <v>-94.74</v>
      </c>
      <c r="S259" s="492">
        <f t="shared" si="22"/>
        <v>9008.6590437413997</v>
      </c>
    </row>
    <row r="260" spans="1:19">
      <c r="A260" s="489">
        <v>833</v>
      </c>
      <c r="B260" s="490" t="s">
        <v>263</v>
      </c>
      <c r="C260" s="491">
        <v>2006.2948163868291</v>
      </c>
      <c r="D260" s="491">
        <v>-152.98469431161558</v>
      </c>
      <c r="E260" s="491">
        <v>-50.994898103871854</v>
      </c>
      <c r="F260" s="491">
        <v>-19.425521160614149</v>
      </c>
      <c r="G260" s="491">
        <v>356.46016652743481</v>
      </c>
      <c r="H260" s="491">
        <v>-402.45800000000003</v>
      </c>
      <c r="I260" s="492">
        <f t="shared" si="18"/>
        <v>1960.2969829142639</v>
      </c>
      <c r="J260" s="491"/>
      <c r="K260" s="491">
        <v>1978.9633489912417</v>
      </c>
      <c r="L260" s="491">
        <v>366.73008600700166</v>
      </c>
      <c r="M260" s="491">
        <f t="shared" si="19"/>
        <v>-402.45800000000003</v>
      </c>
      <c r="N260" s="492">
        <f t="shared" si="21"/>
        <v>1943.2354349982434</v>
      </c>
      <c r="O260" s="491"/>
      <c r="P260" s="491">
        <v>1963.7236895511469</v>
      </c>
      <c r="Q260" s="491">
        <v>380.09888078652301</v>
      </c>
      <c r="R260" s="491">
        <f t="shared" si="20"/>
        <v>-402.45800000000003</v>
      </c>
      <c r="S260" s="492">
        <f t="shared" si="22"/>
        <v>1941.3645703376696</v>
      </c>
    </row>
    <row r="261" spans="1:19">
      <c r="A261" s="489">
        <v>834</v>
      </c>
      <c r="B261" s="490" t="s">
        <v>264</v>
      </c>
      <c r="C261" s="491">
        <v>5122.0164424638724</v>
      </c>
      <c r="D261" s="491">
        <v>-531.87286685865638</v>
      </c>
      <c r="E261" s="491">
        <v>-177.29095561955214</v>
      </c>
      <c r="F261" s="491">
        <v>-67.659587699387458</v>
      </c>
      <c r="G261" s="491">
        <v>1168.1649479784983</v>
      </c>
      <c r="H261" s="491">
        <v>-1520.6769999999999</v>
      </c>
      <c r="I261" s="492">
        <f t="shared" si="18"/>
        <v>4769.504390442371</v>
      </c>
      <c r="J261" s="491"/>
      <c r="K261" s="491">
        <v>5124.0137848870381</v>
      </c>
      <c r="L261" s="491">
        <v>1204.4249824978313</v>
      </c>
      <c r="M261" s="491">
        <f t="shared" si="19"/>
        <v>-1520.6769999999999</v>
      </c>
      <c r="N261" s="492">
        <f t="shared" si="21"/>
        <v>4807.7617673848699</v>
      </c>
      <c r="O261" s="491"/>
      <c r="P261" s="491">
        <v>4742.9708448055726</v>
      </c>
      <c r="Q261" s="491">
        <v>1254.6041465022022</v>
      </c>
      <c r="R261" s="491">
        <f t="shared" si="20"/>
        <v>-1520.6769999999999</v>
      </c>
      <c r="S261" s="492">
        <f t="shared" si="22"/>
        <v>4476.8979913077746</v>
      </c>
    </row>
    <row r="262" spans="1:19">
      <c r="A262" s="489">
        <v>837</v>
      </c>
      <c r="B262" s="490" t="s">
        <v>265</v>
      </c>
      <c r="C262" s="491">
        <v>2105.5822645987132</v>
      </c>
      <c r="D262" s="491">
        <v>-22527.833084471367</v>
      </c>
      <c r="E262" s="491">
        <v>-7509.2776948237897</v>
      </c>
      <c r="F262" s="491">
        <v>-2903.5080044225165</v>
      </c>
      <c r="G262" s="491">
        <v>39691.455176818883</v>
      </c>
      <c r="H262" s="491">
        <v>78311.426000000007</v>
      </c>
      <c r="I262" s="492">
        <f t="shared" si="18"/>
        <v>120108.46344141761</v>
      </c>
      <c r="J262" s="491"/>
      <c r="K262" s="491">
        <v>2112.4038378315322</v>
      </c>
      <c r="L262" s="491">
        <v>41012.295840956889</v>
      </c>
      <c r="M262" s="491">
        <f t="shared" si="19"/>
        <v>78311.426000000007</v>
      </c>
      <c r="N262" s="492">
        <f t="shared" si="21"/>
        <v>121436.12567878843</v>
      </c>
      <c r="O262" s="491"/>
      <c r="P262" s="491">
        <v>1107.9529045269153</v>
      </c>
      <c r="Q262" s="491">
        <v>42956.369472011109</v>
      </c>
      <c r="R262" s="491">
        <f t="shared" si="20"/>
        <v>78311.426000000007</v>
      </c>
      <c r="S262" s="492">
        <f t="shared" si="22"/>
        <v>122375.74837653803</v>
      </c>
    </row>
    <row r="263" spans="1:19">
      <c r="A263" s="489">
        <v>844</v>
      </c>
      <c r="B263" s="490" t="s">
        <v>266</v>
      </c>
      <c r="C263" s="491">
        <v>1010.8135278621847</v>
      </c>
      <c r="D263" s="491">
        <v>-130.36720550150091</v>
      </c>
      <c r="E263" s="491">
        <v>-43.455735167166971</v>
      </c>
      <c r="F263" s="491">
        <v>-16.741351470761568</v>
      </c>
      <c r="G263" s="491">
        <v>385.91822731665496</v>
      </c>
      <c r="H263" s="491">
        <v>-331.834</v>
      </c>
      <c r="I263" s="492">
        <f t="shared" si="18"/>
        <v>1064.8977551788396</v>
      </c>
      <c r="J263" s="491"/>
      <c r="K263" s="491">
        <v>1097.9601009704959</v>
      </c>
      <c r="L263" s="491">
        <v>399.4607135998092</v>
      </c>
      <c r="M263" s="491">
        <f t="shared" si="19"/>
        <v>-331.834</v>
      </c>
      <c r="N263" s="492">
        <f t="shared" si="21"/>
        <v>1165.586814570305</v>
      </c>
      <c r="O263" s="491"/>
      <c r="P263" s="491">
        <v>1272.1930007262361</v>
      </c>
      <c r="Q263" s="491">
        <v>414.86754218645149</v>
      </c>
      <c r="R263" s="491">
        <f t="shared" si="20"/>
        <v>-331.834</v>
      </c>
      <c r="S263" s="492">
        <f t="shared" si="22"/>
        <v>1355.2265429126876</v>
      </c>
    </row>
    <row r="264" spans="1:19">
      <c r="A264" s="489">
        <v>845</v>
      </c>
      <c r="B264" s="490" t="s">
        <v>267</v>
      </c>
      <c r="C264" s="491">
        <v>3482.0708020136708</v>
      </c>
      <c r="D264" s="491">
        <v>-259.01548185343307</v>
      </c>
      <c r="E264" s="491">
        <v>-86.338493951144372</v>
      </c>
      <c r="F264" s="491">
        <v>-31.99021203638959</v>
      </c>
      <c r="G264" s="491">
        <v>625.37812261097929</v>
      </c>
      <c r="H264" s="491">
        <v>-71.887</v>
      </c>
      <c r="I264" s="492">
        <f t="shared" si="18"/>
        <v>4035.5619246246501</v>
      </c>
      <c r="J264" s="491"/>
      <c r="K264" s="491">
        <v>3847.9181481942151</v>
      </c>
      <c r="L264" s="491">
        <v>644.52061099191167</v>
      </c>
      <c r="M264" s="491">
        <f t="shared" si="19"/>
        <v>-71.887</v>
      </c>
      <c r="N264" s="492">
        <f t="shared" si="21"/>
        <v>4420.5517591861271</v>
      </c>
      <c r="O264" s="491"/>
      <c r="P264" s="491">
        <v>3901.3559943093628</v>
      </c>
      <c r="Q264" s="491">
        <v>667.29599617663609</v>
      </c>
      <c r="R264" s="491">
        <f t="shared" si="20"/>
        <v>-71.887</v>
      </c>
      <c r="S264" s="492">
        <f t="shared" si="22"/>
        <v>4496.7649904859991</v>
      </c>
    </row>
    <row r="265" spans="1:19">
      <c r="A265" s="489">
        <v>846</v>
      </c>
      <c r="B265" s="490" t="s">
        <v>268</v>
      </c>
      <c r="C265" s="491">
        <v>5465.2236042954855</v>
      </c>
      <c r="D265" s="491">
        <v>-439.86492237910994</v>
      </c>
      <c r="E265" s="491">
        <v>-146.62164079303665</v>
      </c>
      <c r="F265" s="491">
        <v>-54.516411976661026</v>
      </c>
      <c r="G265" s="491">
        <v>1206.8584156945167</v>
      </c>
      <c r="H265" s="491">
        <v>-409.00700000000001</v>
      </c>
      <c r="I265" s="492">
        <f t="shared" ref="I265:I301" si="23">C265+G265+H265</f>
        <v>6263.0750199900031</v>
      </c>
      <c r="J265" s="491"/>
      <c r="K265" s="491">
        <v>5419.4405429562448</v>
      </c>
      <c r="L265" s="491">
        <v>1251.9688583138084</v>
      </c>
      <c r="M265" s="491">
        <f t="shared" ref="M265:M301" si="24">H265</f>
        <v>-409.00700000000001</v>
      </c>
      <c r="N265" s="492">
        <f t="shared" si="21"/>
        <v>6262.4024012700538</v>
      </c>
      <c r="O265" s="491"/>
      <c r="P265" s="491">
        <v>5573.8393534075731</v>
      </c>
      <c r="Q265" s="491">
        <v>1303.6260240498673</v>
      </c>
      <c r="R265" s="491">
        <f t="shared" ref="R265:R301" si="25">M265</f>
        <v>-409.00700000000001</v>
      </c>
      <c r="S265" s="492">
        <f t="shared" si="22"/>
        <v>6468.4583774574403</v>
      </c>
    </row>
    <row r="266" spans="1:19">
      <c r="A266" s="489">
        <v>848</v>
      </c>
      <c r="B266" s="490" t="s">
        <v>269</v>
      </c>
      <c r="C266" s="491">
        <v>4831.4513329640831</v>
      </c>
      <c r="D266" s="491">
        <v>-376.35501380030797</v>
      </c>
      <c r="E266" s="491">
        <v>-125.45167126676934</v>
      </c>
      <c r="F266" s="491">
        <v>-47.019248360176235</v>
      </c>
      <c r="G266" s="491">
        <v>1046.0749689522675</v>
      </c>
      <c r="H266" s="491">
        <v>575.09500000000003</v>
      </c>
      <c r="I266" s="492">
        <f t="shared" si="23"/>
        <v>6452.6213019163506</v>
      </c>
      <c r="J266" s="491"/>
      <c r="K266" s="491">
        <v>4716.5782285735049</v>
      </c>
      <c r="L266" s="491">
        <v>1082.3104464291766</v>
      </c>
      <c r="M266" s="491">
        <f t="shared" si="24"/>
        <v>575.09500000000003</v>
      </c>
      <c r="N266" s="492">
        <f t="shared" ref="N266:N301" si="26">K266+L266+M266</f>
        <v>6373.9836750026816</v>
      </c>
      <c r="O266" s="491"/>
      <c r="P266" s="491">
        <v>4799.8466413355318</v>
      </c>
      <c r="Q266" s="491">
        <v>1124.3979020691279</v>
      </c>
      <c r="R266" s="491">
        <f t="shared" si="25"/>
        <v>575.09500000000003</v>
      </c>
      <c r="S266" s="492">
        <f t="shared" ref="S266:S301" si="27">P266+Q266+R266</f>
        <v>6499.3395434046597</v>
      </c>
    </row>
    <row r="267" spans="1:19">
      <c r="A267" s="489">
        <v>849</v>
      </c>
      <c r="B267" s="490" t="s">
        <v>270</v>
      </c>
      <c r="C267" s="491">
        <v>4244.7147435287607</v>
      </c>
      <c r="D267" s="491">
        <v>-262.63428006305145</v>
      </c>
      <c r="E267" s="491">
        <v>-87.544760021017154</v>
      </c>
      <c r="F267" s="491">
        <v>-31.96707264251155</v>
      </c>
      <c r="G267" s="491">
        <v>731.00800873352421</v>
      </c>
      <c r="H267" s="491">
        <v>202.30600000000001</v>
      </c>
      <c r="I267" s="492">
        <f t="shared" si="23"/>
        <v>5178.0287522622848</v>
      </c>
      <c r="J267" s="491"/>
      <c r="K267" s="491">
        <v>4194.1934493606705</v>
      </c>
      <c r="L267" s="491">
        <v>754.00912743273898</v>
      </c>
      <c r="M267" s="491">
        <f t="shared" si="24"/>
        <v>202.30600000000001</v>
      </c>
      <c r="N267" s="492">
        <f t="shared" si="26"/>
        <v>5150.5085767934088</v>
      </c>
      <c r="O267" s="491"/>
      <c r="P267" s="491">
        <v>4233.5341800453307</v>
      </c>
      <c r="Q267" s="491">
        <v>781.30936041463281</v>
      </c>
      <c r="R267" s="491">
        <f t="shared" si="25"/>
        <v>202.30600000000001</v>
      </c>
      <c r="S267" s="492">
        <f t="shared" si="27"/>
        <v>5217.1495404599627</v>
      </c>
    </row>
    <row r="268" spans="1:19">
      <c r="A268" s="489">
        <v>850</v>
      </c>
      <c r="B268" s="490" t="s">
        <v>271</v>
      </c>
      <c r="C268" s="491">
        <v>2910.86867121048</v>
      </c>
      <c r="D268" s="491">
        <v>-217.76118226378395</v>
      </c>
      <c r="E268" s="491">
        <v>-72.58706075459466</v>
      </c>
      <c r="F268" s="491">
        <v>-27.697854472013262</v>
      </c>
      <c r="G268" s="491">
        <v>440.42466528016865</v>
      </c>
      <c r="H268" s="491">
        <v>-513.45799999999997</v>
      </c>
      <c r="I268" s="492">
        <f t="shared" si="23"/>
        <v>2837.8353364906484</v>
      </c>
      <c r="J268" s="491"/>
      <c r="K268" s="491">
        <v>3035.7073321298762</v>
      </c>
      <c r="L268" s="491">
        <v>455.24927051731515</v>
      </c>
      <c r="M268" s="491">
        <f t="shared" si="24"/>
        <v>-513.45799999999997</v>
      </c>
      <c r="N268" s="492">
        <f t="shared" si="26"/>
        <v>2977.4986026471911</v>
      </c>
      <c r="O268" s="491"/>
      <c r="P268" s="491">
        <v>2936.5207663694314</v>
      </c>
      <c r="Q268" s="491">
        <v>474.71853166681603</v>
      </c>
      <c r="R268" s="491">
        <f t="shared" si="25"/>
        <v>-513.45799999999997</v>
      </c>
      <c r="S268" s="492">
        <f t="shared" si="27"/>
        <v>2897.7812980362473</v>
      </c>
    </row>
    <row r="269" spans="1:19">
      <c r="A269" s="489">
        <v>851</v>
      </c>
      <c r="B269" s="490" t="s">
        <v>272</v>
      </c>
      <c r="C269" s="491">
        <v>9662.5507747631709</v>
      </c>
      <c r="D269" s="491">
        <v>-1920.4057398892157</v>
      </c>
      <c r="E269" s="491">
        <v>-640.13524662973862</v>
      </c>
      <c r="F269" s="491">
        <v>-243.34543571840223</v>
      </c>
      <c r="G269" s="491">
        <v>3527.4925260458858</v>
      </c>
      <c r="H269" s="491">
        <v>-181.96899999999999</v>
      </c>
      <c r="I269" s="492">
        <f t="shared" si="23"/>
        <v>13008.074300809058</v>
      </c>
      <c r="J269" s="491"/>
      <c r="K269" s="491">
        <v>10153.627958966583</v>
      </c>
      <c r="L269" s="491">
        <v>3645.2465043760999</v>
      </c>
      <c r="M269" s="491">
        <f t="shared" si="24"/>
        <v>-181.96899999999999</v>
      </c>
      <c r="N269" s="492">
        <f t="shared" si="26"/>
        <v>13616.905463342684</v>
      </c>
      <c r="O269" s="491"/>
      <c r="P269" s="491">
        <v>10544.34800540691</v>
      </c>
      <c r="Q269" s="491">
        <v>3801.4883625201815</v>
      </c>
      <c r="R269" s="491">
        <f t="shared" si="25"/>
        <v>-181.96899999999999</v>
      </c>
      <c r="S269" s="492">
        <f t="shared" si="27"/>
        <v>14163.867367927092</v>
      </c>
    </row>
    <row r="270" spans="1:19">
      <c r="A270" s="489">
        <v>853</v>
      </c>
      <c r="B270" s="490" t="s">
        <v>273</v>
      </c>
      <c r="C270" s="491">
        <v>21146.282306743185</v>
      </c>
      <c r="D270" s="491">
        <v>-17904.004142086767</v>
      </c>
      <c r="E270" s="491">
        <v>-5968.0013806955885</v>
      </c>
      <c r="F270" s="491">
        <v>-2299.6392423873199</v>
      </c>
      <c r="G270" s="491">
        <v>34073.73274899878</v>
      </c>
      <c r="H270" s="491">
        <v>42085.252999999997</v>
      </c>
      <c r="I270" s="492">
        <f t="shared" si="23"/>
        <v>97305.268055741966</v>
      </c>
      <c r="J270" s="491"/>
      <c r="K270" s="491">
        <v>20920.063344082679</v>
      </c>
      <c r="L270" s="491">
        <v>35179.419328539872</v>
      </c>
      <c r="M270" s="491">
        <f t="shared" si="24"/>
        <v>42085.252999999997</v>
      </c>
      <c r="N270" s="492">
        <f t="shared" si="26"/>
        <v>98184.735672622541</v>
      </c>
      <c r="O270" s="491"/>
      <c r="P270" s="491">
        <v>20491.263142322645</v>
      </c>
      <c r="Q270" s="491">
        <v>36739.780003886059</v>
      </c>
      <c r="R270" s="491">
        <f t="shared" si="25"/>
        <v>42085.252999999997</v>
      </c>
      <c r="S270" s="492">
        <f t="shared" si="27"/>
        <v>99316.296146208697</v>
      </c>
    </row>
    <row r="271" spans="1:19">
      <c r="A271" s="489">
        <v>854</v>
      </c>
      <c r="B271" s="490" t="s">
        <v>274</v>
      </c>
      <c r="C271" s="491">
        <v>2428.4216370772924</v>
      </c>
      <c r="D271" s="491">
        <v>-295.1129939943761</v>
      </c>
      <c r="E271" s="491">
        <v>-98.370997998125375</v>
      </c>
      <c r="F271" s="491">
        <v>-36.085884752802578</v>
      </c>
      <c r="G271" s="491">
        <v>717.4172709320701</v>
      </c>
      <c r="H271" s="491">
        <v>-296.76100000000002</v>
      </c>
      <c r="I271" s="492">
        <f t="shared" si="23"/>
        <v>2849.0779080093625</v>
      </c>
      <c r="J271" s="491"/>
      <c r="K271" s="491">
        <v>2637.887327747645</v>
      </c>
      <c r="L271" s="491">
        <v>742.67810362057764</v>
      </c>
      <c r="M271" s="491">
        <f t="shared" si="24"/>
        <v>-296.76100000000002</v>
      </c>
      <c r="N271" s="492">
        <f t="shared" si="26"/>
        <v>3083.8044313682226</v>
      </c>
      <c r="O271" s="491"/>
      <c r="P271" s="491">
        <v>2902.4827225773183</v>
      </c>
      <c r="Q271" s="491">
        <v>771.94767272404499</v>
      </c>
      <c r="R271" s="491">
        <f t="shared" si="25"/>
        <v>-296.76100000000002</v>
      </c>
      <c r="S271" s="492">
        <f t="shared" si="27"/>
        <v>3377.6693953013632</v>
      </c>
    </row>
    <row r="272" spans="1:19">
      <c r="A272" s="489">
        <v>857</v>
      </c>
      <c r="B272" s="490" t="s">
        <v>275</v>
      </c>
      <c r="C272" s="491">
        <v>-403.01406577885058</v>
      </c>
      <c r="D272" s="491">
        <v>-216.585072845658</v>
      </c>
      <c r="E272" s="491">
        <v>-72.195024281885992</v>
      </c>
      <c r="F272" s="491">
        <v>-26.413618111782071</v>
      </c>
      <c r="G272" s="491">
        <v>558.51882558257296</v>
      </c>
      <c r="H272" s="491">
        <v>227.92099999999999</v>
      </c>
      <c r="I272" s="492">
        <f t="shared" si="23"/>
        <v>383.42575980372237</v>
      </c>
      <c r="J272" s="491"/>
      <c r="K272" s="491">
        <v>-382.723090467426</v>
      </c>
      <c r="L272" s="491">
        <v>580.67565860079492</v>
      </c>
      <c r="M272" s="491">
        <f t="shared" si="24"/>
        <v>227.92099999999999</v>
      </c>
      <c r="N272" s="492">
        <f t="shared" si="26"/>
        <v>425.87356813336891</v>
      </c>
      <c r="O272" s="491"/>
      <c r="P272" s="491">
        <v>-256.83325915348206</v>
      </c>
      <c r="Q272" s="491">
        <v>605.75950841602219</v>
      </c>
      <c r="R272" s="491">
        <f t="shared" si="25"/>
        <v>227.92099999999999</v>
      </c>
      <c r="S272" s="492">
        <f t="shared" si="27"/>
        <v>576.84724926254012</v>
      </c>
    </row>
    <row r="273" spans="1:19">
      <c r="A273" s="489">
        <v>858</v>
      </c>
      <c r="B273" s="490" t="s">
        <v>276</v>
      </c>
      <c r="C273" s="491">
        <v>26899.203217575054</v>
      </c>
      <c r="D273" s="491">
        <v>-3653.5386724306818</v>
      </c>
      <c r="E273" s="491">
        <v>-1217.8462241435607</v>
      </c>
      <c r="F273" s="491">
        <v>-452.94206546568387</v>
      </c>
      <c r="G273" s="491">
        <v>4898.0707570736286</v>
      </c>
      <c r="H273" s="491">
        <v>-3492.6109999999999</v>
      </c>
      <c r="I273" s="492">
        <f t="shared" si="23"/>
        <v>28304.662974648683</v>
      </c>
      <c r="J273" s="491"/>
      <c r="K273" s="491">
        <v>26026.688147329831</v>
      </c>
      <c r="L273" s="491">
        <v>4929.9213240792078</v>
      </c>
      <c r="M273" s="491">
        <f t="shared" si="24"/>
        <v>-3492.6109999999999</v>
      </c>
      <c r="N273" s="492">
        <f t="shared" si="26"/>
        <v>27463.998471409039</v>
      </c>
      <c r="O273" s="491"/>
      <c r="P273" s="491">
        <v>24747.734206353314</v>
      </c>
      <c r="Q273" s="491">
        <v>5158.5483998973432</v>
      </c>
      <c r="R273" s="491">
        <f t="shared" si="25"/>
        <v>-3492.6109999999999</v>
      </c>
      <c r="S273" s="492">
        <f t="shared" si="27"/>
        <v>26413.671606250657</v>
      </c>
    </row>
    <row r="274" spans="1:19">
      <c r="A274" s="489">
        <v>859</v>
      </c>
      <c r="B274" s="490" t="s">
        <v>277</v>
      </c>
      <c r="C274" s="491">
        <v>11509.133782013603</v>
      </c>
      <c r="D274" s="491">
        <v>-593.66384628788967</v>
      </c>
      <c r="E274" s="491">
        <v>-197.88794876262989</v>
      </c>
      <c r="F274" s="491">
        <v>-75.330296769957542</v>
      </c>
      <c r="G274" s="491">
        <v>1030.761227081975</v>
      </c>
      <c r="H274" s="491">
        <v>-970.78399999999999</v>
      </c>
      <c r="I274" s="492">
        <f t="shared" si="23"/>
        <v>11569.111009095579</v>
      </c>
      <c r="J274" s="491"/>
      <c r="K274" s="491">
        <v>11488.167417160825</v>
      </c>
      <c r="L274" s="491">
        <v>1066.4849256863106</v>
      </c>
      <c r="M274" s="491">
        <f t="shared" si="24"/>
        <v>-970.78399999999999</v>
      </c>
      <c r="N274" s="492">
        <f t="shared" si="26"/>
        <v>11583.868342847136</v>
      </c>
      <c r="O274" s="491"/>
      <c r="P274" s="491">
        <v>11864.756716652473</v>
      </c>
      <c r="Q274" s="491">
        <v>1115.3368927494616</v>
      </c>
      <c r="R274" s="491">
        <f t="shared" si="25"/>
        <v>-970.78399999999999</v>
      </c>
      <c r="S274" s="492">
        <f t="shared" si="27"/>
        <v>12009.309609401935</v>
      </c>
    </row>
    <row r="275" spans="1:19">
      <c r="A275" s="489">
        <v>886</v>
      </c>
      <c r="B275" s="490" t="s">
        <v>278</v>
      </c>
      <c r="C275" s="491">
        <v>6350.8591692347227</v>
      </c>
      <c r="D275" s="491">
        <v>-1139.8309660745383</v>
      </c>
      <c r="E275" s="491">
        <v>-379.94365535817946</v>
      </c>
      <c r="F275" s="491">
        <v>-143.41796325608874</v>
      </c>
      <c r="G275" s="491">
        <v>2062.4553724209982</v>
      </c>
      <c r="H275" s="491">
        <v>-163.87100000000001</v>
      </c>
      <c r="I275" s="492">
        <f t="shared" si="23"/>
        <v>8249.4435416557208</v>
      </c>
      <c r="J275" s="491"/>
      <c r="K275" s="491">
        <v>6507.0193818602347</v>
      </c>
      <c r="L275" s="491">
        <v>2134.2603948087203</v>
      </c>
      <c r="M275" s="491">
        <f t="shared" si="24"/>
        <v>-163.87100000000001</v>
      </c>
      <c r="N275" s="492">
        <f t="shared" si="26"/>
        <v>8477.4087766689554</v>
      </c>
      <c r="O275" s="491"/>
      <c r="P275" s="491">
        <v>6972.1959503766629</v>
      </c>
      <c r="Q275" s="491">
        <v>2232.8507276465675</v>
      </c>
      <c r="R275" s="491">
        <f t="shared" si="25"/>
        <v>-163.87100000000001</v>
      </c>
      <c r="S275" s="492">
        <f t="shared" si="27"/>
        <v>9041.1756780232317</v>
      </c>
    </row>
    <row r="276" spans="1:19">
      <c r="A276" s="489">
        <v>887</v>
      </c>
      <c r="B276" s="490" t="s">
        <v>279</v>
      </c>
      <c r="C276" s="491">
        <v>2158.9438449807867</v>
      </c>
      <c r="D276" s="491">
        <v>-413.35722549365556</v>
      </c>
      <c r="E276" s="491">
        <v>-137.7857418312185</v>
      </c>
      <c r="F276" s="491">
        <v>-51.890090771503544</v>
      </c>
      <c r="G276" s="491">
        <v>1114.049095771109</v>
      </c>
      <c r="H276" s="491">
        <v>-303.74200000000002</v>
      </c>
      <c r="I276" s="492">
        <f t="shared" si="23"/>
        <v>2969.2509407518955</v>
      </c>
      <c r="J276" s="491"/>
      <c r="K276" s="491">
        <v>2354.5531347592787</v>
      </c>
      <c r="L276" s="491">
        <v>1152.7388448963891</v>
      </c>
      <c r="M276" s="491">
        <f t="shared" si="24"/>
        <v>-303.74200000000002</v>
      </c>
      <c r="N276" s="492">
        <f t="shared" si="26"/>
        <v>3203.5499796556678</v>
      </c>
      <c r="O276" s="491"/>
      <c r="P276" s="491">
        <v>2627.7352812328386</v>
      </c>
      <c r="Q276" s="491">
        <v>1198.927117909373</v>
      </c>
      <c r="R276" s="491">
        <f t="shared" si="25"/>
        <v>-303.74200000000002</v>
      </c>
      <c r="S276" s="492">
        <f t="shared" si="27"/>
        <v>3522.9203991422114</v>
      </c>
    </row>
    <row r="277" spans="1:19">
      <c r="A277" s="489">
        <v>889</v>
      </c>
      <c r="B277" s="490" t="s">
        <v>280</v>
      </c>
      <c r="C277" s="491">
        <v>4266.0039299065602</v>
      </c>
      <c r="D277" s="491">
        <v>-228.25569707167716</v>
      </c>
      <c r="E277" s="491">
        <v>-76.085232357225721</v>
      </c>
      <c r="F277" s="491">
        <v>-28.611860530195823</v>
      </c>
      <c r="G277" s="491">
        <v>587.78484228294644</v>
      </c>
      <c r="H277" s="491">
        <v>343.56599999999997</v>
      </c>
      <c r="I277" s="492">
        <f t="shared" si="23"/>
        <v>5197.3547721895065</v>
      </c>
      <c r="J277" s="491"/>
      <c r="K277" s="491">
        <v>4697.982030840999</v>
      </c>
      <c r="L277" s="491">
        <v>606.31908187673446</v>
      </c>
      <c r="M277" s="491">
        <f t="shared" si="24"/>
        <v>343.56599999999997</v>
      </c>
      <c r="N277" s="492">
        <f t="shared" si="26"/>
        <v>5647.8671127177331</v>
      </c>
      <c r="O277" s="491"/>
      <c r="P277" s="491">
        <v>4839.2275728741843</v>
      </c>
      <c r="Q277" s="491">
        <v>628.53227911516956</v>
      </c>
      <c r="R277" s="491">
        <f t="shared" si="25"/>
        <v>343.56599999999997</v>
      </c>
      <c r="S277" s="492">
        <f t="shared" si="27"/>
        <v>5811.3258519893534</v>
      </c>
    </row>
    <row r="278" spans="1:19">
      <c r="A278" s="489">
        <v>890</v>
      </c>
      <c r="B278" s="490" t="s">
        <v>281</v>
      </c>
      <c r="C278" s="491">
        <v>2676.0250039643761</v>
      </c>
      <c r="D278" s="491">
        <v>-106.75454718374121</v>
      </c>
      <c r="E278" s="491">
        <v>-35.58484906124707</v>
      </c>
      <c r="F278" s="491">
        <v>-13.895206023762711</v>
      </c>
      <c r="G278" s="491">
        <v>252.2429958449699</v>
      </c>
      <c r="H278" s="491">
        <v>421.21800000000002</v>
      </c>
      <c r="I278" s="492">
        <f t="shared" si="23"/>
        <v>3349.4859998093457</v>
      </c>
      <c r="J278" s="491"/>
      <c r="K278" s="491">
        <v>2693.5156687899084</v>
      </c>
      <c r="L278" s="491">
        <v>260.84708763256691</v>
      </c>
      <c r="M278" s="491">
        <f t="shared" si="24"/>
        <v>421.21800000000002</v>
      </c>
      <c r="N278" s="492">
        <f t="shared" si="26"/>
        <v>3375.5807564224751</v>
      </c>
      <c r="O278" s="491"/>
      <c r="P278" s="491">
        <v>2804.0462426963422</v>
      </c>
      <c r="Q278" s="491">
        <v>271.08103484684938</v>
      </c>
      <c r="R278" s="491">
        <f t="shared" si="25"/>
        <v>421.21800000000002</v>
      </c>
      <c r="S278" s="492">
        <f t="shared" si="27"/>
        <v>3496.3452775431915</v>
      </c>
    </row>
    <row r="279" spans="1:19">
      <c r="A279" s="489">
        <v>892</v>
      </c>
      <c r="B279" s="490" t="s">
        <v>282</v>
      </c>
      <c r="C279" s="491">
        <v>7225.0125962156335</v>
      </c>
      <c r="D279" s="491">
        <v>-324.96807922372744</v>
      </c>
      <c r="E279" s="491">
        <v>-108.32269307457581</v>
      </c>
      <c r="F279" s="491">
        <v>-42.402939281507358</v>
      </c>
      <c r="G279" s="491">
        <v>632.34259000252416</v>
      </c>
      <c r="H279" s="491">
        <v>-596.101</v>
      </c>
      <c r="I279" s="492">
        <f t="shared" si="23"/>
        <v>7261.2541862181579</v>
      </c>
      <c r="J279" s="491"/>
      <c r="K279" s="491">
        <v>7245.5880111362767</v>
      </c>
      <c r="L279" s="491">
        <v>653.62195124835671</v>
      </c>
      <c r="M279" s="491">
        <f t="shared" si="24"/>
        <v>-596.101</v>
      </c>
      <c r="N279" s="492">
        <f t="shared" si="26"/>
        <v>7303.1089623846337</v>
      </c>
      <c r="O279" s="491"/>
      <c r="P279" s="491">
        <v>7215.8360495419183</v>
      </c>
      <c r="Q279" s="491">
        <v>682.22281417644115</v>
      </c>
      <c r="R279" s="491">
        <f t="shared" si="25"/>
        <v>-596.101</v>
      </c>
      <c r="S279" s="492">
        <f t="shared" si="27"/>
        <v>7301.9578637183595</v>
      </c>
    </row>
    <row r="280" spans="1:19">
      <c r="A280" s="489">
        <v>893</v>
      </c>
      <c r="B280" s="490" t="s">
        <v>283</v>
      </c>
      <c r="C280" s="491">
        <v>8102.5872443060616</v>
      </c>
      <c r="D280" s="491">
        <v>-672.55364725756965</v>
      </c>
      <c r="E280" s="491">
        <v>-224.18454908585653</v>
      </c>
      <c r="F280" s="491">
        <v>-86.147963407941006</v>
      </c>
      <c r="G280" s="491">
        <v>1611.6015939525703</v>
      </c>
      <c r="H280" s="491">
        <v>-300.25599999999997</v>
      </c>
      <c r="I280" s="492">
        <f t="shared" si="23"/>
        <v>9413.9328382586318</v>
      </c>
      <c r="J280" s="491"/>
      <c r="K280" s="491">
        <v>7905.1015765366683</v>
      </c>
      <c r="L280" s="491">
        <v>1667.9439922368003</v>
      </c>
      <c r="M280" s="491">
        <f t="shared" si="24"/>
        <v>-300.25599999999997</v>
      </c>
      <c r="N280" s="492">
        <f t="shared" si="26"/>
        <v>9272.789568773469</v>
      </c>
      <c r="O280" s="491"/>
      <c r="P280" s="491">
        <v>8219.5861544220352</v>
      </c>
      <c r="Q280" s="491">
        <v>1734.7178601245957</v>
      </c>
      <c r="R280" s="491">
        <f t="shared" si="25"/>
        <v>-300.25599999999997</v>
      </c>
      <c r="S280" s="492">
        <f t="shared" si="27"/>
        <v>9654.0480145466317</v>
      </c>
    </row>
    <row r="281" spans="1:19">
      <c r="A281" s="489">
        <v>895</v>
      </c>
      <c r="B281" s="490" t="s">
        <v>284</v>
      </c>
      <c r="C281" s="491">
        <v>4088.6427600341713</v>
      </c>
      <c r="D281" s="491">
        <v>-1365.3725644890019</v>
      </c>
      <c r="E281" s="491">
        <v>-455.12418816300061</v>
      </c>
      <c r="F281" s="491">
        <v>-175.11893286900283</v>
      </c>
      <c r="G281" s="491">
        <v>2788.2204303704602</v>
      </c>
      <c r="H281" s="491">
        <v>-1630.8710000000001</v>
      </c>
      <c r="I281" s="492">
        <f t="shared" si="23"/>
        <v>5245.9921904046314</v>
      </c>
      <c r="J281" s="491"/>
      <c r="K281" s="491">
        <v>3531.7308857112257</v>
      </c>
      <c r="L281" s="491">
        <v>2880.4364570643929</v>
      </c>
      <c r="M281" s="491">
        <f t="shared" si="24"/>
        <v>-1630.8710000000001</v>
      </c>
      <c r="N281" s="492">
        <f t="shared" si="26"/>
        <v>4781.2963427756185</v>
      </c>
      <c r="O281" s="491"/>
      <c r="P281" s="491">
        <v>3800.3244595064261</v>
      </c>
      <c r="Q281" s="491">
        <v>3000.1518385276427</v>
      </c>
      <c r="R281" s="491">
        <f t="shared" si="25"/>
        <v>-1630.8710000000001</v>
      </c>
      <c r="S281" s="492">
        <f t="shared" si="27"/>
        <v>5169.6052980340692</v>
      </c>
    </row>
    <row r="282" spans="1:19">
      <c r="A282" s="489">
        <v>905</v>
      </c>
      <c r="B282" s="490" t="s">
        <v>285</v>
      </c>
      <c r="C282" s="491">
        <v>11004.28906362652</v>
      </c>
      <c r="D282" s="491">
        <v>-6150.8713168883023</v>
      </c>
      <c r="E282" s="491">
        <v>-2050.2904389627674</v>
      </c>
      <c r="F282" s="491">
        <v>-783.04865852979526</v>
      </c>
      <c r="G282" s="491">
        <v>11414.568571398091</v>
      </c>
      <c r="H282" s="491">
        <v>28342.370999999999</v>
      </c>
      <c r="I282" s="492">
        <f t="shared" si="23"/>
        <v>50761.228635024614</v>
      </c>
      <c r="J282" s="491"/>
      <c r="K282" s="491">
        <v>11579.693931957076</v>
      </c>
      <c r="L282" s="491">
        <v>11820.472888353597</v>
      </c>
      <c r="M282" s="491">
        <f t="shared" si="24"/>
        <v>28342.370999999999</v>
      </c>
      <c r="N282" s="492">
        <f t="shared" si="26"/>
        <v>51742.537820310674</v>
      </c>
      <c r="O282" s="491"/>
      <c r="P282" s="491">
        <v>12343.107042498901</v>
      </c>
      <c r="Q282" s="491">
        <v>12370.6520209588</v>
      </c>
      <c r="R282" s="491">
        <f t="shared" si="25"/>
        <v>28342.370999999999</v>
      </c>
      <c r="S282" s="492">
        <f t="shared" si="27"/>
        <v>53056.130063457698</v>
      </c>
    </row>
    <row r="283" spans="1:19">
      <c r="A283" s="489">
        <v>908</v>
      </c>
      <c r="B283" s="490" t="s">
        <v>286</v>
      </c>
      <c r="C283" s="491">
        <v>5982.2103779983536</v>
      </c>
      <c r="D283" s="491">
        <v>-1872.9994833432154</v>
      </c>
      <c r="E283" s="491">
        <v>-624.33316111440513</v>
      </c>
      <c r="F283" s="491">
        <v>-235.74414482946628</v>
      </c>
      <c r="G283" s="491">
        <v>3117.8493388533707</v>
      </c>
      <c r="H283" s="491">
        <v>933.28899999999999</v>
      </c>
      <c r="I283" s="492">
        <f t="shared" si="23"/>
        <v>10033.348716851724</v>
      </c>
      <c r="J283" s="491"/>
      <c r="K283" s="491">
        <v>6082.6717815479915</v>
      </c>
      <c r="L283" s="491">
        <v>3218.1395927909989</v>
      </c>
      <c r="M283" s="491">
        <f t="shared" si="24"/>
        <v>933.28899999999999</v>
      </c>
      <c r="N283" s="492">
        <f t="shared" si="26"/>
        <v>10234.100374338992</v>
      </c>
      <c r="O283" s="491"/>
      <c r="P283" s="491">
        <v>6608.9641413650179</v>
      </c>
      <c r="Q283" s="491">
        <v>3363.1146575793055</v>
      </c>
      <c r="R283" s="491">
        <f t="shared" si="25"/>
        <v>933.28899999999999</v>
      </c>
      <c r="S283" s="492">
        <f t="shared" si="27"/>
        <v>10905.367798944324</v>
      </c>
    </row>
    <row r="284" spans="1:19">
      <c r="A284" s="489">
        <v>915</v>
      </c>
      <c r="B284" s="490" t="s">
        <v>287</v>
      </c>
      <c r="C284" s="491">
        <v>5844.6084388329455</v>
      </c>
      <c r="D284" s="491">
        <v>-1787.5958455962225</v>
      </c>
      <c r="E284" s="491">
        <v>-595.8652818654075</v>
      </c>
      <c r="F284" s="491">
        <v>-225.57438122006792</v>
      </c>
      <c r="G284" s="491">
        <v>3575.5392498390183</v>
      </c>
      <c r="H284" s="491">
        <v>-2328.7719999999999</v>
      </c>
      <c r="I284" s="492">
        <f t="shared" si="23"/>
        <v>7091.3756886719648</v>
      </c>
      <c r="J284" s="491"/>
      <c r="K284" s="491">
        <v>5338.6564429943619</v>
      </c>
      <c r="L284" s="491">
        <v>3704.9795441382562</v>
      </c>
      <c r="M284" s="491">
        <f t="shared" si="24"/>
        <v>-2328.7719999999999</v>
      </c>
      <c r="N284" s="492">
        <f t="shared" si="26"/>
        <v>6714.8639871326186</v>
      </c>
      <c r="O284" s="491"/>
      <c r="P284" s="491">
        <v>5298.9833081058705</v>
      </c>
      <c r="Q284" s="491">
        <v>3868.154883255902</v>
      </c>
      <c r="R284" s="491">
        <f t="shared" si="25"/>
        <v>-2328.7719999999999</v>
      </c>
      <c r="S284" s="492">
        <f t="shared" si="27"/>
        <v>6838.3661913617734</v>
      </c>
    </row>
    <row r="285" spans="1:19">
      <c r="A285" s="489">
        <v>918</v>
      </c>
      <c r="B285" s="490" t="s">
        <v>288</v>
      </c>
      <c r="C285" s="491">
        <v>1253.5785334903869</v>
      </c>
      <c r="D285" s="491">
        <v>-201.56706027574185</v>
      </c>
      <c r="E285" s="491">
        <v>-67.189020091913946</v>
      </c>
      <c r="F285" s="491">
        <v>-26.772278716891684</v>
      </c>
      <c r="G285" s="491">
        <v>548.50460398892426</v>
      </c>
      <c r="H285" s="491">
        <v>-563.32500000000005</v>
      </c>
      <c r="I285" s="492">
        <f t="shared" si="23"/>
        <v>1238.758137479311</v>
      </c>
      <c r="J285" s="491"/>
      <c r="K285" s="491">
        <v>1230.3267609330014</v>
      </c>
      <c r="L285" s="491">
        <v>567.44674225065273</v>
      </c>
      <c r="M285" s="491">
        <f t="shared" si="24"/>
        <v>-563.32500000000005</v>
      </c>
      <c r="N285" s="492">
        <f t="shared" si="26"/>
        <v>1234.4485031836541</v>
      </c>
      <c r="O285" s="491"/>
      <c r="P285" s="491">
        <v>1194.2350974205929</v>
      </c>
      <c r="Q285" s="491">
        <v>590.48347791971185</v>
      </c>
      <c r="R285" s="491">
        <f t="shared" si="25"/>
        <v>-563.32500000000005</v>
      </c>
      <c r="S285" s="492">
        <f t="shared" si="27"/>
        <v>1221.3935753403046</v>
      </c>
    </row>
    <row r="286" spans="1:19">
      <c r="A286" s="489">
        <v>921</v>
      </c>
      <c r="B286" s="490" t="s">
        <v>289</v>
      </c>
      <c r="C286" s="491">
        <v>2108.7593569498313</v>
      </c>
      <c r="D286" s="491">
        <v>-171.35009522542867</v>
      </c>
      <c r="E286" s="491">
        <v>-57.116698408476225</v>
      </c>
      <c r="F286" s="491">
        <v>-21.369230246369465</v>
      </c>
      <c r="G286" s="491">
        <v>519.98784937296307</v>
      </c>
      <c r="H286" s="491">
        <v>168.53399999999999</v>
      </c>
      <c r="I286" s="492">
        <f t="shared" si="23"/>
        <v>2797.2812063227943</v>
      </c>
      <c r="J286" s="491"/>
      <c r="K286" s="491">
        <v>2111.8673395892174</v>
      </c>
      <c r="L286" s="491">
        <v>538.8931971025288</v>
      </c>
      <c r="M286" s="491">
        <f t="shared" si="24"/>
        <v>168.53399999999999</v>
      </c>
      <c r="N286" s="492">
        <f t="shared" si="26"/>
        <v>2819.2945366917461</v>
      </c>
      <c r="O286" s="491"/>
      <c r="P286" s="491">
        <v>2147.1749283912513</v>
      </c>
      <c r="Q286" s="491">
        <v>559.91020069849196</v>
      </c>
      <c r="R286" s="491">
        <f t="shared" si="25"/>
        <v>168.53399999999999</v>
      </c>
      <c r="S286" s="492">
        <f t="shared" si="27"/>
        <v>2875.6191290897436</v>
      </c>
    </row>
    <row r="287" spans="1:19">
      <c r="A287" s="489">
        <v>922</v>
      </c>
      <c r="B287" s="490" t="s">
        <v>290</v>
      </c>
      <c r="C287" s="491">
        <v>3476.9422288604769</v>
      </c>
      <c r="D287" s="491">
        <v>-407.20526853730439</v>
      </c>
      <c r="E287" s="491">
        <v>-135.7350895124348</v>
      </c>
      <c r="F287" s="491">
        <v>-49.900102897992149</v>
      </c>
      <c r="G287" s="491">
        <v>759.05191629541662</v>
      </c>
      <c r="H287" s="491">
        <v>-1061.894</v>
      </c>
      <c r="I287" s="492">
        <f t="shared" si="23"/>
        <v>3174.1001451558932</v>
      </c>
      <c r="J287" s="491"/>
      <c r="K287" s="491">
        <v>3415.0294646155789</v>
      </c>
      <c r="L287" s="491">
        <v>778.65138686744831</v>
      </c>
      <c r="M287" s="491">
        <f t="shared" si="24"/>
        <v>-1061.894</v>
      </c>
      <c r="N287" s="492">
        <f t="shared" si="26"/>
        <v>3131.786851483027</v>
      </c>
      <c r="O287" s="491"/>
      <c r="P287" s="491">
        <v>3371.7433622483827</v>
      </c>
      <c r="Q287" s="491">
        <v>812.9555034271616</v>
      </c>
      <c r="R287" s="491">
        <f t="shared" si="25"/>
        <v>-1061.894</v>
      </c>
      <c r="S287" s="492">
        <f t="shared" si="27"/>
        <v>3122.8048656755436</v>
      </c>
    </row>
    <row r="288" spans="1:19">
      <c r="A288" s="489">
        <v>924</v>
      </c>
      <c r="B288" s="490" t="s">
        <v>291</v>
      </c>
      <c r="C288" s="491">
        <v>3043.2486952944346</v>
      </c>
      <c r="D288" s="491">
        <v>-266.52448813839118</v>
      </c>
      <c r="E288" s="491">
        <v>-88.841496046130388</v>
      </c>
      <c r="F288" s="491">
        <v>-33.887642334388822</v>
      </c>
      <c r="G288" s="491">
        <v>761.80356399066943</v>
      </c>
      <c r="H288" s="491">
        <v>185.959</v>
      </c>
      <c r="I288" s="492">
        <f t="shared" si="23"/>
        <v>3991.0112592851037</v>
      </c>
      <c r="J288" s="491"/>
      <c r="K288" s="491">
        <v>2964.2870356117369</v>
      </c>
      <c r="L288" s="491">
        <v>788.68954204373279</v>
      </c>
      <c r="M288" s="491">
        <f t="shared" si="24"/>
        <v>185.959</v>
      </c>
      <c r="N288" s="492">
        <f t="shared" si="26"/>
        <v>3938.9355776554694</v>
      </c>
      <c r="O288" s="491"/>
      <c r="P288" s="491">
        <v>2988.6795351921287</v>
      </c>
      <c r="Q288" s="491">
        <v>819.46970937147876</v>
      </c>
      <c r="R288" s="491">
        <f t="shared" si="25"/>
        <v>185.959</v>
      </c>
      <c r="S288" s="492">
        <f t="shared" si="27"/>
        <v>3994.1082445636075</v>
      </c>
    </row>
    <row r="289" spans="1:19">
      <c r="A289" s="489">
        <v>925</v>
      </c>
      <c r="B289" s="490" t="s">
        <v>292</v>
      </c>
      <c r="C289" s="491">
        <v>3635.5287452249663</v>
      </c>
      <c r="D289" s="491">
        <v>-310.0405366090518</v>
      </c>
      <c r="E289" s="491">
        <v>-103.34684553635061</v>
      </c>
      <c r="F289" s="491">
        <v>-39.198133229398891</v>
      </c>
      <c r="G289" s="491">
        <v>859.52966058585719</v>
      </c>
      <c r="H289" s="491">
        <v>120.111</v>
      </c>
      <c r="I289" s="492">
        <f t="shared" si="23"/>
        <v>4615.1694058108233</v>
      </c>
      <c r="J289" s="491"/>
      <c r="K289" s="491">
        <v>3765.1929254265688</v>
      </c>
      <c r="L289" s="491">
        <v>887.58538425211827</v>
      </c>
      <c r="M289" s="491">
        <f t="shared" si="24"/>
        <v>120.111</v>
      </c>
      <c r="N289" s="492">
        <f t="shared" si="26"/>
        <v>4772.8893096786869</v>
      </c>
      <c r="O289" s="491"/>
      <c r="P289" s="491">
        <v>3879.0867846232877</v>
      </c>
      <c r="Q289" s="491">
        <v>919.50149997486926</v>
      </c>
      <c r="R289" s="491">
        <f t="shared" si="25"/>
        <v>120.111</v>
      </c>
      <c r="S289" s="492">
        <f t="shared" si="27"/>
        <v>4918.6992845981567</v>
      </c>
    </row>
    <row r="290" spans="1:19">
      <c r="A290" s="489">
        <v>927</v>
      </c>
      <c r="B290" s="490" t="s">
        <v>293</v>
      </c>
      <c r="C290" s="491">
        <v>18397.961336417833</v>
      </c>
      <c r="D290" s="491">
        <v>-2615.7578158673805</v>
      </c>
      <c r="E290" s="491">
        <v>-871.91927195579365</v>
      </c>
      <c r="F290" s="491">
        <v>-338.73758698061999</v>
      </c>
      <c r="G290" s="491">
        <v>4414.0367086931956</v>
      </c>
      <c r="H290" s="491">
        <v>-3298.1039999999998</v>
      </c>
      <c r="I290" s="492">
        <f t="shared" si="23"/>
        <v>19513.894045111028</v>
      </c>
      <c r="J290" s="491"/>
      <c r="K290" s="491">
        <v>17343.031579125993</v>
      </c>
      <c r="L290" s="491">
        <v>4478.0056319724026</v>
      </c>
      <c r="M290" s="491">
        <f t="shared" si="24"/>
        <v>-3298.1039999999998</v>
      </c>
      <c r="N290" s="492">
        <f t="shared" si="26"/>
        <v>18522.933211098396</v>
      </c>
      <c r="O290" s="491"/>
      <c r="P290" s="491">
        <v>16665.76190702197</v>
      </c>
      <c r="Q290" s="491">
        <v>4675.1082802759338</v>
      </c>
      <c r="R290" s="491">
        <f t="shared" si="25"/>
        <v>-3298.1039999999998</v>
      </c>
      <c r="S290" s="492">
        <f t="shared" si="27"/>
        <v>18042.766187297904</v>
      </c>
    </row>
    <row r="291" spans="1:19">
      <c r="A291" s="489">
        <v>931</v>
      </c>
      <c r="B291" s="490" t="s">
        <v>294</v>
      </c>
      <c r="C291" s="491">
        <v>7524.8591352793628</v>
      </c>
      <c r="D291" s="491">
        <v>-538.38670363596941</v>
      </c>
      <c r="E291" s="491">
        <v>-179.46223454532316</v>
      </c>
      <c r="F291" s="491">
        <v>-66.814999822839013</v>
      </c>
      <c r="G291" s="491">
        <v>1391.8226044419737</v>
      </c>
      <c r="H291" s="491">
        <v>31.173999999999999</v>
      </c>
      <c r="I291" s="492">
        <f t="shared" si="23"/>
        <v>8947.8557397213372</v>
      </c>
      <c r="J291" s="491"/>
      <c r="K291" s="491">
        <v>7414.8257337434034</v>
      </c>
      <c r="L291" s="491">
        <v>1440.2017047527711</v>
      </c>
      <c r="M291" s="491">
        <f t="shared" si="24"/>
        <v>31.173999999999999</v>
      </c>
      <c r="N291" s="492">
        <f t="shared" si="26"/>
        <v>8886.2014384961749</v>
      </c>
      <c r="O291" s="491"/>
      <c r="P291" s="491">
        <v>7480.4984228674875</v>
      </c>
      <c r="Q291" s="491">
        <v>1497.0303179534615</v>
      </c>
      <c r="R291" s="491">
        <f t="shared" si="25"/>
        <v>31.173999999999999</v>
      </c>
      <c r="S291" s="492">
        <f t="shared" si="27"/>
        <v>9008.7027408209506</v>
      </c>
    </row>
    <row r="292" spans="1:19">
      <c r="A292" s="489">
        <v>934</v>
      </c>
      <c r="B292" s="490" t="s">
        <v>295</v>
      </c>
      <c r="C292" s="491">
        <v>1855.8589605278764</v>
      </c>
      <c r="D292" s="491">
        <v>-241.64525044726506</v>
      </c>
      <c r="E292" s="491">
        <v>-80.548416815755019</v>
      </c>
      <c r="F292" s="491">
        <v>-30.220048404719567</v>
      </c>
      <c r="G292" s="491">
        <v>602.08802258985077</v>
      </c>
      <c r="H292" s="491">
        <v>-776.61199999999997</v>
      </c>
      <c r="I292" s="492">
        <f t="shared" si="23"/>
        <v>1681.334983117727</v>
      </c>
      <c r="J292" s="491"/>
      <c r="K292" s="491">
        <v>1864.2200033562435</v>
      </c>
      <c r="L292" s="491">
        <v>623.33193200752783</v>
      </c>
      <c r="M292" s="491">
        <f t="shared" si="24"/>
        <v>-776.61199999999997</v>
      </c>
      <c r="N292" s="492">
        <f t="shared" si="26"/>
        <v>1710.9399353637714</v>
      </c>
      <c r="O292" s="491"/>
      <c r="P292" s="491">
        <v>2002.6105677392236</v>
      </c>
      <c r="Q292" s="491">
        <v>649.13695545556652</v>
      </c>
      <c r="R292" s="491">
        <f t="shared" si="25"/>
        <v>-776.61199999999997</v>
      </c>
      <c r="S292" s="492">
        <f t="shared" si="27"/>
        <v>1875.13552319479</v>
      </c>
    </row>
    <row r="293" spans="1:19">
      <c r="A293" s="489">
        <v>935</v>
      </c>
      <c r="B293" s="490" t="s">
        <v>296</v>
      </c>
      <c r="C293" s="491">
        <v>1376.3639045670539</v>
      </c>
      <c r="D293" s="491">
        <v>-270.05281639276905</v>
      </c>
      <c r="E293" s="491">
        <v>-90.017605464256349</v>
      </c>
      <c r="F293" s="491">
        <v>-34.165315060925302</v>
      </c>
      <c r="G293" s="491">
        <v>670.89706829944043</v>
      </c>
      <c r="H293" s="491">
        <v>62.258000000000003</v>
      </c>
      <c r="I293" s="492">
        <f t="shared" si="23"/>
        <v>2109.5189728664941</v>
      </c>
      <c r="J293" s="491"/>
      <c r="K293" s="491">
        <v>1376.6961397008445</v>
      </c>
      <c r="L293" s="491">
        <v>695.84746309090008</v>
      </c>
      <c r="M293" s="491">
        <f t="shared" si="24"/>
        <v>62.258000000000003</v>
      </c>
      <c r="N293" s="492">
        <f t="shared" si="26"/>
        <v>2134.8016027917442</v>
      </c>
      <c r="O293" s="491"/>
      <c r="P293" s="491">
        <v>1483.9608818799879</v>
      </c>
      <c r="Q293" s="491">
        <v>724.23053906124517</v>
      </c>
      <c r="R293" s="491">
        <f t="shared" si="25"/>
        <v>62.258000000000003</v>
      </c>
      <c r="S293" s="492">
        <f t="shared" si="27"/>
        <v>2270.4494209412328</v>
      </c>
    </row>
    <row r="294" spans="1:19">
      <c r="A294" s="489">
        <v>936</v>
      </c>
      <c r="B294" s="490" t="s">
        <v>297</v>
      </c>
      <c r="C294" s="491">
        <v>5759.7794356415579</v>
      </c>
      <c r="D294" s="491">
        <v>-578.55536376273301</v>
      </c>
      <c r="E294" s="491">
        <v>-192.85178792091102</v>
      </c>
      <c r="F294" s="491">
        <v>-71.975084657641816</v>
      </c>
      <c r="G294" s="491">
        <v>1511.4581384450676</v>
      </c>
      <c r="H294" s="491">
        <v>714.83500000000004</v>
      </c>
      <c r="I294" s="492">
        <f t="shared" si="23"/>
        <v>7986.0725740866255</v>
      </c>
      <c r="J294" s="491"/>
      <c r="K294" s="491">
        <v>5781.8355084756258</v>
      </c>
      <c r="L294" s="491">
        <v>1562.9479067233133</v>
      </c>
      <c r="M294" s="491">
        <f t="shared" si="24"/>
        <v>714.83500000000004</v>
      </c>
      <c r="N294" s="492">
        <f t="shared" si="26"/>
        <v>8059.6184151989391</v>
      </c>
      <c r="O294" s="491"/>
      <c r="P294" s="491">
        <v>5738.6590820594911</v>
      </c>
      <c r="Q294" s="491">
        <v>1625.7028225019847</v>
      </c>
      <c r="R294" s="491">
        <f t="shared" si="25"/>
        <v>714.83500000000004</v>
      </c>
      <c r="S294" s="492">
        <f t="shared" si="27"/>
        <v>8079.196904561476</v>
      </c>
    </row>
    <row r="295" spans="1:19">
      <c r="A295" s="489">
        <v>946</v>
      </c>
      <c r="B295" s="490" t="s">
        <v>298</v>
      </c>
      <c r="C295" s="491">
        <v>7475.214037625562</v>
      </c>
      <c r="D295" s="491">
        <v>-568.78460859676341</v>
      </c>
      <c r="E295" s="491">
        <v>-189.59486953225451</v>
      </c>
      <c r="F295" s="491">
        <v>-71.951945263763776</v>
      </c>
      <c r="G295" s="491">
        <v>1447.9673331510826</v>
      </c>
      <c r="H295" s="491">
        <v>591.03700000000003</v>
      </c>
      <c r="I295" s="492">
        <f t="shared" si="23"/>
        <v>9514.2183707766453</v>
      </c>
      <c r="J295" s="491"/>
      <c r="K295" s="491">
        <v>7666.8197773884476</v>
      </c>
      <c r="L295" s="491">
        <v>1495.6402121486574</v>
      </c>
      <c r="M295" s="491">
        <f t="shared" si="24"/>
        <v>591.03700000000003</v>
      </c>
      <c r="N295" s="492">
        <f t="shared" si="26"/>
        <v>9753.496989537105</v>
      </c>
      <c r="O295" s="491"/>
      <c r="P295" s="491">
        <v>7924.4892214294396</v>
      </c>
      <c r="Q295" s="491">
        <v>1551.1004303511443</v>
      </c>
      <c r="R295" s="491">
        <f t="shared" si="25"/>
        <v>591.03700000000003</v>
      </c>
      <c r="S295" s="492">
        <f t="shared" si="27"/>
        <v>10066.626651780583</v>
      </c>
    </row>
    <row r="296" spans="1:19">
      <c r="A296" s="489">
        <v>976</v>
      </c>
      <c r="B296" s="490" t="s">
        <v>299</v>
      </c>
      <c r="C296" s="491">
        <v>4068.7514244019103</v>
      </c>
      <c r="D296" s="491">
        <v>-342.70019045085735</v>
      </c>
      <c r="E296" s="491">
        <v>-114.23339681695245</v>
      </c>
      <c r="F296" s="491">
        <v>-42.345090796812258</v>
      </c>
      <c r="G296" s="491">
        <v>874.74145735874799</v>
      </c>
      <c r="H296" s="491">
        <v>-695.84400000000005</v>
      </c>
      <c r="I296" s="492">
        <f t="shared" si="23"/>
        <v>4247.6488817606578</v>
      </c>
      <c r="J296" s="491"/>
      <c r="K296" s="491">
        <v>4248.7003202692686</v>
      </c>
      <c r="L296" s="491">
        <v>902.63685919863269</v>
      </c>
      <c r="M296" s="491">
        <f t="shared" si="24"/>
        <v>-695.84400000000005</v>
      </c>
      <c r="N296" s="492">
        <f t="shared" si="26"/>
        <v>4455.4931794679014</v>
      </c>
      <c r="O296" s="491"/>
      <c r="P296" s="491">
        <v>4405.9165799607981</v>
      </c>
      <c r="Q296" s="491">
        <v>935.03287814646137</v>
      </c>
      <c r="R296" s="491">
        <f t="shared" si="25"/>
        <v>-695.84400000000005</v>
      </c>
      <c r="S296" s="492">
        <f t="shared" si="27"/>
        <v>4645.1054581072594</v>
      </c>
    </row>
    <row r="297" spans="1:19">
      <c r="A297" s="489">
        <v>977</v>
      </c>
      <c r="B297" s="490" t="s">
        <v>300</v>
      </c>
      <c r="C297" s="491">
        <v>15062.627065108809</v>
      </c>
      <c r="D297" s="491">
        <v>-1383.5570254923341</v>
      </c>
      <c r="E297" s="491">
        <v>-461.18567516411139</v>
      </c>
      <c r="F297" s="491">
        <v>-178.6708298292819</v>
      </c>
      <c r="G297" s="491">
        <v>2644.2586894685674</v>
      </c>
      <c r="H297" s="491">
        <v>182.83600000000001</v>
      </c>
      <c r="I297" s="492">
        <f t="shared" si="23"/>
        <v>17889.721754577375</v>
      </c>
      <c r="J297" s="491"/>
      <c r="K297" s="491">
        <v>15625.15868406102</v>
      </c>
      <c r="L297" s="491">
        <v>2752.7828192700676</v>
      </c>
      <c r="M297" s="491">
        <f t="shared" si="24"/>
        <v>182.83600000000001</v>
      </c>
      <c r="N297" s="492">
        <f t="shared" si="26"/>
        <v>18560.777503331086</v>
      </c>
      <c r="O297" s="491"/>
      <c r="P297" s="491">
        <v>16265.896121478356</v>
      </c>
      <c r="Q297" s="491">
        <v>2886.6423015620344</v>
      </c>
      <c r="R297" s="491">
        <f t="shared" si="25"/>
        <v>182.83600000000001</v>
      </c>
      <c r="S297" s="492">
        <f t="shared" si="27"/>
        <v>19335.37442304039</v>
      </c>
    </row>
    <row r="298" spans="1:19">
      <c r="A298" s="489">
        <v>980</v>
      </c>
      <c r="B298" s="490" t="s">
        <v>301</v>
      </c>
      <c r="C298" s="491">
        <v>27109.452999743542</v>
      </c>
      <c r="D298" s="491">
        <v>-3040.4237857660937</v>
      </c>
      <c r="E298" s="491">
        <v>-1013.4745952553645</v>
      </c>
      <c r="F298" s="491">
        <v>-390.70866563069671</v>
      </c>
      <c r="G298" s="491">
        <v>4613.6964807485238</v>
      </c>
      <c r="H298" s="491">
        <v>-3835.518</v>
      </c>
      <c r="I298" s="492">
        <f t="shared" si="23"/>
        <v>27887.631480492066</v>
      </c>
      <c r="J298" s="491"/>
      <c r="K298" s="491">
        <v>27871.776851076804</v>
      </c>
      <c r="L298" s="491">
        <v>4735.5961673076845</v>
      </c>
      <c r="M298" s="491">
        <f t="shared" si="24"/>
        <v>-3835.518</v>
      </c>
      <c r="N298" s="492">
        <f t="shared" si="26"/>
        <v>28771.855018384489</v>
      </c>
      <c r="O298" s="491"/>
      <c r="P298" s="491">
        <v>27611.389437506474</v>
      </c>
      <c r="Q298" s="491">
        <v>4960.8576194088992</v>
      </c>
      <c r="R298" s="491">
        <f t="shared" si="25"/>
        <v>-3835.518</v>
      </c>
      <c r="S298" s="492">
        <f t="shared" si="27"/>
        <v>28736.729056915374</v>
      </c>
    </row>
    <row r="299" spans="1:19">
      <c r="A299" s="489">
        <v>981</v>
      </c>
      <c r="B299" s="490" t="s">
        <v>302</v>
      </c>
      <c r="C299" s="491">
        <v>1996.2917623780245</v>
      </c>
      <c r="D299" s="491">
        <v>-202.381289872906</v>
      </c>
      <c r="E299" s="491">
        <v>-67.460429957635341</v>
      </c>
      <c r="F299" s="491">
        <v>-26.147515082184619</v>
      </c>
      <c r="G299" s="491">
        <v>536.40017782329801</v>
      </c>
      <c r="H299" s="491">
        <v>-536.46</v>
      </c>
      <c r="I299" s="492">
        <f t="shared" si="23"/>
        <v>1996.2319402013227</v>
      </c>
      <c r="J299" s="491"/>
      <c r="K299" s="491">
        <v>1859.0609098421794</v>
      </c>
      <c r="L299" s="491">
        <v>555.64711478543563</v>
      </c>
      <c r="M299" s="491">
        <f t="shared" si="24"/>
        <v>-536.46</v>
      </c>
      <c r="N299" s="492">
        <f t="shared" si="26"/>
        <v>1878.248024627615</v>
      </c>
      <c r="O299" s="491"/>
      <c r="P299" s="491">
        <v>1958.1729489490488</v>
      </c>
      <c r="Q299" s="491">
        <v>577.94240672205899</v>
      </c>
      <c r="R299" s="491">
        <f t="shared" si="25"/>
        <v>-536.46</v>
      </c>
      <c r="S299" s="492">
        <f t="shared" si="27"/>
        <v>1999.6553556711078</v>
      </c>
    </row>
    <row r="300" spans="1:19">
      <c r="A300" s="489">
        <v>989</v>
      </c>
      <c r="B300" s="490" t="s">
        <v>303</v>
      </c>
      <c r="C300" s="491">
        <v>1470.3770565756638</v>
      </c>
      <c r="D300" s="491">
        <v>-489.08057802991942</v>
      </c>
      <c r="E300" s="491">
        <v>-163.02685934330648</v>
      </c>
      <c r="F300" s="491">
        <v>-60.729339232914633</v>
      </c>
      <c r="G300" s="491">
        <v>1236.1537599226988</v>
      </c>
      <c r="H300" s="491">
        <v>-442.11399999999998</v>
      </c>
      <c r="I300" s="492">
        <f t="shared" si="23"/>
        <v>2264.4168164983626</v>
      </c>
      <c r="J300" s="491"/>
      <c r="K300" s="491">
        <v>1247.3266308412035</v>
      </c>
      <c r="L300" s="491">
        <v>1281.7337698451158</v>
      </c>
      <c r="M300" s="491">
        <f t="shared" si="24"/>
        <v>-442.11399999999998</v>
      </c>
      <c r="N300" s="492">
        <f t="shared" si="26"/>
        <v>2086.9464006863195</v>
      </c>
      <c r="O300" s="491"/>
      <c r="P300" s="491">
        <v>1466.6286516128803</v>
      </c>
      <c r="Q300" s="491">
        <v>1334.7003997875224</v>
      </c>
      <c r="R300" s="491">
        <f t="shared" si="25"/>
        <v>-442.11399999999998</v>
      </c>
      <c r="S300" s="492">
        <f t="shared" si="27"/>
        <v>2359.2150514004029</v>
      </c>
    </row>
    <row r="301" spans="1:19">
      <c r="A301" s="489">
        <v>992</v>
      </c>
      <c r="B301" s="490" t="s">
        <v>304</v>
      </c>
      <c r="C301" s="491">
        <v>9077.9770962589901</v>
      </c>
      <c r="D301" s="491">
        <v>-1639.3155889571105</v>
      </c>
      <c r="E301" s="491">
        <v>-546.43852965237022</v>
      </c>
      <c r="F301" s="491">
        <v>-207.84960550948966</v>
      </c>
      <c r="G301" s="491">
        <v>3207.1616351742618</v>
      </c>
      <c r="H301" s="491">
        <v>-878.88099999999997</v>
      </c>
      <c r="I301" s="492">
        <f t="shared" si="23"/>
        <v>11406.257731433252</v>
      </c>
      <c r="J301" s="491"/>
      <c r="K301" s="491">
        <v>8461.0560108313493</v>
      </c>
      <c r="L301" s="491">
        <v>3328.6841858347248</v>
      </c>
      <c r="M301" s="491">
        <f t="shared" si="24"/>
        <v>-878.88099999999997</v>
      </c>
      <c r="N301" s="492">
        <f t="shared" si="26"/>
        <v>10910.859196666075</v>
      </c>
      <c r="O301" s="491"/>
      <c r="P301" s="491">
        <v>8587.6958661699628</v>
      </c>
      <c r="Q301" s="491">
        <v>3479.7800293146183</v>
      </c>
      <c r="R301" s="491">
        <f t="shared" si="25"/>
        <v>-878.88099999999997</v>
      </c>
      <c r="S301" s="492">
        <f t="shared" si="27"/>
        <v>11188.594895484583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T404"/>
  <sheetViews>
    <sheetView zoomScale="90" zoomScaleNormal="90" workbookViewId="0">
      <pane xSplit="2" ySplit="6" topLeftCell="C7" activePane="bottomRight" state="frozen"/>
      <selection pane="topRight" activeCell="C1" sqref="C1"/>
      <selection pane="bottomLeft" activeCell="A11" sqref="A11"/>
      <selection pane="bottomRight"/>
    </sheetView>
  </sheetViews>
  <sheetFormatPr defaultRowHeight="14.25"/>
  <cols>
    <col min="1" max="1" width="20.75" style="58" customWidth="1"/>
    <col min="2" max="2" width="19.125" style="1" customWidth="1"/>
    <col min="3" max="3" width="19.125" style="2" customWidth="1"/>
    <col min="4" max="4" width="16.375" style="2" bestFit="1" customWidth="1"/>
    <col min="5" max="5" width="19.125" style="2" customWidth="1"/>
    <col min="6" max="6" width="19.125" style="7" customWidth="1"/>
    <col min="7" max="7" width="19.125" style="50" customWidth="1"/>
    <col min="8" max="8" width="19.125" style="51" customWidth="1"/>
    <col min="9" max="9" width="20.625" style="51" bestFit="1" customWidth="1"/>
    <col min="10" max="11" width="19.125" style="7" customWidth="1"/>
    <col min="12" max="12" width="19.125" style="8" customWidth="1"/>
    <col min="13" max="13" width="19.125" style="7" customWidth="1"/>
    <col min="14" max="15" width="19.125" style="66" customWidth="1"/>
    <col min="16" max="16" width="17.875" style="7" customWidth="1"/>
    <col min="17" max="17" width="19.125" style="66" customWidth="1"/>
    <col min="18" max="18" width="19.125" style="67" customWidth="1"/>
    <col min="19" max="19" width="19.125" style="9" customWidth="1"/>
    <col min="20" max="20" width="11.125" style="11" customWidth="1"/>
  </cols>
  <sheetData>
    <row r="1" spans="1:20" ht="23.25">
      <c r="A1" s="316" t="s">
        <v>754</v>
      </c>
      <c r="E1" s="4"/>
      <c r="F1" s="3"/>
      <c r="G1" s="4"/>
      <c r="H1" s="5"/>
      <c r="I1" s="6"/>
      <c r="R1" s="70"/>
    </row>
    <row r="2" spans="1:20" ht="15">
      <c r="A2" s="132" t="s">
        <v>1207</v>
      </c>
      <c r="B2" s="326" t="s">
        <v>1183</v>
      </c>
      <c r="C2" s="14"/>
      <c r="D2" s="14"/>
      <c r="E2" s="14"/>
      <c r="F2" s="15"/>
      <c r="G2" s="16"/>
      <c r="H2" s="17"/>
      <c r="I2" s="17"/>
      <c r="J2" s="15"/>
      <c r="K2" s="15"/>
      <c r="L2" s="18"/>
      <c r="M2" s="15"/>
      <c r="N2" s="121"/>
      <c r="O2" s="121"/>
      <c r="P2" s="15"/>
      <c r="Q2" s="121"/>
      <c r="R2" s="123"/>
      <c r="S2" s="19"/>
      <c r="T2" s="10"/>
    </row>
    <row r="3" spans="1:20" ht="15">
      <c r="A3" s="22" t="s">
        <v>0</v>
      </c>
      <c r="B3" s="312">
        <v>0.21920000000000001</v>
      </c>
      <c r="C3" s="14"/>
      <c r="E3" s="14"/>
      <c r="F3" s="15"/>
      <c r="G3" s="14"/>
      <c r="H3" s="17"/>
      <c r="I3" s="17"/>
      <c r="J3" s="23"/>
      <c r="K3" s="15"/>
      <c r="L3" s="18"/>
      <c r="M3" s="24"/>
      <c r="N3" s="122"/>
      <c r="O3" s="122"/>
      <c r="P3" s="15"/>
      <c r="Q3" s="364"/>
      <c r="R3" s="34"/>
      <c r="S3" s="15"/>
      <c r="T3" s="10"/>
    </row>
    <row r="4" spans="1:20" ht="15">
      <c r="A4" s="12" t="s">
        <v>703</v>
      </c>
      <c r="B4" s="313">
        <v>293</v>
      </c>
      <c r="C4" s="15"/>
      <c r="D4" s="326"/>
      <c r="E4" s="326"/>
      <c r="F4" s="326"/>
      <c r="G4" s="326"/>
      <c r="H4" s="326"/>
      <c r="I4" s="326"/>
      <c r="J4" s="326"/>
      <c r="K4" s="326"/>
      <c r="L4" s="326"/>
      <c r="M4" s="326"/>
      <c r="N4" s="326"/>
      <c r="O4" s="326"/>
      <c r="P4" s="326"/>
      <c r="Q4" s="365"/>
      <c r="R4" s="365"/>
      <c r="S4" s="365"/>
      <c r="T4" s="10"/>
    </row>
    <row r="5" spans="1:20" s="311" customFormat="1" ht="71.25">
      <c r="A5" s="217" t="s">
        <v>2</v>
      </c>
      <c r="B5" s="216" t="s">
        <v>3</v>
      </c>
      <c r="C5" s="218" t="s">
        <v>759</v>
      </c>
      <c r="D5" s="218" t="s">
        <v>4</v>
      </c>
      <c r="E5" s="218" t="s">
        <v>718</v>
      </c>
      <c r="F5" s="204" t="s">
        <v>5</v>
      </c>
      <c r="G5" s="309" t="s">
        <v>6</v>
      </c>
      <c r="H5" s="309" t="s">
        <v>7</v>
      </c>
      <c r="I5" s="309" t="s">
        <v>8</v>
      </c>
      <c r="J5" s="218" t="s">
        <v>9</v>
      </c>
      <c r="K5" s="218" t="s">
        <v>10</v>
      </c>
      <c r="L5" s="218" t="s">
        <v>1092</v>
      </c>
      <c r="M5" s="218" t="s">
        <v>1093</v>
      </c>
      <c r="N5" s="204" t="s">
        <v>713</v>
      </c>
      <c r="O5" s="204" t="s">
        <v>717</v>
      </c>
      <c r="P5" s="216" t="s">
        <v>751</v>
      </c>
      <c r="Q5" s="216" t="s">
        <v>1088</v>
      </c>
      <c r="R5" s="216" t="s">
        <v>748</v>
      </c>
      <c r="S5" s="310"/>
    </row>
    <row r="6" spans="1:20" s="31" customFormat="1" ht="15">
      <c r="A6" s="13"/>
      <c r="B6" s="13" t="s">
        <v>11</v>
      </c>
      <c r="C6" s="315">
        <f t="shared" ref="C6:K6" si="0">SUM(C7:C299)</f>
        <v>5533611</v>
      </c>
      <c r="D6" s="315">
        <f t="shared" si="0"/>
        <v>8118640370.71</v>
      </c>
      <c r="E6" s="315">
        <f t="shared" si="0"/>
        <v>1723145411.9442766</v>
      </c>
      <c r="F6" s="308">
        <f>SUM(F7:F299)</f>
        <v>9841785782.6542721</v>
      </c>
      <c r="G6" s="329">
        <v>1388.69</v>
      </c>
      <c r="H6" s="315">
        <f t="shared" si="0"/>
        <v>7684470259.5899906</v>
      </c>
      <c r="I6" s="308">
        <f t="shared" si="0"/>
        <v>2157315523.0642767</v>
      </c>
      <c r="J6" s="315">
        <f>SUM(J7:J299)</f>
        <v>277653820.72280204</v>
      </c>
      <c r="K6" s="315">
        <f t="shared" si="0"/>
        <v>-785283919.13769388</v>
      </c>
      <c r="L6" s="308">
        <f>SUM(L7:L299)</f>
        <v>1649685424.649385</v>
      </c>
      <c r="M6" s="315">
        <f>SUM(M7:M299)</f>
        <v>808485152.80636096</v>
      </c>
      <c r="N6" s="308">
        <f>SUM(N7:N375)</f>
        <v>2458170577.4557462</v>
      </c>
      <c r="O6" s="244">
        <f>SUM(O7:O375)</f>
        <v>848000000.00000095</v>
      </c>
      <c r="P6" s="379">
        <f>SUM(P7:P375)</f>
        <v>3306170577.4557424</v>
      </c>
      <c r="Q6" s="315">
        <f>SUM(Q7:Q375)</f>
        <v>19883304.764948469</v>
      </c>
      <c r="R6" s="347">
        <f>SUM(R7:R375)</f>
        <v>3326053882.2206974</v>
      </c>
      <c r="S6" s="30"/>
    </row>
    <row r="7" spans="1:20" ht="15">
      <c r="A7" s="32">
        <v>5</v>
      </c>
      <c r="B7" s="13" t="s">
        <v>12</v>
      </c>
      <c r="C7" s="15">
        <v>9183</v>
      </c>
      <c r="D7" s="15">
        <v>15033472.670000002</v>
      </c>
      <c r="E7" s="15">
        <v>1961662.9477066533</v>
      </c>
      <c r="F7" s="234">
        <f>Yhteenveto[[#This Row],[Ikärakenne, laskennallinen kustannus]]+Yhteenveto[[#This Row],[Muut laskennalliset kustannukset ]]</f>
        <v>16995135.617706656</v>
      </c>
      <c r="G7" s="329">
        <v>1388.69</v>
      </c>
      <c r="H7" s="17">
        <v>12752340.270000001</v>
      </c>
      <c r="I7" s="345">
        <f>Yhteenveto[[#This Row],[Laskennalliset kustannukset yhteensä]]-Yhteenveto[[#This Row],[Omarahoitusosuus, €]]</f>
        <v>4242795.347706655</v>
      </c>
      <c r="J7" s="33">
        <v>603946.22586553474</v>
      </c>
      <c r="K7" s="34">
        <v>59091.761859764112</v>
      </c>
      <c r="L7" s="234">
        <f>Yhteenveto[[#This Row],[Valtionosuus omarahoitusosuuden jälkeen (välisumma)]]+Yhteenveto[[#This Row],[Lisäosat yhteensä]]+Yhteenveto[[#This Row],[Valtionosuuteen tehtävät vähennykset ja lisäykset, netto]]</f>
        <v>4905833.3354319539</v>
      </c>
      <c r="M7" s="34">
        <v>5328311.2382792467</v>
      </c>
      <c r="N7" s="308">
        <f>SUM(Yhteenveto[[#This Row],[Valtionosuus ennen verotuloihin perustuvaa valtionosuuden tasausta]]+Yhteenveto[[#This Row],[Verotuloihin perustuva valtionosuuden tasaus]])</f>
        <v>10234144.573711202</v>
      </c>
      <c r="O7" s="244">
        <v>1998836.7833538039</v>
      </c>
      <c r="P7" s="380">
        <f>SUM(Yhteenveto[[#This Row],[Kunnan  peruspalvelujen valtionosuus ]:[Veroperustemuutoksista johtuvien veromenetysten korvaus]])</f>
        <v>12232981.357065005</v>
      </c>
      <c r="Q7" s="34">
        <v>2028438.6079999993</v>
      </c>
      <c r="R7" s="347">
        <f>+Yhteenveto[[#This Row],[Kunnan  peruspalvelujen valtionosuus ]]+Yhteenveto[[#This Row],[Veroperustemuutoksista johtuvien veromenetysten korvaus]]+Yhteenveto[[#This Row],[Kotikuntakorvaus, netto]]</f>
        <v>14261419.965065004</v>
      </c>
      <c r="S7" s="11"/>
      <c r="T7"/>
    </row>
    <row r="8" spans="1:20" ht="15">
      <c r="A8" s="32">
        <v>9</v>
      </c>
      <c r="B8" s="13" t="s">
        <v>13</v>
      </c>
      <c r="C8" s="15">
        <v>2447</v>
      </c>
      <c r="D8" s="15">
        <v>4493559.16</v>
      </c>
      <c r="E8" s="15">
        <v>417412.73056110297</v>
      </c>
      <c r="F8" s="234">
        <f>Yhteenveto[[#This Row],[Ikärakenne, laskennallinen kustannus]]+Yhteenveto[[#This Row],[Muut laskennalliset kustannukset ]]</f>
        <v>4910971.8905611029</v>
      </c>
      <c r="G8" s="329">
        <v>1388.69</v>
      </c>
      <c r="H8" s="17">
        <v>3398124.43</v>
      </c>
      <c r="I8" s="345">
        <f>Yhteenveto[[#This Row],[Laskennalliset kustannukset yhteensä]]-Yhteenveto[[#This Row],[Omarahoitusosuus, €]]</f>
        <v>1512847.4605611027</v>
      </c>
      <c r="J8" s="33">
        <v>69491.155272324555</v>
      </c>
      <c r="K8" s="34">
        <v>310041.94863251323</v>
      </c>
      <c r="L8" s="234">
        <f>Yhteenveto[[#This Row],[Valtionosuus omarahoitusosuuden jälkeen (välisumma)]]+Yhteenveto[[#This Row],[Lisäosat yhteensä]]+Yhteenveto[[#This Row],[Valtionosuuteen tehtävät vähennykset ja lisäykset, netto]]</f>
        <v>1892380.5644659405</v>
      </c>
      <c r="M8" s="34">
        <v>1701923.5138172619</v>
      </c>
      <c r="N8" s="308">
        <f>SUM(Yhteenveto[[#This Row],[Valtionosuus ennen verotuloihin perustuvaa valtionosuuden tasausta]]+Yhteenveto[[#This Row],[Verotuloihin perustuva valtionosuuden tasaus]])</f>
        <v>3594304.0782832024</v>
      </c>
      <c r="O8" s="244">
        <v>524718.77367367654</v>
      </c>
      <c r="P8" s="380">
        <f>SUM(Yhteenveto[[#This Row],[Kunnan  peruspalvelujen valtionosuus ]:[Veroperustemuutoksista johtuvien veromenetysten korvaus]])</f>
        <v>4119022.8519568788</v>
      </c>
      <c r="Q8" s="34">
        <v>83543.599999999977</v>
      </c>
      <c r="R8" s="347">
        <f>+Yhteenveto[[#This Row],[Kunnan  peruspalvelujen valtionosuus ]]+Yhteenveto[[#This Row],[Veroperustemuutoksista johtuvien veromenetysten korvaus]]+Yhteenveto[[#This Row],[Kotikuntakorvaus, netto]]</f>
        <v>4202566.4519568784</v>
      </c>
      <c r="S8" s="11"/>
      <c r="T8"/>
    </row>
    <row r="9" spans="1:20" ht="15">
      <c r="A9" s="32">
        <v>10</v>
      </c>
      <c r="B9" s="13" t="s">
        <v>14</v>
      </c>
      <c r="C9" s="15">
        <v>11102</v>
      </c>
      <c r="D9" s="15">
        <v>17419263.140000001</v>
      </c>
      <c r="E9" s="15">
        <v>2021755.3081408772</v>
      </c>
      <c r="F9" s="234">
        <f>Yhteenveto[[#This Row],[Ikärakenne, laskennallinen kustannus]]+Yhteenveto[[#This Row],[Muut laskennalliset kustannukset ]]</f>
        <v>19441018.448140878</v>
      </c>
      <c r="G9" s="329">
        <v>1388.69</v>
      </c>
      <c r="H9" s="17">
        <v>15417236.380000001</v>
      </c>
      <c r="I9" s="345">
        <f>Yhteenveto[[#This Row],[Laskennalliset kustannukset yhteensä]]-Yhteenveto[[#This Row],[Omarahoitusosuus, €]]</f>
        <v>4023782.0681408774</v>
      </c>
      <c r="J9" s="33">
        <v>707760.98595207778</v>
      </c>
      <c r="K9" s="34">
        <v>-2627164.6792911887</v>
      </c>
      <c r="L9" s="234">
        <f>Yhteenveto[[#This Row],[Valtionosuus omarahoitusosuuden jälkeen (välisumma)]]+Yhteenveto[[#This Row],[Lisäosat yhteensä]]+Yhteenveto[[#This Row],[Valtionosuuteen tehtävät vähennykset ja lisäykset, netto]]</f>
        <v>2104378.3748017661</v>
      </c>
      <c r="M9" s="34">
        <v>6432598.827244279</v>
      </c>
      <c r="N9" s="308">
        <f>SUM(Yhteenveto[[#This Row],[Valtionosuus ennen verotuloihin perustuvaa valtionosuuden tasausta]]+Yhteenveto[[#This Row],[Verotuloihin perustuva valtionosuuden tasaus]])</f>
        <v>8536977.2020460442</v>
      </c>
      <c r="O9" s="244">
        <v>2446371.1142968205</v>
      </c>
      <c r="P9" s="380">
        <f>SUM(Yhteenveto[[#This Row],[Kunnan  peruspalvelujen valtionosuus ]:[Veroperustemuutoksista johtuvien veromenetysten korvaus]])</f>
        <v>10983348.316342864</v>
      </c>
      <c r="Q9" s="34">
        <v>-46321.942500000005</v>
      </c>
      <c r="R9" s="347">
        <f>+Yhteenveto[[#This Row],[Kunnan  peruspalvelujen valtionosuus ]]+Yhteenveto[[#This Row],[Veroperustemuutoksista johtuvien veromenetysten korvaus]]+Yhteenveto[[#This Row],[Kotikuntakorvaus, netto]]</f>
        <v>10937026.373842863</v>
      </c>
      <c r="S9" s="11"/>
      <c r="T9"/>
    </row>
    <row r="10" spans="1:20" ht="15">
      <c r="A10" s="32">
        <v>16</v>
      </c>
      <c r="B10" s="13" t="s">
        <v>15</v>
      </c>
      <c r="C10" s="15">
        <v>8014</v>
      </c>
      <c r="D10" s="15">
        <v>10497530.290000001</v>
      </c>
      <c r="E10" s="15">
        <v>1655391.2168641158</v>
      </c>
      <c r="F10" s="234">
        <f>Yhteenveto[[#This Row],[Ikärakenne, laskennallinen kustannus]]+Yhteenveto[[#This Row],[Muut laskennalliset kustannukset ]]</f>
        <v>12152921.506864117</v>
      </c>
      <c r="G10" s="329">
        <v>1388.69</v>
      </c>
      <c r="H10" s="17">
        <v>11128961.66</v>
      </c>
      <c r="I10" s="345">
        <f>Yhteenveto[[#This Row],[Laskennalliset kustannukset yhteensä]]-Yhteenveto[[#This Row],[Omarahoitusosuus, €]]</f>
        <v>1023959.8468641173</v>
      </c>
      <c r="J10" s="33">
        <v>234686.48954985311</v>
      </c>
      <c r="K10" s="34">
        <v>3281032.6693369858</v>
      </c>
      <c r="L10" s="234">
        <f>Yhteenveto[[#This Row],[Valtionosuus omarahoitusosuuden jälkeen (välisumma)]]+Yhteenveto[[#This Row],[Lisäosat yhteensä]]+Yhteenveto[[#This Row],[Valtionosuuteen tehtävät vähennykset ja lisäykset, netto]]</f>
        <v>4539679.005750956</v>
      </c>
      <c r="M10" s="34">
        <v>2368648.8969992241</v>
      </c>
      <c r="N10" s="308">
        <f>SUM(Yhteenveto[[#This Row],[Valtionosuus ennen verotuloihin perustuvaa valtionosuuden tasausta]]+Yhteenveto[[#This Row],[Verotuloihin perustuva valtionosuuden tasaus]])</f>
        <v>6908327.9027501801</v>
      </c>
      <c r="O10" s="244">
        <v>1380381.6988638802</v>
      </c>
      <c r="P10" s="380">
        <f>SUM(Yhteenveto[[#This Row],[Kunnan  peruspalvelujen valtionosuus ]:[Veroperustemuutoksista johtuvien veromenetysten korvaus]])</f>
        <v>8288709.6016140599</v>
      </c>
      <c r="Q10" s="34">
        <v>548329.46750000003</v>
      </c>
      <c r="R10" s="347">
        <f>+Yhteenveto[[#This Row],[Kunnan  peruspalvelujen valtionosuus ]]+Yhteenveto[[#This Row],[Veroperustemuutoksista johtuvien veromenetysten korvaus]]+Yhteenveto[[#This Row],[Kotikuntakorvaus, netto]]</f>
        <v>8837039.0691140592</v>
      </c>
      <c r="S10" s="11"/>
      <c r="T10"/>
    </row>
    <row r="11" spans="1:20" ht="15">
      <c r="A11" s="32">
        <v>18</v>
      </c>
      <c r="B11" s="13" t="s">
        <v>16</v>
      </c>
      <c r="C11" s="15">
        <v>4763</v>
      </c>
      <c r="D11" s="15">
        <v>8234191.7300000014</v>
      </c>
      <c r="E11" s="15">
        <v>811618.78063029889</v>
      </c>
      <c r="F11" s="234">
        <f>Yhteenveto[[#This Row],[Ikärakenne, laskennallinen kustannus]]+Yhteenveto[[#This Row],[Muut laskennalliset kustannukset ]]</f>
        <v>9045810.5106303003</v>
      </c>
      <c r="G11" s="329">
        <v>1388.69</v>
      </c>
      <c r="H11" s="17">
        <v>6614330.4700000007</v>
      </c>
      <c r="I11" s="345">
        <f>Yhteenveto[[#This Row],[Laskennalliset kustannukset yhteensä]]-Yhteenveto[[#This Row],[Omarahoitusosuus, €]]</f>
        <v>2431480.0406302996</v>
      </c>
      <c r="J11" s="33">
        <v>107913.800656668</v>
      </c>
      <c r="K11" s="34">
        <v>-1208188.2658543531</v>
      </c>
      <c r="L11" s="234">
        <f>Yhteenveto[[#This Row],[Valtionosuus omarahoitusosuuden jälkeen (välisumma)]]+Yhteenveto[[#This Row],[Lisäosat yhteensä]]+Yhteenveto[[#This Row],[Valtionosuuteen tehtävät vähennykset ja lisäykset, netto]]</f>
        <v>1331205.5754326144</v>
      </c>
      <c r="M11" s="34">
        <v>1202177.5160080274</v>
      </c>
      <c r="N11" s="308">
        <f>SUM(Yhteenveto[[#This Row],[Valtionosuus ennen verotuloihin perustuvaa valtionosuuden tasausta]]+Yhteenveto[[#This Row],[Verotuloihin perustuva valtionosuuden tasaus]])</f>
        <v>2533383.0914406418</v>
      </c>
      <c r="O11" s="244">
        <v>810544.9492311714</v>
      </c>
      <c r="P11" s="380">
        <f>SUM(Yhteenveto[[#This Row],[Kunnan  peruspalvelujen valtionosuus ]:[Veroperustemuutoksista johtuvien veromenetysten korvaus]])</f>
        <v>3343928.0406718133</v>
      </c>
      <c r="Q11" s="34">
        <v>393162.14900000003</v>
      </c>
      <c r="R11" s="347">
        <f>+Yhteenveto[[#This Row],[Kunnan  peruspalvelujen valtionosuus ]]+Yhteenveto[[#This Row],[Veroperustemuutoksista johtuvien veromenetysten korvaus]]+Yhteenveto[[#This Row],[Kotikuntakorvaus, netto]]</f>
        <v>3737090.1896718135</v>
      </c>
      <c r="S11" s="11"/>
      <c r="T11"/>
    </row>
    <row r="12" spans="1:20" ht="15">
      <c r="A12" s="32">
        <v>19</v>
      </c>
      <c r="B12" s="13" t="s">
        <v>17</v>
      </c>
      <c r="C12" s="15">
        <v>3965</v>
      </c>
      <c r="D12" s="15">
        <v>7018661.7800000003</v>
      </c>
      <c r="E12" s="15">
        <v>512747.30407876516</v>
      </c>
      <c r="F12" s="234">
        <f>Yhteenveto[[#This Row],[Ikärakenne, laskennallinen kustannus]]+Yhteenveto[[#This Row],[Muut laskennalliset kustannukset ]]</f>
        <v>7531409.0840787655</v>
      </c>
      <c r="G12" s="329">
        <v>1388.69</v>
      </c>
      <c r="H12" s="17">
        <v>5506155.8500000006</v>
      </c>
      <c r="I12" s="345">
        <f>Yhteenveto[[#This Row],[Laskennalliset kustannukset yhteensä]]-Yhteenveto[[#This Row],[Omarahoitusosuus, €]]</f>
        <v>2025253.2340787649</v>
      </c>
      <c r="J12" s="33">
        <v>91426.622192129522</v>
      </c>
      <c r="K12" s="34">
        <v>-1303058.6819786732</v>
      </c>
      <c r="L12" s="234">
        <f>Yhteenveto[[#This Row],[Valtionosuus omarahoitusosuuden jälkeen (välisumma)]]+Yhteenveto[[#This Row],[Lisäosat yhteensä]]+Yhteenveto[[#This Row],[Valtionosuuteen tehtävät vähennykset ja lisäykset, netto]]</f>
        <v>813621.1742922212</v>
      </c>
      <c r="M12" s="34">
        <v>1578060.6176425968</v>
      </c>
      <c r="N12" s="308">
        <f>SUM(Yhteenveto[[#This Row],[Valtionosuus ennen verotuloihin perustuvaa valtionosuuden tasausta]]+Yhteenveto[[#This Row],[Verotuloihin perustuva valtionosuuden tasaus]])</f>
        <v>2391681.791934818</v>
      </c>
      <c r="O12" s="244">
        <v>635350.01221102325</v>
      </c>
      <c r="P12" s="380">
        <f>SUM(Yhteenveto[[#This Row],[Kunnan  peruspalvelujen valtionosuus ]:[Veroperustemuutoksista johtuvien veromenetysten korvaus]])</f>
        <v>3027031.8041458414</v>
      </c>
      <c r="Q12" s="34">
        <v>40279.949999999983</v>
      </c>
      <c r="R12" s="347">
        <f>+Yhteenveto[[#This Row],[Kunnan  peruspalvelujen valtionosuus ]]+Yhteenveto[[#This Row],[Veroperustemuutoksista johtuvien veromenetysten korvaus]]+Yhteenveto[[#This Row],[Kotikuntakorvaus, netto]]</f>
        <v>3067311.7541458416</v>
      </c>
      <c r="S12" s="11"/>
      <c r="T12"/>
    </row>
    <row r="13" spans="1:20" ht="15">
      <c r="A13" s="32">
        <v>20</v>
      </c>
      <c r="B13" s="13" t="s">
        <v>18</v>
      </c>
      <c r="C13" s="15">
        <v>16473</v>
      </c>
      <c r="D13" s="15">
        <v>25707144.859999999</v>
      </c>
      <c r="E13" s="15">
        <v>2381484.3427598858</v>
      </c>
      <c r="F13" s="234">
        <f>Yhteenveto[[#This Row],[Ikärakenne, laskennallinen kustannus]]+Yhteenveto[[#This Row],[Muut laskennalliset kustannukset ]]</f>
        <v>28088629.202759884</v>
      </c>
      <c r="G13" s="329">
        <v>1388.69</v>
      </c>
      <c r="H13" s="17">
        <v>22875890.370000001</v>
      </c>
      <c r="I13" s="345">
        <f>Yhteenveto[[#This Row],[Laskennalliset kustannukset yhteensä]]-Yhteenveto[[#This Row],[Omarahoitusosuus, €]]</f>
        <v>5212738.8327598833</v>
      </c>
      <c r="J13" s="33">
        <v>409064.89318643126</v>
      </c>
      <c r="K13" s="34">
        <v>-7294941.5012032259</v>
      </c>
      <c r="L13" s="234">
        <f>Yhteenveto[[#This Row],[Valtionosuus omarahoitusosuuden jälkeen (välisumma)]]+Yhteenveto[[#This Row],[Lisäosat yhteensä]]+Yhteenveto[[#This Row],[Valtionosuuteen tehtävät vähennykset ja lisäykset, netto]]</f>
        <v>-1673137.7752569113</v>
      </c>
      <c r="M13" s="34">
        <v>7090798.5108171748</v>
      </c>
      <c r="N13" s="308">
        <f>SUM(Yhteenveto[[#This Row],[Valtionosuus ennen verotuloihin perustuvaa valtionosuuden tasausta]]+Yhteenveto[[#This Row],[Verotuloihin perustuva valtionosuuden tasaus]])</f>
        <v>5417660.7355602635</v>
      </c>
      <c r="O13" s="244">
        <v>2687797.7412677575</v>
      </c>
      <c r="P13" s="380">
        <f>SUM(Yhteenveto[[#This Row],[Kunnan  peruspalvelujen valtionosuus ]:[Veroperustemuutoksista johtuvien veromenetysten korvaus]])</f>
        <v>8105458.476828021</v>
      </c>
      <c r="Q13" s="34">
        <v>-585670.47299999988</v>
      </c>
      <c r="R13" s="347">
        <f>+Yhteenveto[[#This Row],[Kunnan  peruspalvelujen valtionosuus ]]+Yhteenveto[[#This Row],[Veroperustemuutoksista johtuvien veromenetysten korvaus]]+Yhteenveto[[#This Row],[Kotikuntakorvaus, netto]]</f>
        <v>7519788.0038280208</v>
      </c>
      <c r="S13" s="11"/>
      <c r="T13"/>
    </row>
    <row r="14" spans="1:20" ht="15">
      <c r="A14" s="32">
        <v>46</v>
      </c>
      <c r="B14" s="13" t="s">
        <v>19</v>
      </c>
      <c r="C14" s="15">
        <v>1341</v>
      </c>
      <c r="D14" s="15">
        <v>1588896.9</v>
      </c>
      <c r="E14" s="15">
        <v>988787.73737250874</v>
      </c>
      <c r="F14" s="234">
        <f>Yhteenveto[[#This Row],[Ikärakenne, laskennallinen kustannus]]+Yhteenveto[[#This Row],[Muut laskennalliset kustannukset ]]</f>
        <v>2577684.6373725086</v>
      </c>
      <c r="G14" s="329">
        <v>1388.69</v>
      </c>
      <c r="H14" s="17">
        <v>1862233.29</v>
      </c>
      <c r="I14" s="345">
        <f>Yhteenveto[[#This Row],[Laskennalliset kustannukset yhteensä]]-Yhteenveto[[#This Row],[Omarahoitusosuus, €]]</f>
        <v>715451.34737250861</v>
      </c>
      <c r="J14" s="33">
        <v>197541.04755521621</v>
      </c>
      <c r="K14" s="34">
        <v>515059.53606470814</v>
      </c>
      <c r="L14" s="234">
        <f>Yhteenveto[[#This Row],[Valtionosuus omarahoitusosuuden jälkeen (välisumma)]]+Yhteenveto[[#This Row],[Lisäosat yhteensä]]+Yhteenveto[[#This Row],[Valtionosuuteen tehtävät vähennykset ja lisäykset, netto]]</f>
        <v>1428051.9309924329</v>
      </c>
      <c r="M14" s="34">
        <v>557740.1019090804</v>
      </c>
      <c r="N14" s="308">
        <f>SUM(Yhteenveto[[#This Row],[Valtionosuus ennen verotuloihin perustuvaa valtionosuuden tasausta]]+Yhteenveto[[#This Row],[Verotuloihin perustuva valtionosuuden tasaus]])</f>
        <v>1985792.0329015134</v>
      </c>
      <c r="O14" s="244">
        <v>298198.75810749142</v>
      </c>
      <c r="P14" s="380">
        <f>SUM(Yhteenveto[[#This Row],[Kunnan  peruspalvelujen valtionosuus ]:[Veroperustemuutoksista johtuvien veromenetysten korvaus]])</f>
        <v>2283990.7910090047</v>
      </c>
      <c r="Q14" s="34">
        <v>292551.78500000003</v>
      </c>
      <c r="R14" s="347">
        <f>+Yhteenveto[[#This Row],[Kunnan  peruspalvelujen valtionosuus ]]+Yhteenveto[[#This Row],[Veroperustemuutoksista johtuvien veromenetysten korvaus]]+Yhteenveto[[#This Row],[Kotikuntakorvaus, netto]]</f>
        <v>2576542.5760090048</v>
      </c>
      <c r="S14" s="11"/>
      <c r="T14"/>
    </row>
    <row r="15" spans="1:20" ht="15">
      <c r="A15" s="32">
        <v>47</v>
      </c>
      <c r="B15" s="13" t="s">
        <v>20</v>
      </c>
      <c r="C15" s="15">
        <v>1811</v>
      </c>
      <c r="D15" s="15">
        <v>2144498.69</v>
      </c>
      <c r="E15" s="15">
        <v>1827987.5543960826</v>
      </c>
      <c r="F15" s="234">
        <f>Yhteenveto[[#This Row],[Ikärakenne, laskennallinen kustannus]]+Yhteenveto[[#This Row],[Muut laskennalliset kustannukset ]]</f>
        <v>3972486.2443960826</v>
      </c>
      <c r="G15" s="329">
        <v>1388.69</v>
      </c>
      <c r="H15" s="17">
        <v>2514917.5900000003</v>
      </c>
      <c r="I15" s="345">
        <f>Yhteenveto[[#This Row],[Laskennalliset kustannukset yhteensä]]-Yhteenveto[[#This Row],[Omarahoitusosuus, €]]</f>
        <v>1457568.6543960823</v>
      </c>
      <c r="J15" s="33">
        <v>871601.53527151525</v>
      </c>
      <c r="K15" s="34">
        <v>256673.87967493944</v>
      </c>
      <c r="L15" s="234">
        <f>Yhteenveto[[#This Row],[Valtionosuus omarahoitusosuuden jälkeen (välisumma)]]+Yhteenveto[[#This Row],[Lisäosat yhteensä]]+Yhteenveto[[#This Row],[Valtionosuuteen tehtävät vähennykset ja lisäykset, netto]]</f>
        <v>2585844.0693425369</v>
      </c>
      <c r="M15" s="34">
        <v>492549.8208036701</v>
      </c>
      <c r="N15" s="308">
        <f>SUM(Yhteenveto[[#This Row],[Valtionosuus ennen verotuloihin perustuvaa valtionosuuden tasausta]]+Yhteenveto[[#This Row],[Verotuloihin perustuva valtionosuuden tasaus]])</f>
        <v>3078393.8901462071</v>
      </c>
      <c r="O15" s="244">
        <v>388828.50457805779</v>
      </c>
      <c r="P15" s="380">
        <f>SUM(Yhteenveto[[#This Row],[Kunnan  peruspalvelujen valtionosuus ]:[Veroperustemuutoksista johtuvien veromenetysten korvaus]])</f>
        <v>3467222.3947242647</v>
      </c>
      <c r="Q15" s="34">
        <v>-50722.9</v>
      </c>
      <c r="R15" s="347">
        <f>+Yhteenveto[[#This Row],[Kunnan  peruspalvelujen valtionosuus ]]+Yhteenveto[[#This Row],[Veroperustemuutoksista johtuvien veromenetysten korvaus]]+Yhteenveto[[#This Row],[Kotikuntakorvaus, netto]]</f>
        <v>3416499.4947242648</v>
      </c>
      <c r="S15" s="11"/>
      <c r="T15"/>
    </row>
    <row r="16" spans="1:20" ht="15">
      <c r="A16" s="32">
        <v>49</v>
      </c>
      <c r="B16" s="13" t="s">
        <v>21</v>
      </c>
      <c r="C16" s="15">
        <v>305274</v>
      </c>
      <c r="D16" s="15">
        <v>527930165.90000004</v>
      </c>
      <c r="E16" s="15">
        <v>157194604.01287532</v>
      </c>
      <c r="F16" s="234">
        <f>Yhteenveto[[#This Row],[Ikärakenne, laskennallinen kustannus]]+Yhteenveto[[#This Row],[Muut laskennalliset kustannukset ]]</f>
        <v>685124769.91287541</v>
      </c>
      <c r="G16" s="329">
        <v>1388.69</v>
      </c>
      <c r="H16" s="17">
        <v>423930951.06</v>
      </c>
      <c r="I16" s="345">
        <f>Yhteenveto[[#This Row],[Laskennalliset kustannukset yhteensä]]-Yhteenveto[[#This Row],[Omarahoitusosuus, €]]</f>
        <v>261193818.85287541</v>
      </c>
      <c r="J16" s="33">
        <v>15483687.787255287</v>
      </c>
      <c r="K16" s="34">
        <v>114863715.38478649</v>
      </c>
      <c r="L16" s="234">
        <f>Yhteenveto[[#This Row],[Valtionosuus omarahoitusosuuden jälkeen (välisumma)]]+Yhteenveto[[#This Row],[Lisäosat yhteensä]]+Yhteenveto[[#This Row],[Valtionosuuteen tehtävät vähennykset ja lisäykset, netto]]</f>
        <v>391541222.02491719</v>
      </c>
      <c r="M16" s="34">
        <v>-24543140.663064256</v>
      </c>
      <c r="N16" s="308">
        <f>SUM(Yhteenveto[[#This Row],[Valtionosuus ennen verotuloihin perustuvaa valtionosuuden tasausta]]+Yhteenveto[[#This Row],[Verotuloihin perustuva valtionosuuden tasaus]])</f>
        <v>366998081.36185294</v>
      </c>
      <c r="O16" s="244">
        <v>30849901.272778347</v>
      </c>
      <c r="P16" s="380">
        <f>SUM(Yhteenveto[[#This Row],[Kunnan  peruspalvelujen valtionosuus ]:[Veroperustemuutoksista johtuvien veromenetysten korvaus]])</f>
        <v>397847982.63463128</v>
      </c>
      <c r="Q16" s="34">
        <v>-14808746.087350003</v>
      </c>
      <c r="R16" s="347">
        <f>+Yhteenveto[[#This Row],[Kunnan  peruspalvelujen valtionosuus ]]+Yhteenveto[[#This Row],[Veroperustemuutoksista johtuvien veromenetysten korvaus]]+Yhteenveto[[#This Row],[Kotikuntakorvaus, netto]]</f>
        <v>383039236.54728127</v>
      </c>
      <c r="S16" s="11"/>
      <c r="T16"/>
    </row>
    <row r="17" spans="1:20" ht="15">
      <c r="A17" s="32">
        <v>50</v>
      </c>
      <c r="B17" s="13" t="s">
        <v>22</v>
      </c>
      <c r="C17" s="15">
        <v>11276</v>
      </c>
      <c r="D17" s="15">
        <v>16117371.41</v>
      </c>
      <c r="E17" s="15">
        <v>2105846.2779869367</v>
      </c>
      <c r="F17" s="234">
        <f>Yhteenveto[[#This Row],[Ikärakenne, laskennallinen kustannus]]+Yhteenveto[[#This Row],[Muut laskennalliset kustannukset ]]</f>
        <v>18223217.687986936</v>
      </c>
      <c r="G17" s="329">
        <v>1388.69</v>
      </c>
      <c r="H17" s="17">
        <v>15658868.440000001</v>
      </c>
      <c r="I17" s="345">
        <f>Yhteenveto[[#This Row],[Laskennalliset kustannukset yhteensä]]-Yhteenveto[[#This Row],[Omarahoitusosuus, €]]</f>
        <v>2564349.2479869351</v>
      </c>
      <c r="J17" s="33">
        <v>262622.2423961467</v>
      </c>
      <c r="K17" s="34">
        <v>-2542472.7010949268</v>
      </c>
      <c r="L17" s="234">
        <f>Yhteenveto[[#This Row],[Valtionosuus omarahoitusosuuden jälkeen (välisumma)]]+Yhteenveto[[#This Row],[Lisäosat yhteensä]]+Yhteenveto[[#This Row],[Valtionosuuteen tehtävät vähennykset ja lisäykset, netto]]</f>
        <v>284498.7892881548</v>
      </c>
      <c r="M17" s="34">
        <v>3606541.4339591502</v>
      </c>
      <c r="N17" s="308">
        <f>SUM(Yhteenveto[[#This Row],[Valtionosuus ennen verotuloihin perustuvaa valtionosuuden tasausta]]+Yhteenveto[[#This Row],[Verotuloihin perustuva valtionosuuden tasaus]])</f>
        <v>3891040.223247305</v>
      </c>
      <c r="O17" s="244">
        <v>2048835.1354750555</v>
      </c>
      <c r="P17" s="380">
        <f>SUM(Yhteenveto[[#This Row],[Kunnan  peruspalvelujen valtionosuus ]:[Veroperustemuutoksista johtuvien veromenetysten korvaus]])</f>
        <v>5939875.3587223608</v>
      </c>
      <c r="Q17" s="34">
        <v>198416.04999999996</v>
      </c>
      <c r="R17" s="347">
        <f>+Yhteenveto[[#This Row],[Kunnan  peruspalvelujen valtionosuus ]]+Yhteenveto[[#This Row],[Veroperustemuutoksista johtuvien veromenetysten korvaus]]+Yhteenveto[[#This Row],[Kotikuntakorvaus, netto]]</f>
        <v>6138291.4087223606</v>
      </c>
      <c r="S17" s="11"/>
      <c r="T17"/>
    </row>
    <row r="18" spans="1:20" ht="15">
      <c r="A18" s="32">
        <v>51</v>
      </c>
      <c r="B18" s="13" t="s">
        <v>23</v>
      </c>
      <c r="C18" s="15">
        <v>9211</v>
      </c>
      <c r="D18" s="15">
        <v>14816375.91</v>
      </c>
      <c r="E18" s="15">
        <v>1576559.7943514534</v>
      </c>
      <c r="F18" s="234">
        <f>Yhteenveto[[#This Row],[Ikärakenne, laskennallinen kustannus]]+Yhteenveto[[#This Row],[Muut laskennalliset kustannukset ]]</f>
        <v>16392935.704351453</v>
      </c>
      <c r="G18" s="329">
        <v>1388.69</v>
      </c>
      <c r="H18" s="17">
        <v>12791223.59</v>
      </c>
      <c r="I18" s="345">
        <f>Yhteenveto[[#This Row],[Laskennalliset kustannukset yhteensä]]-Yhteenveto[[#This Row],[Omarahoitusosuus, €]]</f>
        <v>3601712.1143514533</v>
      </c>
      <c r="J18" s="33">
        <v>282508.41371444304</v>
      </c>
      <c r="K18" s="34">
        <v>-9472423.8119445983</v>
      </c>
      <c r="L18" s="234">
        <f>Yhteenveto[[#This Row],[Valtionosuus omarahoitusosuuden jälkeen (välisumma)]]+Yhteenveto[[#This Row],[Lisäosat yhteensä]]+Yhteenveto[[#This Row],[Valtionosuuteen tehtävät vähennykset ja lisäykset, netto]]</f>
        <v>-5588203.2838787027</v>
      </c>
      <c r="M18" s="34">
        <v>-172948.8332569873</v>
      </c>
      <c r="N18" s="308">
        <f>SUM(Yhteenveto[[#This Row],[Valtionosuus ennen verotuloihin perustuvaa valtionosuuden tasausta]]+Yhteenveto[[#This Row],[Verotuloihin perustuva valtionosuuden tasaus]])</f>
        <v>-5761152.1171356896</v>
      </c>
      <c r="O18" s="244">
        <v>1783372.0840898198</v>
      </c>
      <c r="P18" s="380">
        <f>SUM(Yhteenveto[[#This Row],[Kunnan  peruspalvelujen valtionosuus ]:[Veroperustemuutoksista johtuvien veromenetysten korvaus]])</f>
        <v>-3977780.0330458698</v>
      </c>
      <c r="Q18" s="34">
        <v>-140114.55199999997</v>
      </c>
      <c r="R18" s="347">
        <f>+Yhteenveto[[#This Row],[Kunnan  peruspalvelujen valtionosuus ]]+Yhteenveto[[#This Row],[Veroperustemuutoksista johtuvien veromenetysten korvaus]]+Yhteenveto[[#This Row],[Kotikuntakorvaus, netto]]</f>
        <v>-4117894.5850458699</v>
      </c>
      <c r="S18" s="11"/>
      <c r="T18"/>
    </row>
    <row r="19" spans="1:20" ht="15">
      <c r="A19" s="32">
        <v>52</v>
      </c>
      <c r="B19" s="13" t="s">
        <v>24</v>
      </c>
      <c r="C19" s="15">
        <v>2346</v>
      </c>
      <c r="D19" s="15">
        <v>3675226.12</v>
      </c>
      <c r="E19" s="15">
        <v>568137.21745564544</v>
      </c>
      <c r="F19" s="234">
        <f>Yhteenveto[[#This Row],[Ikärakenne, laskennallinen kustannus]]+Yhteenveto[[#This Row],[Muut laskennalliset kustannukset ]]</f>
        <v>4243363.3374556452</v>
      </c>
      <c r="G19" s="329">
        <v>1388.69</v>
      </c>
      <c r="H19" s="17">
        <v>3257866.74</v>
      </c>
      <c r="I19" s="345">
        <f>Yhteenveto[[#This Row],[Laskennalliset kustannukset yhteensä]]-Yhteenveto[[#This Row],[Omarahoitusosuus, €]]</f>
        <v>985496.59745564498</v>
      </c>
      <c r="J19" s="33">
        <v>175663.08132982836</v>
      </c>
      <c r="K19" s="34">
        <v>357087.46178733197</v>
      </c>
      <c r="L19" s="234">
        <f>Yhteenveto[[#This Row],[Valtionosuus omarahoitusosuuden jälkeen (välisumma)]]+Yhteenveto[[#This Row],[Lisäosat yhteensä]]+Yhteenveto[[#This Row],[Valtionosuuteen tehtävät vähennykset ja lisäykset, netto]]</f>
        <v>1518247.1405728054</v>
      </c>
      <c r="M19" s="34">
        <v>1220596.9903446012</v>
      </c>
      <c r="N19" s="308">
        <f>SUM(Yhteenveto[[#This Row],[Valtionosuus ennen verotuloihin perustuvaa valtionosuuden tasausta]]+Yhteenveto[[#This Row],[Verotuloihin perustuva valtionosuuden tasaus]])</f>
        <v>2738844.1309174066</v>
      </c>
      <c r="O19" s="244">
        <v>546078.89423253492</v>
      </c>
      <c r="P19" s="380">
        <f>SUM(Yhteenveto[[#This Row],[Kunnan  peruspalvelujen valtionosuus ]:[Veroperustemuutoksista johtuvien veromenetysten korvaus]])</f>
        <v>3284923.0251499414</v>
      </c>
      <c r="Q19" s="34">
        <v>19394.050000000003</v>
      </c>
      <c r="R19" s="347">
        <f>+Yhteenveto[[#This Row],[Kunnan  peruspalvelujen valtionosuus ]]+Yhteenveto[[#This Row],[Veroperustemuutoksista johtuvien veromenetysten korvaus]]+Yhteenveto[[#This Row],[Kotikuntakorvaus, netto]]</f>
        <v>3304317.0751499413</v>
      </c>
      <c r="S19" s="11"/>
      <c r="T19"/>
    </row>
    <row r="20" spans="1:20" ht="15">
      <c r="A20" s="32">
        <v>61</v>
      </c>
      <c r="B20" s="13" t="s">
        <v>25</v>
      </c>
      <c r="C20" s="15">
        <v>16459</v>
      </c>
      <c r="D20" s="15">
        <v>19077728.289999999</v>
      </c>
      <c r="E20" s="15">
        <v>3833015.7446210496</v>
      </c>
      <c r="F20" s="234">
        <f>Yhteenveto[[#This Row],[Ikärakenne, laskennallinen kustannus]]+Yhteenveto[[#This Row],[Muut laskennalliset kustannukset ]]</f>
        <v>22910744.034621049</v>
      </c>
      <c r="G20" s="329">
        <v>1388.69</v>
      </c>
      <c r="H20" s="17">
        <v>22856448.710000001</v>
      </c>
      <c r="I20" s="345">
        <f>Yhteenveto[[#This Row],[Laskennalliset kustannukset yhteensä]]-Yhteenveto[[#This Row],[Omarahoitusosuus, €]]</f>
        <v>54295.324621047825</v>
      </c>
      <c r="J20" s="33">
        <v>546185.45487665362</v>
      </c>
      <c r="K20" s="34">
        <v>-582444.96100883931</v>
      </c>
      <c r="L20" s="234">
        <f>Yhteenveto[[#This Row],[Valtionosuus omarahoitusosuuden jälkeen (välisumma)]]+Yhteenveto[[#This Row],[Lisäosat yhteensä]]+Yhteenveto[[#This Row],[Valtionosuuteen tehtävät vähennykset ja lisäykset, netto]]</f>
        <v>18035.818488862133</v>
      </c>
      <c r="M20" s="34">
        <v>5522321.8735863203</v>
      </c>
      <c r="N20" s="308">
        <f>SUM(Yhteenveto[[#This Row],[Valtionosuus ennen verotuloihin perustuvaa valtionosuuden tasausta]]+Yhteenveto[[#This Row],[Verotuloihin perustuva valtionosuuden tasaus]])</f>
        <v>5540357.6920751827</v>
      </c>
      <c r="O20" s="244">
        <v>3027628.6186531498</v>
      </c>
      <c r="P20" s="380">
        <f>SUM(Yhteenveto[[#This Row],[Kunnan  peruspalvelujen valtionosuus ]:[Veroperustemuutoksista johtuvien veromenetysten korvaus]])</f>
        <v>8567986.310728332</v>
      </c>
      <c r="Q20" s="34">
        <v>209246.88100000017</v>
      </c>
      <c r="R20" s="347">
        <f>+Yhteenveto[[#This Row],[Kunnan  peruspalvelujen valtionosuus ]]+Yhteenveto[[#This Row],[Veroperustemuutoksista johtuvien veromenetysten korvaus]]+Yhteenveto[[#This Row],[Kotikuntakorvaus, netto]]</f>
        <v>8777233.191728333</v>
      </c>
      <c r="S20" s="11"/>
      <c r="T20"/>
    </row>
    <row r="21" spans="1:20" ht="15">
      <c r="A21" s="32">
        <v>69</v>
      </c>
      <c r="B21" s="13" t="s">
        <v>26</v>
      </c>
      <c r="C21" s="15">
        <v>6687</v>
      </c>
      <c r="D21" s="15">
        <v>11329471.030000001</v>
      </c>
      <c r="E21" s="15">
        <v>1344256.0073400368</v>
      </c>
      <c r="F21" s="234">
        <f>Yhteenveto[[#This Row],[Ikärakenne, laskennallinen kustannus]]+Yhteenveto[[#This Row],[Muut laskennalliset kustannukset ]]</f>
        <v>12673727.037340038</v>
      </c>
      <c r="G21" s="329">
        <v>1388.69</v>
      </c>
      <c r="H21" s="17">
        <v>9286170.0300000012</v>
      </c>
      <c r="I21" s="345">
        <f>Yhteenveto[[#This Row],[Laskennalliset kustannukset yhteensä]]-Yhteenveto[[#This Row],[Omarahoitusosuus, €]]</f>
        <v>3387557.0073400363</v>
      </c>
      <c r="J21" s="33">
        <v>531236.62618735526</v>
      </c>
      <c r="K21" s="34">
        <v>-4414488.1208543256</v>
      </c>
      <c r="L21" s="234">
        <f>Yhteenveto[[#This Row],[Valtionosuus omarahoitusosuuden jälkeen (välisumma)]]+Yhteenveto[[#This Row],[Lisäosat yhteensä]]+Yhteenveto[[#This Row],[Valtionosuuteen tehtävät vähennykset ja lisäykset, netto]]</f>
        <v>-495694.487326934</v>
      </c>
      <c r="M21" s="34">
        <v>3728067.2994639766</v>
      </c>
      <c r="N21" s="308">
        <f>SUM(Yhteenveto[[#This Row],[Valtionosuus ennen verotuloihin perustuvaa valtionosuuden tasausta]]+Yhteenveto[[#This Row],[Verotuloihin perustuva valtionosuuden tasaus]])</f>
        <v>3232372.8121370426</v>
      </c>
      <c r="O21" s="244">
        <v>1360710.0577640531</v>
      </c>
      <c r="P21" s="380">
        <f>SUM(Yhteenveto[[#This Row],[Kunnan  peruspalvelujen valtionosuus ]:[Veroperustemuutoksista johtuvien veromenetysten korvaus]])</f>
        <v>4593082.8699010955</v>
      </c>
      <c r="Q21" s="34">
        <v>67774.745500000019</v>
      </c>
      <c r="R21" s="347">
        <f>+Yhteenveto[[#This Row],[Kunnan  peruspalvelujen valtionosuus ]]+Yhteenveto[[#This Row],[Veroperustemuutoksista johtuvien veromenetysten korvaus]]+Yhteenveto[[#This Row],[Kotikuntakorvaus, netto]]</f>
        <v>4660857.6154010957</v>
      </c>
      <c r="S21" s="11"/>
      <c r="T21"/>
    </row>
    <row r="22" spans="1:20" ht="15">
      <c r="A22" s="32">
        <v>71</v>
      </c>
      <c r="B22" s="13" t="s">
        <v>27</v>
      </c>
      <c r="C22" s="15">
        <v>6591</v>
      </c>
      <c r="D22" s="15">
        <v>12228280.550000001</v>
      </c>
      <c r="E22" s="15">
        <v>1639220.342348777</v>
      </c>
      <c r="F22" s="234">
        <f>Yhteenveto[[#This Row],[Ikärakenne, laskennallinen kustannus]]+Yhteenveto[[#This Row],[Muut laskennalliset kustannukset ]]</f>
        <v>13867500.892348778</v>
      </c>
      <c r="G22" s="329">
        <v>1388.69</v>
      </c>
      <c r="H22" s="17">
        <v>9152855.790000001</v>
      </c>
      <c r="I22" s="345">
        <f>Yhteenveto[[#This Row],[Laskennalliset kustannukset yhteensä]]-Yhteenveto[[#This Row],[Omarahoitusosuus, €]]</f>
        <v>4714645.1023487765</v>
      </c>
      <c r="J22" s="33">
        <v>454900.53163517773</v>
      </c>
      <c r="K22" s="34">
        <v>-1804219.2024831357</v>
      </c>
      <c r="L22" s="234">
        <f>Yhteenveto[[#This Row],[Valtionosuus omarahoitusosuuden jälkeen (välisumma)]]+Yhteenveto[[#This Row],[Lisäosat yhteensä]]+Yhteenveto[[#This Row],[Valtionosuuteen tehtävät vähennykset ja lisäykset, netto]]</f>
        <v>3365326.4315008181</v>
      </c>
      <c r="M22" s="34">
        <v>3898124.8037349805</v>
      </c>
      <c r="N22" s="308">
        <f>SUM(Yhteenveto[[#This Row],[Valtionosuus ennen verotuloihin perustuvaa valtionosuuden tasausta]]+Yhteenveto[[#This Row],[Verotuloihin perustuva valtionosuuden tasaus]])</f>
        <v>7263451.2352357991</v>
      </c>
      <c r="O22" s="244">
        <v>1382873.4984998675</v>
      </c>
      <c r="P22" s="380">
        <f>SUM(Yhteenveto[[#This Row],[Kunnan  peruspalvelujen valtionosuus ]:[Veroperustemuutoksista johtuvien veromenetysten korvaus]])</f>
        <v>8646324.7337356657</v>
      </c>
      <c r="Q22" s="34">
        <v>-71757.984999999957</v>
      </c>
      <c r="R22" s="347">
        <f>+Yhteenveto[[#This Row],[Kunnan  peruspalvelujen valtionosuus ]]+Yhteenveto[[#This Row],[Veroperustemuutoksista johtuvien veromenetysten korvaus]]+Yhteenveto[[#This Row],[Kotikuntakorvaus, netto]]</f>
        <v>8574566.7487356663</v>
      </c>
      <c r="S22" s="11"/>
      <c r="T22"/>
    </row>
    <row r="23" spans="1:20" ht="15">
      <c r="A23" s="32">
        <v>72</v>
      </c>
      <c r="B23" s="13" t="s">
        <v>28</v>
      </c>
      <c r="C23" s="15">
        <v>960</v>
      </c>
      <c r="D23" s="15">
        <v>1160542.19</v>
      </c>
      <c r="E23" s="15">
        <v>1424356.8412376614</v>
      </c>
      <c r="F23" s="234">
        <f>Yhteenveto[[#This Row],[Ikärakenne, laskennallinen kustannus]]+Yhteenveto[[#This Row],[Muut laskennalliset kustannukset ]]</f>
        <v>2584899.0312376614</v>
      </c>
      <c r="G23" s="329">
        <v>1388.69</v>
      </c>
      <c r="H23" s="17">
        <v>1333142.4000000001</v>
      </c>
      <c r="I23" s="345">
        <f>Yhteenveto[[#This Row],[Laskennalliset kustannukset yhteensä]]-Yhteenveto[[#This Row],[Omarahoitusosuus, €]]</f>
        <v>1251756.6312376612</v>
      </c>
      <c r="J23" s="33">
        <v>85839.97446860245</v>
      </c>
      <c r="K23" s="34">
        <v>-339888.79440457991</v>
      </c>
      <c r="L23" s="234">
        <f>Yhteenveto[[#This Row],[Valtionosuus omarahoitusosuuden jälkeen (välisumma)]]+Yhteenveto[[#This Row],[Lisäosat yhteensä]]+Yhteenveto[[#This Row],[Valtionosuuteen tehtävät vähennykset ja lisäykset, netto]]</f>
        <v>997707.81130168389</v>
      </c>
      <c r="M23" s="34">
        <v>296991.75196522468</v>
      </c>
      <c r="N23" s="308">
        <f>SUM(Yhteenveto[[#This Row],[Valtionosuus ennen verotuloihin perustuvaa valtionosuuden tasausta]]+Yhteenveto[[#This Row],[Verotuloihin perustuva valtionosuuden tasaus]])</f>
        <v>1294699.5632669085</v>
      </c>
      <c r="O23" s="244">
        <v>170637.816848054</v>
      </c>
      <c r="P23" s="380">
        <f>SUM(Yhteenveto[[#This Row],[Kunnan  peruspalvelujen valtionosuus ]:[Veroperustemuutoksista johtuvien veromenetysten korvaus]])</f>
        <v>1465337.3801149626</v>
      </c>
      <c r="Q23" s="34">
        <v>4475.5500000000011</v>
      </c>
      <c r="R23" s="347">
        <f>+Yhteenveto[[#This Row],[Kunnan  peruspalvelujen valtionosuus ]]+Yhteenveto[[#This Row],[Veroperustemuutoksista johtuvien veromenetysten korvaus]]+Yhteenveto[[#This Row],[Kotikuntakorvaus, netto]]</f>
        <v>1469812.9301149626</v>
      </c>
      <c r="S23" s="11"/>
      <c r="T23"/>
    </row>
    <row r="24" spans="1:20" ht="15">
      <c r="A24" s="32">
        <v>74</v>
      </c>
      <c r="B24" s="13" t="s">
        <v>29</v>
      </c>
      <c r="C24" s="15">
        <v>1052</v>
      </c>
      <c r="D24" s="15">
        <v>1379862.9</v>
      </c>
      <c r="E24" s="15">
        <v>483461.98667385866</v>
      </c>
      <c r="F24" s="234">
        <f>Yhteenveto[[#This Row],[Ikärakenne, laskennallinen kustannus]]+Yhteenveto[[#This Row],[Muut laskennalliset kustannukset ]]</f>
        <v>1863324.8866738586</v>
      </c>
      <c r="G24" s="329">
        <v>1388.69</v>
      </c>
      <c r="H24" s="17">
        <v>1460901.8800000001</v>
      </c>
      <c r="I24" s="345">
        <f>Yhteenveto[[#This Row],[Laskennalliset kustannukset yhteensä]]-Yhteenveto[[#This Row],[Omarahoitusosuus, €]]</f>
        <v>402423.0066738585</v>
      </c>
      <c r="J24" s="33">
        <v>166458.12622561248</v>
      </c>
      <c r="K24" s="34">
        <v>152446.61885423341</v>
      </c>
      <c r="L24" s="234">
        <f>Yhteenveto[[#This Row],[Valtionosuus omarahoitusosuuden jälkeen (välisumma)]]+Yhteenveto[[#This Row],[Lisäosat yhteensä]]+Yhteenveto[[#This Row],[Valtionosuuteen tehtävät vähennykset ja lisäykset, netto]]</f>
        <v>721327.75175370439</v>
      </c>
      <c r="M24" s="34">
        <v>517380.09010282316</v>
      </c>
      <c r="N24" s="308">
        <f>SUM(Yhteenveto[[#This Row],[Valtionosuus ennen verotuloihin perustuvaa valtionosuuden tasausta]]+Yhteenveto[[#This Row],[Verotuloihin perustuva valtionosuuden tasaus]])</f>
        <v>1238707.8418565276</v>
      </c>
      <c r="O24" s="244">
        <v>287820.22960673127</v>
      </c>
      <c r="P24" s="380">
        <f>SUM(Yhteenveto[[#This Row],[Kunnan  peruspalvelujen valtionosuus ]:[Veroperustemuutoksista johtuvien veromenetysten korvaus]])</f>
        <v>1526528.0714632589</v>
      </c>
      <c r="Q24" s="34">
        <v>49231.05</v>
      </c>
      <c r="R24" s="347">
        <f>+Yhteenveto[[#This Row],[Kunnan  peruspalvelujen valtionosuus ]]+Yhteenveto[[#This Row],[Veroperustemuutoksista johtuvien veromenetysten korvaus]]+Yhteenveto[[#This Row],[Kotikuntakorvaus, netto]]</f>
        <v>1575759.121463259</v>
      </c>
      <c r="S24" s="11"/>
      <c r="T24"/>
    </row>
    <row r="25" spans="1:20" ht="15">
      <c r="A25" s="32">
        <v>75</v>
      </c>
      <c r="B25" s="13" t="s">
        <v>30</v>
      </c>
      <c r="C25" s="15">
        <v>19549</v>
      </c>
      <c r="D25" s="15">
        <v>24645632.870000001</v>
      </c>
      <c r="E25" s="15">
        <v>4886763.3553312365</v>
      </c>
      <c r="F25" s="234">
        <f>Yhteenveto[[#This Row],[Ikärakenne, laskennallinen kustannus]]+Yhteenveto[[#This Row],[Muut laskennalliset kustannukset ]]</f>
        <v>29532396.225331239</v>
      </c>
      <c r="G25" s="329">
        <v>1388.69</v>
      </c>
      <c r="H25" s="17">
        <v>27147500.810000002</v>
      </c>
      <c r="I25" s="345">
        <f>Yhteenveto[[#This Row],[Laskennalliset kustannukset yhteensä]]-Yhteenveto[[#This Row],[Omarahoitusosuus, €]]</f>
        <v>2384895.415331237</v>
      </c>
      <c r="J25" s="33">
        <v>583916.04747089732</v>
      </c>
      <c r="K25" s="34">
        <v>-7184686.3583772881</v>
      </c>
      <c r="L25" s="234">
        <f>Yhteenveto[[#This Row],[Valtionosuus omarahoitusosuuden jälkeen (välisumma)]]+Yhteenveto[[#This Row],[Lisäosat yhteensä]]+Yhteenveto[[#This Row],[Valtionosuuteen tehtävät vähennykset ja lisäykset, netto]]</f>
        <v>-4215874.8955751536</v>
      </c>
      <c r="M25" s="34">
        <v>-475828.35206105874</v>
      </c>
      <c r="N25" s="308">
        <f>SUM(Yhteenveto[[#This Row],[Valtionosuus ennen verotuloihin perustuvaa valtionosuuden tasausta]]+Yhteenveto[[#This Row],[Verotuloihin perustuva valtionosuuden tasaus]])</f>
        <v>-4691703.247636212</v>
      </c>
      <c r="O25" s="244">
        <v>3174876.1896728883</v>
      </c>
      <c r="P25" s="380">
        <f>SUM(Yhteenveto[[#This Row],[Kunnan  peruspalvelujen valtionosuus ]:[Veroperustemuutoksista johtuvien veromenetysten korvaus]])</f>
        <v>-1516827.0579633238</v>
      </c>
      <c r="Q25" s="34">
        <v>-20404.032450000057</v>
      </c>
      <c r="R25" s="347">
        <f>+Yhteenveto[[#This Row],[Kunnan  peruspalvelujen valtionosuus ]]+Yhteenveto[[#This Row],[Veroperustemuutoksista johtuvien veromenetysten korvaus]]+Yhteenveto[[#This Row],[Kotikuntakorvaus, netto]]</f>
        <v>-1537231.0904133238</v>
      </c>
      <c r="S25" s="11"/>
      <c r="T25"/>
    </row>
    <row r="26" spans="1:20" ht="15">
      <c r="A26" s="32">
        <v>77</v>
      </c>
      <c r="B26" s="13" t="s">
        <v>31</v>
      </c>
      <c r="C26" s="15">
        <v>4601</v>
      </c>
      <c r="D26" s="15">
        <v>6223113.9899999993</v>
      </c>
      <c r="E26" s="15">
        <v>1029705.2973162825</v>
      </c>
      <c r="F26" s="234">
        <f>Yhteenveto[[#This Row],[Ikärakenne, laskennallinen kustannus]]+Yhteenveto[[#This Row],[Muut laskennalliset kustannukset ]]</f>
        <v>7252819.2873162813</v>
      </c>
      <c r="G26" s="329">
        <v>1388.69</v>
      </c>
      <c r="H26" s="17">
        <v>6389362.6900000004</v>
      </c>
      <c r="I26" s="345">
        <f>Yhteenveto[[#This Row],[Laskennalliset kustannukset yhteensä]]-Yhteenveto[[#This Row],[Omarahoitusosuus, €]]</f>
        <v>863456.59731628094</v>
      </c>
      <c r="J26" s="33">
        <v>314716.72777337872</v>
      </c>
      <c r="K26" s="34">
        <v>-1177428.6732143685</v>
      </c>
      <c r="L26" s="234">
        <f>Yhteenveto[[#This Row],[Valtionosuus omarahoitusosuuden jälkeen (välisumma)]]+Yhteenveto[[#This Row],[Lisäosat yhteensä]]+Yhteenveto[[#This Row],[Valtionosuuteen tehtävät vähennykset ja lisäykset, netto]]</f>
        <v>744.65187529101968</v>
      </c>
      <c r="M26" s="34">
        <v>2664698.4176582657</v>
      </c>
      <c r="N26" s="308">
        <f>SUM(Yhteenveto[[#This Row],[Valtionosuus ennen verotuloihin perustuvaa valtionosuuden tasausta]]+Yhteenveto[[#This Row],[Verotuloihin perustuva valtionosuuden tasaus]])</f>
        <v>2665443.0695335567</v>
      </c>
      <c r="O26" s="244">
        <v>1047105.7362009127</v>
      </c>
      <c r="P26" s="380">
        <f>SUM(Yhteenveto[[#This Row],[Kunnan  peruspalvelujen valtionosuus ]:[Veroperustemuutoksista johtuvien veromenetysten korvaus]])</f>
        <v>3712548.8057344696</v>
      </c>
      <c r="Q26" s="34">
        <v>47008.193499999994</v>
      </c>
      <c r="R26" s="347">
        <f>+Yhteenveto[[#This Row],[Kunnan  peruspalvelujen valtionosuus ]]+Yhteenveto[[#This Row],[Veroperustemuutoksista johtuvien veromenetysten korvaus]]+Yhteenveto[[#This Row],[Kotikuntakorvaus, netto]]</f>
        <v>3759556.9992344696</v>
      </c>
      <c r="S26" s="11"/>
      <c r="T26"/>
    </row>
    <row r="27" spans="1:20" ht="15">
      <c r="A27" s="32">
        <v>78</v>
      </c>
      <c r="B27" s="13" t="s">
        <v>32</v>
      </c>
      <c r="C27" s="15">
        <v>7832</v>
      </c>
      <c r="D27" s="15">
        <v>9182301.4500000011</v>
      </c>
      <c r="E27" s="15">
        <v>2681285.3605645779</v>
      </c>
      <c r="F27" s="234">
        <f>Yhteenveto[[#This Row],[Ikärakenne, laskennallinen kustannus]]+Yhteenveto[[#This Row],[Muut laskennalliset kustannukset ]]</f>
        <v>11863586.810564579</v>
      </c>
      <c r="G27" s="329">
        <v>1388.69</v>
      </c>
      <c r="H27" s="17">
        <v>10876220.08</v>
      </c>
      <c r="I27" s="345">
        <f>Yhteenveto[[#This Row],[Laskennalliset kustannukset yhteensä]]-Yhteenveto[[#This Row],[Omarahoitusosuus, €]]</f>
        <v>987366.73056457937</v>
      </c>
      <c r="J27" s="33">
        <v>734112.2968265888</v>
      </c>
      <c r="K27" s="34">
        <v>-4011750.1211945252</v>
      </c>
      <c r="L27" s="234">
        <f>Yhteenveto[[#This Row],[Valtionosuus omarahoitusosuuden jälkeen (välisumma)]]+Yhteenveto[[#This Row],[Lisäosat yhteensä]]+Yhteenveto[[#This Row],[Valtionosuuteen tehtävät vähennykset ja lisäykset, netto]]</f>
        <v>-2290271.0938033569</v>
      </c>
      <c r="M27" s="34">
        <v>-107199.07430915257</v>
      </c>
      <c r="N27" s="308">
        <f>SUM(Yhteenveto[[#This Row],[Valtionosuus ennen verotuloihin perustuvaa valtionosuuden tasausta]]+Yhteenveto[[#This Row],[Verotuloihin perustuva valtionosuuden tasaus]])</f>
        <v>-2397470.1681125094</v>
      </c>
      <c r="O27" s="244">
        <v>1242815.293543437</v>
      </c>
      <c r="P27" s="380">
        <f>SUM(Yhteenveto[[#This Row],[Kunnan  peruspalvelujen valtionosuus ]:[Veroperustemuutoksista johtuvien veromenetysten korvaus]])</f>
        <v>-1154654.8745690724</v>
      </c>
      <c r="Q27" s="34">
        <v>7981.397500000021</v>
      </c>
      <c r="R27" s="347">
        <f>+Yhteenveto[[#This Row],[Kunnan  peruspalvelujen valtionosuus ]]+Yhteenveto[[#This Row],[Veroperustemuutoksista johtuvien veromenetysten korvaus]]+Yhteenveto[[#This Row],[Kotikuntakorvaus, netto]]</f>
        <v>-1146673.4770690724</v>
      </c>
      <c r="S27" s="11"/>
      <c r="T27"/>
    </row>
    <row r="28" spans="1:20" ht="15">
      <c r="A28" s="32">
        <v>79</v>
      </c>
      <c r="B28" s="13" t="s">
        <v>33</v>
      </c>
      <c r="C28" s="15">
        <v>6753</v>
      </c>
      <c r="D28" s="15">
        <v>8737399.1100000013</v>
      </c>
      <c r="E28" s="15">
        <v>1266806.0873847415</v>
      </c>
      <c r="F28" s="234">
        <f>Yhteenveto[[#This Row],[Ikärakenne, laskennallinen kustannus]]+Yhteenveto[[#This Row],[Muut laskennalliset kustannukset ]]</f>
        <v>10004205.197384743</v>
      </c>
      <c r="G28" s="329">
        <v>1388.69</v>
      </c>
      <c r="H28" s="17">
        <v>9377823.5700000003</v>
      </c>
      <c r="I28" s="345">
        <f>Yhteenveto[[#This Row],[Laskennalliset kustannukset yhteensä]]-Yhteenveto[[#This Row],[Omarahoitusosuus, €]]</f>
        <v>626381.62738474272</v>
      </c>
      <c r="J28" s="33">
        <v>241068.47897990892</v>
      </c>
      <c r="K28" s="34">
        <v>-2810635.9844911685</v>
      </c>
      <c r="L28" s="234">
        <f>Yhteenveto[[#This Row],[Valtionosuus omarahoitusosuuden jälkeen (välisumma)]]+Yhteenveto[[#This Row],[Lisäosat yhteensä]]+Yhteenveto[[#This Row],[Valtionosuuteen tehtävät vähennykset ja lisäykset, netto]]</f>
        <v>-1943185.8781265169</v>
      </c>
      <c r="M28" s="34">
        <v>-435753.11137453606</v>
      </c>
      <c r="N28" s="308">
        <f>SUM(Yhteenveto[[#This Row],[Valtionosuus ennen verotuloihin perustuvaa valtionosuuden tasausta]]+Yhteenveto[[#This Row],[Verotuloihin perustuva valtionosuuden tasaus]])</f>
        <v>-2378938.989501053</v>
      </c>
      <c r="O28" s="244">
        <v>1064230.3536242272</v>
      </c>
      <c r="P28" s="380">
        <f>SUM(Yhteenveto[[#This Row],[Kunnan  peruspalvelujen valtionosuus ]:[Veroperustemuutoksista johtuvien veromenetysten korvaus]])</f>
        <v>-1314708.6358768258</v>
      </c>
      <c r="Q28" s="34">
        <v>-53855.785000000033</v>
      </c>
      <c r="R28" s="347">
        <f>+Yhteenveto[[#This Row],[Kunnan  peruspalvelujen valtionosuus ]]+Yhteenveto[[#This Row],[Veroperustemuutoksista johtuvien veromenetysten korvaus]]+Yhteenveto[[#This Row],[Kotikuntakorvaus, netto]]</f>
        <v>-1368564.4208768257</v>
      </c>
      <c r="S28" s="11"/>
      <c r="T28"/>
    </row>
    <row r="29" spans="1:20" ht="15">
      <c r="A29" s="32">
        <v>81</v>
      </c>
      <c r="B29" s="13" t="s">
        <v>34</v>
      </c>
      <c r="C29" s="15">
        <v>2574</v>
      </c>
      <c r="D29" s="15">
        <v>2233133.9699999997</v>
      </c>
      <c r="E29" s="15">
        <v>882836.08388994774</v>
      </c>
      <c r="F29" s="234">
        <f>Yhteenveto[[#This Row],[Ikärakenne, laskennallinen kustannus]]+Yhteenveto[[#This Row],[Muut laskennalliset kustannukset ]]</f>
        <v>3115970.0538899475</v>
      </c>
      <c r="G29" s="329">
        <v>1388.69</v>
      </c>
      <c r="H29" s="17">
        <v>3574488.06</v>
      </c>
      <c r="I29" s="345">
        <f>Yhteenveto[[#This Row],[Laskennalliset kustannukset yhteensä]]-Yhteenveto[[#This Row],[Omarahoitusosuus, €]]</f>
        <v>-458518.00611005258</v>
      </c>
      <c r="J29" s="33">
        <v>324382.76348052971</v>
      </c>
      <c r="K29" s="34">
        <v>-372851.57508579479</v>
      </c>
      <c r="L29" s="234">
        <f>Yhteenveto[[#This Row],[Valtionosuus omarahoitusosuuden jälkeen (välisumma)]]+Yhteenveto[[#This Row],[Lisäosat yhteensä]]+Yhteenveto[[#This Row],[Valtionosuuteen tehtävät vähennykset ja lisäykset, netto]]</f>
        <v>-506986.81771531765</v>
      </c>
      <c r="M29" s="34">
        <v>578984.87792434893</v>
      </c>
      <c r="N29" s="308">
        <f>SUM(Yhteenveto[[#This Row],[Valtionosuus ennen verotuloihin perustuvaa valtionosuuden tasausta]]+Yhteenveto[[#This Row],[Verotuloihin perustuva valtionosuuden tasaus]])</f>
        <v>71998.060209031275</v>
      </c>
      <c r="O29" s="244">
        <v>620103.63561888481</v>
      </c>
      <c r="P29" s="380">
        <f>SUM(Yhteenveto[[#This Row],[Kunnan  peruspalvelujen valtionosuus ]:[Veroperustemuutoksista johtuvien veromenetysten korvaus]])</f>
        <v>692101.69582791603</v>
      </c>
      <c r="Q29" s="34">
        <v>-159627.95000000004</v>
      </c>
      <c r="R29" s="347">
        <f>+Yhteenveto[[#This Row],[Kunnan  peruspalvelujen valtionosuus ]]+Yhteenveto[[#This Row],[Veroperustemuutoksista johtuvien veromenetysten korvaus]]+Yhteenveto[[#This Row],[Kotikuntakorvaus, netto]]</f>
        <v>532473.74582791596</v>
      </c>
      <c r="S29" s="11"/>
      <c r="T29"/>
    </row>
    <row r="30" spans="1:20" ht="15">
      <c r="A30" s="32">
        <v>82</v>
      </c>
      <c r="B30" s="36" t="s">
        <v>35</v>
      </c>
      <c r="C30" s="15">
        <v>9359</v>
      </c>
      <c r="D30" s="15">
        <v>15010010.190000001</v>
      </c>
      <c r="E30" s="15">
        <v>1183108.8889740971</v>
      </c>
      <c r="F30" s="234">
        <f>Yhteenveto[[#This Row],[Ikärakenne, laskennallinen kustannus]]+Yhteenveto[[#This Row],[Muut laskennalliset kustannukset ]]</f>
        <v>16193119.078974098</v>
      </c>
      <c r="G30" s="329">
        <v>1388.69</v>
      </c>
      <c r="H30" s="17">
        <v>12996749.710000001</v>
      </c>
      <c r="I30" s="345">
        <f>Yhteenveto[[#This Row],[Laskennalliset kustannukset yhteensä]]-Yhteenveto[[#This Row],[Omarahoitusosuus, €]]</f>
        <v>3196369.3689740971</v>
      </c>
      <c r="J30" s="33">
        <v>256068.88384574442</v>
      </c>
      <c r="K30" s="34">
        <v>-112239.55752209667</v>
      </c>
      <c r="L30" s="234">
        <f>Yhteenveto[[#This Row],[Valtionosuus omarahoitusosuuden jälkeen (välisumma)]]+Yhteenveto[[#This Row],[Lisäosat yhteensä]]+Yhteenveto[[#This Row],[Valtionosuuteen tehtävät vähennykset ja lisäykset, netto]]</f>
        <v>3340198.6952977451</v>
      </c>
      <c r="M30" s="34">
        <v>1941876.0120621289</v>
      </c>
      <c r="N30" s="308">
        <f>SUM(Yhteenveto[[#This Row],[Valtionosuus ennen verotuloihin perustuvaa valtionosuuden tasausta]]+Yhteenveto[[#This Row],[Verotuloihin perustuva valtionosuuden tasaus]])</f>
        <v>5282074.7073598737</v>
      </c>
      <c r="O30" s="244">
        <v>1389353.3398513854</v>
      </c>
      <c r="P30" s="380">
        <f>SUM(Yhteenveto[[#This Row],[Kunnan  peruspalvelujen valtionosuus ]:[Veroperustemuutoksista johtuvien veromenetysten korvaus]])</f>
        <v>6671428.0472112596</v>
      </c>
      <c r="Q30" s="34">
        <v>125210.97049999997</v>
      </c>
      <c r="R30" s="347">
        <f>+Yhteenveto[[#This Row],[Kunnan  peruspalvelujen valtionosuus ]]+Yhteenveto[[#This Row],[Veroperustemuutoksista johtuvien veromenetysten korvaus]]+Yhteenveto[[#This Row],[Kotikuntakorvaus, netto]]</f>
        <v>6796639.0177112594</v>
      </c>
      <c r="S30" s="11"/>
      <c r="T30"/>
    </row>
    <row r="31" spans="1:20" ht="15">
      <c r="A31" s="32">
        <v>86</v>
      </c>
      <c r="B31" s="13" t="s">
        <v>36</v>
      </c>
      <c r="C31" s="15">
        <v>8031</v>
      </c>
      <c r="D31" s="15">
        <v>12687180.790000003</v>
      </c>
      <c r="E31" s="15">
        <v>1347169.2554203616</v>
      </c>
      <c r="F31" s="234">
        <f>Yhteenveto[[#This Row],[Ikärakenne, laskennallinen kustannus]]+Yhteenveto[[#This Row],[Muut laskennalliset kustannukset ]]</f>
        <v>14034350.045420364</v>
      </c>
      <c r="G31" s="329">
        <v>1388.69</v>
      </c>
      <c r="H31" s="17">
        <v>11152569.390000001</v>
      </c>
      <c r="I31" s="345">
        <f>Yhteenveto[[#This Row],[Laskennalliset kustannukset yhteensä]]-Yhteenveto[[#This Row],[Omarahoitusosuus, €]]</f>
        <v>2881780.6554203629</v>
      </c>
      <c r="J31" s="33">
        <v>182559.55355336569</v>
      </c>
      <c r="K31" s="34">
        <v>-1670258.0420691539</v>
      </c>
      <c r="L31" s="234">
        <f>Yhteenveto[[#This Row],[Valtionosuus omarahoitusosuuden jälkeen (välisumma)]]+Yhteenveto[[#This Row],[Lisäosat yhteensä]]+Yhteenveto[[#This Row],[Valtionosuuteen tehtävät vähennykset ja lisäykset, netto]]</f>
        <v>1394082.1669045747</v>
      </c>
      <c r="M31" s="34">
        <v>2709083.5633251849</v>
      </c>
      <c r="N31" s="308">
        <f>SUM(Yhteenveto[[#This Row],[Valtionosuus ennen verotuloihin perustuvaa valtionosuuden tasausta]]+Yhteenveto[[#This Row],[Verotuloihin perustuva valtionosuuden tasaus]])</f>
        <v>4103165.7302297596</v>
      </c>
      <c r="O31" s="244">
        <v>1391697.930258194</v>
      </c>
      <c r="P31" s="380">
        <f>SUM(Yhteenveto[[#This Row],[Kunnan  peruspalvelujen valtionosuus ]:[Veroperustemuutoksista johtuvien veromenetysten korvaus]])</f>
        <v>5494863.6604879536</v>
      </c>
      <c r="Q31" s="34">
        <v>-749938.0765000002</v>
      </c>
      <c r="R31" s="347">
        <f>+Yhteenveto[[#This Row],[Kunnan  peruspalvelujen valtionosuus ]]+Yhteenveto[[#This Row],[Veroperustemuutoksista johtuvien veromenetysten korvaus]]+Yhteenveto[[#This Row],[Kotikuntakorvaus, netto]]</f>
        <v>4744925.5839879531</v>
      </c>
      <c r="S31" s="11"/>
      <c r="T31"/>
    </row>
    <row r="32" spans="1:20" ht="15">
      <c r="A32" s="32">
        <v>90</v>
      </c>
      <c r="B32" s="13" t="s">
        <v>37</v>
      </c>
      <c r="C32" s="15">
        <v>3061</v>
      </c>
      <c r="D32" s="15">
        <v>3002795.41</v>
      </c>
      <c r="E32" s="15">
        <v>1356004.9981325853</v>
      </c>
      <c r="F32" s="234">
        <f>Yhteenveto[[#This Row],[Ikärakenne, laskennallinen kustannus]]+Yhteenveto[[#This Row],[Muut laskennalliset kustannukset ]]</f>
        <v>4358800.4081325857</v>
      </c>
      <c r="G32" s="329">
        <v>1388.69</v>
      </c>
      <c r="H32" s="17">
        <v>4250780.09</v>
      </c>
      <c r="I32" s="345">
        <f>Yhteenveto[[#This Row],[Laskennalliset kustannukset yhteensä]]-Yhteenveto[[#This Row],[Omarahoitusosuus, €]]</f>
        <v>108020.31813258585</v>
      </c>
      <c r="J32" s="33">
        <v>1059557.2311947343</v>
      </c>
      <c r="K32" s="34">
        <v>-1881044.1991662635</v>
      </c>
      <c r="L32" s="234">
        <f>Yhteenveto[[#This Row],[Valtionosuus omarahoitusosuuden jälkeen (välisumma)]]+Yhteenveto[[#This Row],[Lisäosat yhteensä]]+Yhteenveto[[#This Row],[Valtionosuuteen tehtävät vähennykset ja lisäykset, netto]]</f>
        <v>-713466.64983894327</v>
      </c>
      <c r="M32" s="34">
        <v>538376.61967507505</v>
      </c>
      <c r="N32" s="308">
        <f>SUM(Yhteenveto[[#This Row],[Valtionosuus ennen verotuloihin perustuvaa valtionosuuden tasausta]]+Yhteenveto[[#This Row],[Verotuloihin perustuva valtionosuuden tasaus]])</f>
        <v>-175090.03016386821</v>
      </c>
      <c r="O32" s="244">
        <v>704029.19670250802</v>
      </c>
      <c r="P32" s="380">
        <f>SUM(Yhteenveto[[#This Row],[Kunnan  peruspalvelujen valtionosuus ]:[Veroperustemuutoksista johtuvien veromenetysten korvaus]])</f>
        <v>528939.16653863981</v>
      </c>
      <c r="Q32" s="34">
        <v>-7459.25</v>
      </c>
      <c r="R32" s="347">
        <f>+Yhteenveto[[#This Row],[Kunnan  peruspalvelujen valtionosuus ]]+Yhteenveto[[#This Row],[Veroperustemuutoksista johtuvien veromenetysten korvaus]]+Yhteenveto[[#This Row],[Kotikuntakorvaus, netto]]</f>
        <v>521479.91653863981</v>
      </c>
      <c r="S32" s="11"/>
      <c r="T32"/>
    </row>
    <row r="33" spans="1:20" ht="15">
      <c r="A33" s="32">
        <v>91</v>
      </c>
      <c r="B33" s="13" t="s">
        <v>38</v>
      </c>
      <c r="C33" s="15">
        <v>664028</v>
      </c>
      <c r="D33" s="15">
        <v>901389520.78999996</v>
      </c>
      <c r="E33" s="15">
        <v>306729956.07953906</v>
      </c>
      <c r="F33" s="234">
        <f>Yhteenveto[[#This Row],[Ikärakenne, laskennallinen kustannus]]+Yhteenveto[[#This Row],[Muut laskennalliset kustannukset ]]</f>
        <v>1208119476.869539</v>
      </c>
      <c r="G33" s="329">
        <v>1388.69</v>
      </c>
      <c r="H33" s="17">
        <v>922129043.32000005</v>
      </c>
      <c r="I33" s="345">
        <f>Yhteenveto[[#This Row],[Laskennalliset kustannukset yhteensä]]-Yhteenveto[[#This Row],[Omarahoitusosuus, €]]</f>
        <v>285990433.54953897</v>
      </c>
      <c r="J33" s="33">
        <v>28022786.138761964</v>
      </c>
      <c r="K33" s="34">
        <v>-87294730.368010387</v>
      </c>
      <c r="L33" s="234">
        <f>Yhteenveto[[#This Row],[Valtionosuus omarahoitusosuuden jälkeen (välisumma)]]+Yhteenveto[[#This Row],[Lisäosat yhteensä]]+Yhteenveto[[#This Row],[Valtionosuuteen tehtävät vähennykset ja lisäykset, netto]]</f>
        <v>226718489.32029051</v>
      </c>
      <c r="M33" s="34">
        <v>-58174880.507060565</v>
      </c>
      <c r="N33" s="308">
        <f>SUM(Yhteenveto[[#This Row],[Valtionosuus ennen verotuloihin perustuvaa valtionosuuden tasausta]]+Yhteenveto[[#This Row],[Verotuloihin perustuva valtionosuuden tasaus]])</f>
        <v>168543608.81322995</v>
      </c>
      <c r="O33" s="244">
        <v>89144112.888305768</v>
      </c>
      <c r="P33" s="380">
        <f>SUM(Yhteenveto[[#This Row],[Kunnan  peruspalvelujen valtionosuus ]:[Veroperustemuutoksista johtuvien veromenetysten korvaus]])</f>
        <v>257687721.7015357</v>
      </c>
      <c r="Q33" s="34">
        <v>-91691765.444099933</v>
      </c>
      <c r="R33" s="347">
        <f>+Yhteenveto[[#This Row],[Kunnan  peruspalvelujen valtionosuus ]]+Yhteenveto[[#This Row],[Veroperustemuutoksista johtuvien veromenetysten korvaus]]+Yhteenveto[[#This Row],[Kotikuntakorvaus, netto]]</f>
        <v>165995956.25743577</v>
      </c>
      <c r="S33" s="11"/>
      <c r="T33"/>
    </row>
    <row r="34" spans="1:20" ht="15">
      <c r="A34" s="32">
        <v>92</v>
      </c>
      <c r="B34" s="13" t="s">
        <v>39</v>
      </c>
      <c r="C34" s="15">
        <v>242819</v>
      </c>
      <c r="D34" s="15">
        <v>387273586.18000001</v>
      </c>
      <c r="E34" s="15">
        <v>141853134.30628711</v>
      </c>
      <c r="F34" s="234">
        <f>Yhteenveto[[#This Row],[Ikärakenne, laskennallinen kustannus]]+Yhteenveto[[#This Row],[Muut laskennalliset kustannukset ]]</f>
        <v>529126720.48628712</v>
      </c>
      <c r="G34" s="329">
        <v>1388.69</v>
      </c>
      <c r="H34" s="17">
        <v>337200317.11000001</v>
      </c>
      <c r="I34" s="345">
        <f>Yhteenveto[[#This Row],[Laskennalliset kustannukset yhteensä]]-Yhteenveto[[#This Row],[Omarahoitusosuus, €]]</f>
        <v>191926403.3762871</v>
      </c>
      <c r="J34" s="33">
        <v>11441161.256695002</v>
      </c>
      <c r="K34" s="34">
        <v>-72536163.682346106</v>
      </c>
      <c r="L34" s="234">
        <f>Yhteenveto[[#This Row],[Valtionosuus omarahoitusosuuden jälkeen (välisumma)]]+Yhteenveto[[#This Row],[Lisäosat yhteensä]]+Yhteenveto[[#This Row],[Valtionosuuteen tehtävät vähennykset ja lisäykset, netto]]</f>
        <v>130831400.950636</v>
      </c>
      <c r="M34" s="34">
        <v>-4333789.5023266869</v>
      </c>
      <c r="N34" s="308">
        <f>SUM(Yhteenveto[[#This Row],[Valtionosuus ennen verotuloihin perustuvaa valtionosuuden tasausta]]+Yhteenveto[[#This Row],[Verotuloihin perustuva valtionosuuden tasaus]])</f>
        <v>126497611.44830932</v>
      </c>
      <c r="O34" s="244">
        <v>30298277.497694023</v>
      </c>
      <c r="P34" s="380">
        <f>SUM(Yhteenveto[[#This Row],[Kunnan  peruspalvelujen valtionosuus ]:[Veroperustemuutoksista johtuvien veromenetysten korvaus]])</f>
        <v>156795888.94600335</v>
      </c>
      <c r="Q34" s="34">
        <v>-5847334.4201500099</v>
      </c>
      <c r="R34" s="347">
        <f>+Yhteenveto[[#This Row],[Kunnan  peruspalvelujen valtionosuus ]]+Yhteenveto[[#This Row],[Veroperustemuutoksista johtuvien veromenetysten korvaus]]+Yhteenveto[[#This Row],[Kotikuntakorvaus, netto]]</f>
        <v>150948554.52585334</v>
      </c>
      <c r="S34" s="11"/>
      <c r="T34"/>
    </row>
    <row r="35" spans="1:20" ht="15">
      <c r="A35" s="32">
        <v>97</v>
      </c>
      <c r="B35" s="13" t="s">
        <v>40</v>
      </c>
      <c r="C35" s="15">
        <v>2091</v>
      </c>
      <c r="D35" s="15">
        <v>2018461.7</v>
      </c>
      <c r="E35" s="15">
        <v>1137618.2598683536</v>
      </c>
      <c r="F35" s="234">
        <f>Yhteenveto[[#This Row],[Ikärakenne, laskennallinen kustannus]]+Yhteenveto[[#This Row],[Muut laskennalliset kustannukset ]]</f>
        <v>3156079.9598683538</v>
      </c>
      <c r="G35" s="329">
        <v>1388.69</v>
      </c>
      <c r="H35" s="17">
        <v>2903750.79</v>
      </c>
      <c r="I35" s="345">
        <f>Yhteenveto[[#This Row],[Laskennalliset kustannukset yhteensä]]-Yhteenveto[[#This Row],[Omarahoitusosuus, €]]</f>
        <v>252329.16986835375</v>
      </c>
      <c r="J35" s="33">
        <v>156636.15281717735</v>
      </c>
      <c r="K35" s="34">
        <v>-496570.5296806891</v>
      </c>
      <c r="L35" s="234">
        <f>Yhteenveto[[#This Row],[Valtionosuus omarahoitusosuuden jälkeen (välisumma)]]+Yhteenveto[[#This Row],[Lisäosat yhteensä]]+Yhteenveto[[#This Row],[Valtionosuuteen tehtävät vähennykset ja lisäykset, netto]]</f>
        <v>-87605.206995157991</v>
      </c>
      <c r="M35" s="34">
        <v>295078.15947681328</v>
      </c>
      <c r="N35" s="308">
        <f>SUM(Yhteenveto[[#This Row],[Valtionosuus ennen verotuloihin perustuvaa valtionosuuden tasausta]]+Yhteenveto[[#This Row],[Verotuloihin perustuva valtionosuuden tasaus]])</f>
        <v>207472.95248165529</v>
      </c>
      <c r="O35" s="244">
        <v>448682.95524441573</v>
      </c>
      <c r="P35" s="380">
        <f>SUM(Yhteenveto[[#This Row],[Kunnan  peruspalvelujen valtionosuus ]:[Veroperustemuutoksista johtuvien veromenetysten korvaus]])</f>
        <v>656155.90772607108</v>
      </c>
      <c r="Q35" s="34">
        <v>-23153.512000000002</v>
      </c>
      <c r="R35" s="347">
        <f>+Yhteenveto[[#This Row],[Kunnan  peruspalvelujen valtionosuus ]]+Yhteenveto[[#This Row],[Veroperustemuutoksista johtuvien veromenetysten korvaus]]+Yhteenveto[[#This Row],[Kotikuntakorvaus, netto]]</f>
        <v>633002.39572607109</v>
      </c>
      <c r="S35" s="11"/>
      <c r="T35"/>
    </row>
    <row r="36" spans="1:20" ht="15">
      <c r="A36" s="32">
        <v>98</v>
      </c>
      <c r="B36" s="13" t="s">
        <v>41</v>
      </c>
      <c r="C36" s="15">
        <v>22943</v>
      </c>
      <c r="D36" s="15">
        <v>36693001.539999999</v>
      </c>
      <c r="E36" s="15">
        <v>3449709.1142119244</v>
      </c>
      <c r="F36" s="234">
        <f>Yhteenveto[[#This Row],[Ikärakenne, laskennallinen kustannus]]+Yhteenveto[[#This Row],[Muut laskennalliset kustannukset ]]</f>
        <v>40142710.654211923</v>
      </c>
      <c r="G36" s="329">
        <v>1388.69</v>
      </c>
      <c r="H36" s="17">
        <v>31860714.670000002</v>
      </c>
      <c r="I36" s="345">
        <f>Yhteenveto[[#This Row],[Laskennalliset kustannukset yhteensä]]-Yhteenveto[[#This Row],[Omarahoitusosuus, €]]</f>
        <v>8281995.9842119217</v>
      </c>
      <c r="J36" s="33">
        <v>638293.52824125963</v>
      </c>
      <c r="K36" s="34">
        <v>4539489.6551148426</v>
      </c>
      <c r="L36" s="234">
        <f>Yhteenveto[[#This Row],[Valtionosuus omarahoitusosuuden jälkeen (välisumma)]]+Yhteenveto[[#This Row],[Lisäosat yhteensä]]+Yhteenveto[[#This Row],[Valtionosuuteen tehtävät vähennykset ja lisäykset, netto]]</f>
        <v>13459779.167568024</v>
      </c>
      <c r="M36" s="34">
        <v>5853940.8935225541</v>
      </c>
      <c r="N36" s="308">
        <f>SUM(Yhteenveto[[#This Row],[Valtionosuus ennen verotuloihin perustuvaa valtionosuuden tasausta]]+Yhteenveto[[#This Row],[Verotuloihin perustuva valtionosuuden tasaus]])</f>
        <v>19313720.061090577</v>
      </c>
      <c r="O36" s="244">
        <v>3417359.4084765422</v>
      </c>
      <c r="P36" s="380">
        <f>SUM(Yhteenveto[[#This Row],[Kunnan  peruspalvelujen valtionosuus ]:[Veroperustemuutoksista johtuvien veromenetysten korvaus]])</f>
        <v>22731079.46956712</v>
      </c>
      <c r="Q36" s="34">
        <v>-1892208.8334000004</v>
      </c>
      <c r="R36" s="347">
        <f>+Yhteenveto[[#This Row],[Kunnan  peruspalvelujen valtionosuus ]]+Yhteenveto[[#This Row],[Veroperustemuutoksista johtuvien veromenetysten korvaus]]+Yhteenveto[[#This Row],[Kotikuntakorvaus, netto]]</f>
        <v>20838870.63616712</v>
      </c>
      <c r="S36" s="11"/>
      <c r="T36"/>
    </row>
    <row r="37" spans="1:20" ht="15">
      <c r="A37" s="32">
        <v>102</v>
      </c>
      <c r="B37" s="13" t="s">
        <v>42</v>
      </c>
      <c r="C37" s="15">
        <v>9745</v>
      </c>
      <c r="D37" s="15">
        <v>13081588.449999999</v>
      </c>
      <c r="E37" s="15">
        <v>1859428.8139117679</v>
      </c>
      <c r="F37" s="234">
        <f>Yhteenveto[[#This Row],[Ikärakenne, laskennallinen kustannus]]+Yhteenveto[[#This Row],[Muut laskennalliset kustannukset ]]</f>
        <v>14941017.263911767</v>
      </c>
      <c r="G37" s="329">
        <v>1388.69</v>
      </c>
      <c r="H37" s="17">
        <v>13532784.050000001</v>
      </c>
      <c r="I37" s="345">
        <f>Yhteenveto[[#This Row],[Laskennalliset kustannukset yhteensä]]-Yhteenveto[[#This Row],[Omarahoitusosuus, €]]</f>
        <v>1408233.2139117662</v>
      </c>
      <c r="J37" s="33">
        <v>309515.7632352864</v>
      </c>
      <c r="K37" s="34">
        <v>-775811.44264786877</v>
      </c>
      <c r="L37" s="234">
        <f>Yhteenveto[[#This Row],[Valtionosuus omarahoitusosuuden jälkeen (välisumma)]]+Yhteenveto[[#This Row],[Lisäosat yhteensä]]+Yhteenveto[[#This Row],[Valtionosuuteen tehtävät vähennykset ja lisäykset, netto]]</f>
        <v>941937.53449918376</v>
      </c>
      <c r="M37" s="34">
        <v>3902026.9960696246</v>
      </c>
      <c r="N37" s="308">
        <f>SUM(Yhteenveto[[#This Row],[Valtionosuus ennen verotuloihin perustuvaa valtionosuuden tasausta]]+Yhteenveto[[#This Row],[Verotuloihin perustuva valtionosuuden tasaus]])</f>
        <v>4843964.5305688083</v>
      </c>
      <c r="O37" s="244">
        <v>2140556.412930782</v>
      </c>
      <c r="P37" s="380">
        <f>SUM(Yhteenveto[[#This Row],[Kunnan  peruspalvelujen valtionosuus ]:[Veroperustemuutoksista johtuvien veromenetysten korvaus]])</f>
        <v>6984520.9434995903</v>
      </c>
      <c r="Q37" s="34">
        <v>201772.71249999999</v>
      </c>
      <c r="R37" s="347">
        <f>+Yhteenveto[[#This Row],[Kunnan  peruspalvelujen valtionosuus ]]+Yhteenveto[[#This Row],[Veroperustemuutoksista johtuvien veromenetysten korvaus]]+Yhteenveto[[#This Row],[Kotikuntakorvaus, netto]]</f>
        <v>7186293.6559995906</v>
      </c>
      <c r="S37" s="11"/>
      <c r="T37"/>
    </row>
    <row r="38" spans="1:20" ht="15">
      <c r="A38" s="32">
        <v>103</v>
      </c>
      <c r="B38" s="13" t="s">
        <v>43</v>
      </c>
      <c r="C38" s="15">
        <v>2161</v>
      </c>
      <c r="D38" s="15">
        <v>2858207.4000000004</v>
      </c>
      <c r="E38" s="15">
        <v>408090.43042113178</v>
      </c>
      <c r="F38" s="234">
        <f>Yhteenveto[[#This Row],[Ikärakenne, laskennallinen kustannus]]+Yhteenveto[[#This Row],[Muut laskennalliset kustannukset ]]</f>
        <v>3266297.830421132</v>
      </c>
      <c r="G38" s="329">
        <v>1388.69</v>
      </c>
      <c r="H38" s="17">
        <v>3000959.0900000003</v>
      </c>
      <c r="I38" s="345">
        <f>Yhteenveto[[#This Row],[Laskennalliset kustannukset yhteensä]]-Yhteenveto[[#This Row],[Omarahoitusosuus, €]]</f>
        <v>265338.74042113172</v>
      </c>
      <c r="J38" s="33">
        <v>36601.392338787977</v>
      </c>
      <c r="K38" s="34">
        <v>-63317.623365986685</v>
      </c>
      <c r="L38" s="234">
        <f>Yhteenveto[[#This Row],[Valtionosuus omarahoitusosuuden jälkeen (välisumma)]]+Yhteenveto[[#This Row],[Lisäosat yhteensä]]+Yhteenveto[[#This Row],[Valtionosuuteen tehtävät vähennykset ja lisäykset, netto]]</f>
        <v>238622.509393933</v>
      </c>
      <c r="M38" s="34">
        <v>1125081.326062046</v>
      </c>
      <c r="N38" s="308">
        <f>SUM(Yhteenveto[[#This Row],[Valtionosuus ennen verotuloihin perustuvaa valtionosuuden tasausta]]+Yhteenveto[[#This Row],[Verotuloihin perustuva valtionosuuden tasaus]])</f>
        <v>1363703.835455979</v>
      </c>
      <c r="O38" s="244">
        <v>488886.35415327025</v>
      </c>
      <c r="P38" s="380">
        <f>SUM(Yhteenveto[[#This Row],[Kunnan  peruspalvelujen valtionosuus ]:[Veroperustemuutoksista johtuvien veromenetysten korvaus]])</f>
        <v>1852590.1896092491</v>
      </c>
      <c r="Q38" s="34">
        <v>-28345.149999999994</v>
      </c>
      <c r="R38" s="347">
        <f>+Yhteenveto[[#This Row],[Kunnan  peruspalvelujen valtionosuus ]]+Yhteenveto[[#This Row],[Veroperustemuutoksista johtuvien veromenetysten korvaus]]+Yhteenveto[[#This Row],[Kotikuntakorvaus, netto]]</f>
        <v>1824245.0396092492</v>
      </c>
      <c r="S38" s="11"/>
      <c r="T38"/>
    </row>
    <row r="39" spans="1:20" ht="15">
      <c r="A39" s="32">
        <v>105</v>
      </c>
      <c r="B39" s="13" t="s">
        <v>44</v>
      </c>
      <c r="C39" s="15">
        <v>2094</v>
      </c>
      <c r="D39" s="15">
        <v>1979236.1600000001</v>
      </c>
      <c r="E39" s="15">
        <v>1376017.0959548051</v>
      </c>
      <c r="F39" s="234">
        <f>Yhteenveto[[#This Row],[Ikärakenne, laskennallinen kustannus]]+Yhteenveto[[#This Row],[Muut laskennalliset kustannukset ]]</f>
        <v>3355253.2559548053</v>
      </c>
      <c r="G39" s="329">
        <v>1388.69</v>
      </c>
      <c r="H39" s="17">
        <v>2907916.8600000003</v>
      </c>
      <c r="I39" s="345">
        <f>Yhteenveto[[#This Row],[Laskennalliset kustannukset yhteensä]]-Yhteenveto[[#This Row],[Omarahoitusosuus, €]]</f>
        <v>447336.39595480496</v>
      </c>
      <c r="J39" s="33">
        <v>738520.01541167579</v>
      </c>
      <c r="K39" s="34">
        <v>559176.73014968168</v>
      </c>
      <c r="L39" s="234">
        <f>Yhteenveto[[#This Row],[Valtionosuus omarahoitusosuuden jälkeen (välisumma)]]+Yhteenveto[[#This Row],[Lisäosat yhteensä]]+Yhteenveto[[#This Row],[Valtionosuuteen tehtävät vähennykset ja lisäykset, netto]]</f>
        <v>1745033.1415161625</v>
      </c>
      <c r="M39" s="34">
        <v>916111.99700052931</v>
      </c>
      <c r="N39" s="308">
        <f>SUM(Yhteenveto[[#This Row],[Valtionosuus ennen verotuloihin perustuvaa valtionosuuden tasausta]]+Yhteenveto[[#This Row],[Verotuloihin perustuva valtionosuuden tasaus]])</f>
        <v>2661145.138516692</v>
      </c>
      <c r="O39" s="244">
        <v>500423.75808776653</v>
      </c>
      <c r="P39" s="380">
        <f>SUM(Yhteenveto[[#This Row],[Kunnan  peruspalvelujen valtionosuus ]:[Veroperustemuutoksista johtuvien veromenetysten korvaus]])</f>
        <v>3161568.8966044583</v>
      </c>
      <c r="Q39" s="34">
        <v>13426.650000000001</v>
      </c>
      <c r="R39" s="347">
        <f>+Yhteenveto[[#This Row],[Kunnan  peruspalvelujen valtionosuus ]]+Yhteenveto[[#This Row],[Veroperustemuutoksista johtuvien veromenetysten korvaus]]+Yhteenveto[[#This Row],[Kotikuntakorvaus, netto]]</f>
        <v>3174995.5466044582</v>
      </c>
      <c r="S39" s="11"/>
      <c r="T39"/>
    </row>
    <row r="40" spans="1:20" ht="15">
      <c r="A40" s="32">
        <v>106</v>
      </c>
      <c r="B40" s="13" t="s">
        <v>45</v>
      </c>
      <c r="C40" s="15">
        <v>46797</v>
      </c>
      <c r="D40" s="15">
        <v>67536121.929999992</v>
      </c>
      <c r="E40" s="15">
        <v>10759384.13849315</v>
      </c>
      <c r="F40" s="234">
        <f>Yhteenveto[[#This Row],[Ikärakenne, laskennallinen kustannus]]+Yhteenveto[[#This Row],[Muut laskennalliset kustannukset ]]</f>
        <v>78295506.068493143</v>
      </c>
      <c r="G40" s="329">
        <v>1388.69</v>
      </c>
      <c r="H40" s="17">
        <v>64986525.93</v>
      </c>
      <c r="I40" s="345">
        <f>Yhteenveto[[#This Row],[Laskennalliset kustannukset yhteensä]]-Yhteenveto[[#This Row],[Omarahoitusosuus, €]]</f>
        <v>13308980.138493143</v>
      </c>
      <c r="J40" s="33">
        <v>1558719.8253859179</v>
      </c>
      <c r="K40" s="34">
        <v>-7713725.6468526032</v>
      </c>
      <c r="L40" s="234">
        <f>Yhteenveto[[#This Row],[Valtionosuus omarahoitusosuuden jälkeen (välisumma)]]+Yhteenveto[[#This Row],[Lisäosat yhteensä]]+Yhteenveto[[#This Row],[Valtionosuuteen tehtävät vähennykset ja lisäykset, netto]]</f>
        <v>7153974.3170264568</v>
      </c>
      <c r="M40" s="34">
        <v>-323426.846373117</v>
      </c>
      <c r="N40" s="308">
        <f>SUM(Yhteenveto[[#This Row],[Valtionosuus ennen verotuloihin perustuvaa valtionosuuden tasausta]]+Yhteenveto[[#This Row],[Verotuloihin perustuva valtionosuuden tasaus]])</f>
        <v>6830547.4706533402</v>
      </c>
      <c r="O40" s="244">
        <v>6611095.3578563128</v>
      </c>
      <c r="P40" s="380">
        <f>SUM(Yhteenveto[[#This Row],[Kunnan  peruspalvelujen valtionosuus ]:[Veroperustemuutoksista johtuvien veromenetysten korvaus]])</f>
        <v>13441642.828509653</v>
      </c>
      <c r="Q40" s="34">
        <v>-134296.33700000006</v>
      </c>
      <c r="R40" s="347">
        <f>+Yhteenveto[[#This Row],[Kunnan  peruspalvelujen valtionosuus ]]+Yhteenveto[[#This Row],[Veroperustemuutoksista johtuvien veromenetysten korvaus]]+Yhteenveto[[#This Row],[Kotikuntakorvaus, netto]]</f>
        <v>13307346.491509654</v>
      </c>
      <c r="S40" s="11"/>
      <c r="T40"/>
    </row>
    <row r="41" spans="1:20" ht="15">
      <c r="A41" s="32">
        <v>108</v>
      </c>
      <c r="B41" s="13" t="s">
        <v>46</v>
      </c>
      <c r="C41" s="15">
        <v>10257</v>
      </c>
      <c r="D41" s="15">
        <v>16351884.16</v>
      </c>
      <c r="E41" s="15">
        <v>1454549.9254731291</v>
      </c>
      <c r="F41" s="234">
        <f>Yhteenveto[[#This Row],[Ikärakenne, laskennallinen kustannus]]+Yhteenveto[[#This Row],[Muut laskennalliset kustannukset ]]</f>
        <v>17806434.085473128</v>
      </c>
      <c r="G41" s="329">
        <v>1388.69</v>
      </c>
      <c r="H41" s="17">
        <v>14243793.33</v>
      </c>
      <c r="I41" s="345">
        <f>Yhteenveto[[#This Row],[Laskennalliset kustannukset yhteensä]]-Yhteenveto[[#This Row],[Omarahoitusosuus, €]]</f>
        <v>3562640.7554731276</v>
      </c>
      <c r="J41" s="33">
        <v>291487.92693768948</v>
      </c>
      <c r="K41" s="34">
        <v>-261062.29591582285</v>
      </c>
      <c r="L41" s="234">
        <f>Yhteenveto[[#This Row],[Valtionosuus omarahoitusosuuden jälkeen (välisumma)]]+Yhteenveto[[#This Row],[Lisäosat yhteensä]]+Yhteenveto[[#This Row],[Valtionosuuteen tehtävät vähennykset ja lisäykset, netto]]</f>
        <v>3593066.3864949942</v>
      </c>
      <c r="M41" s="34">
        <v>4009707.1234771875</v>
      </c>
      <c r="N41" s="308">
        <f>SUM(Yhteenveto[[#This Row],[Valtionosuus ennen verotuloihin perustuvaa valtionosuuden tasausta]]+Yhteenveto[[#This Row],[Verotuloihin perustuva valtionosuuden tasaus]])</f>
        <v>7602773.5099721812</v>
      </c>
      <c r="O41" s="244">
        <v>1713555.3959331969</v>
      </c>
      <c r="P41" s="380">
        <f>SUM(Yhteenveto[[#This Row],[Kunnan  peruspalvelujen valtionosuus ]:[Veroperustemuutoksista johtuvien veromenetysten korvaus]])</f>
        <v>9316328.9059053771</v>
      </c>
      <c r="Q41" s="34">
        <v>-99312.454499999905</v>
      </c>
      <c r="R41" s="347">
        <f>+Yhteenveto[[#This Row],[Kunnan  peruspalvelujen valtionosuus ]]+Yhteenveto[[#This Row],[Veroperustemuutoksista johtuvien veromenetysten korvaus]]+Yhteenveto[[#This Row],[Kotikuntakorvaus, netto]]</f>
        <v>9217016.4514053781</v>
      </c>
      <c r="S41" s="11"/>
      <c r="T41"/>
    </row>
    <row r="42" spans="1:20" ht="15">
      <c r="A42" s="32">
        <v>109</v>
      </c>
      <c r="B42" s="36" t="s">
        <v>47</v>
      </c>
      <c r="C42" s="15">
        <v>68043</v>
      </c>
      <c r="D42" s="15">
        <v>93537685</v>
      </c>
      <c r="E42" s="15">
        <v>15048277.330742074</v>
      </c>
      <c r="F42" s="234">
        <f>Yhteenveto[[#This Row],[Ikärakenne, laskennallinen kustannus]]+Yhteenveto[[#This Row],[Muut laskennalliset kustannukset ]]</f>
        <v>108585962.33074208</v>
      </c>
      <c r="G42" s="329">
        <v>1388.69</v>
      </c>
      <c r="H42" s="17">
        <v>94490633.670000002</v>
      </c>
      <c r="I42" s="345">
        <f>Yhteenveto[[#This Row],[Laskennalliset kustannukset yhteensä]]-Yhteenveto[[#This Row],[Omarahoitusosuus, €]]</f>
        <v>14095328.660742074</v>
      </c>
      <c r="J42" s="33">
        <v>2430138.7400079672</v>
      </c>
      <c r="K42" s="34">
        <v>-7214809.1927112173</v>
      </c>
      <c r="L42" s="234">
        <f>Yhteenveto[[#This Row],[Valtionosuus omarahoitusosuuden jälkeen (välisumma)]]+Yhteenveto[[#This Row],[Lisäosat yhteensä]]+Yhteenveto[[#This Row],[Valtionosuuteen tehtävät vähennykset ja lisäykset, netto]]</f>
        <v>9310658.2080388237</v>
      </c>
      <c r="M42" s="34">
        <v>8001987.8800818073</v>
      </c>
      <c r="N42" s="308">
        <f>SUM(Yhteenveto[[#This Row],[Valtionosuus ennen verotuloihin perustuvaa valtionosuuden tasausta]]+Yhteenveto[[#This Row],[Verotuloihin perustuva valtionosuuden tasaus]])</f>
        <v>17312646.088120632</v>
      </c>
      <c r="O42" s="244">
        <v>10403021.801521907</v>
      </c>
      <c r="P42" s="380">
        <f>SUM(Yhteenveto[[#This Row],[Kunnan  peruspalvelujen valtionosuus ]:[Veroperustemuutoksista johtuvien veromenetysten korvaus]])</f>
        <v>27715667.889642537</v>
      </c>
      <c r="Q42" s="34">
        <v>-245946.39100000041</v>
      </c>
      <c r="R42" s="347">
        <f>+Yhteenveto[[#This Row],[Kunnan  peruspalvelujen valtionosuus ]]+Yhteenveto[[#This Row],[Veroperustemuutoksista johtuvien veromenetysten korvaus]]+Yhteenveto[[#This Row],[Kotikuntakorvaus, netto]]</f>
        <v>27469721.498642538</v>
      </c>
      <c r="S42" s="11"/>
      <c r="T42"/>
    </row>
    <row r="43" spans="1:20" ht="15">
      <c r="A43" s="32">
        <v>111</v>
      </c>
      <c r="B43" s="36" t="s">
        <v>48</v>
      </c>
      <c r="C43" s="15">
        <v>18131</v>
      </c>
      <c r="D43" s="15">
        <v>19112554.150000002</v>
      </c>
      <c r="E43" s="15">
        <v>4313448.0186917009</v>
      </c>
      <c r="F43" s="234">
        <f>Yhteenveto[[#This Row],[Ikärakenne, laskennallinen kustannus]]+Yhteenveto[[#This Row],[Muut laskennalliset kustannukset ]]</f>
        <v>23426002.168691702</v>
      </c>
      <c r="G43" s="329">
        <v>1388.69</v>
      </c>
      <c r="H43" s="17">
        <v>25178338.390000001</v>
      </c>
      <c r="I43" s="345">
        <f>Yhteenveto[[#This Row],[Laskennalliset kustannukset yhteensä]]-Yhteenveto[[#This Row],[Omarahoitusosuus, €]]</f>
        <v>-1752336.2213082984</v>
      </c>
      <c r="J43" s="33">
        <v>597686.82251103839</v>
      </c>
      <c r="K43" s="34">
        <v>4338139.5100842696</v>
      </c>
      <c r="L43" s="234">
        <f>Yhteenveto[[#This Row],[Valtionosuus omarahoitusosuuden jälkeen (välisumma)]]+Yhteenveto[[#This Row],[Lisäosat yhteensä]]+Yhteenveto[[#This Row],[Valtionosuuteen tehtävät vähennykset ja lisäykset, netto]]</f>
        <v>3183490.1112870094</v>
      </c>
      <c r="M43" s="34">
        <v>5640682.2281440506</v>
      </c>
      <c r="N43" s="308">
        <f>SUM(Yhteenveto[[#This Row],[Valtionosuus ennen verotuloihin perustuvaa valtionosuuden tasausta]]+Yhteenveto[[#This Row],[Verotuloihin perustuva valtionosuuden tasaus]])</f>
        <v>8824172.3394310605</v>
      </c>
      <c r="O43" s="244">
        <v>3072896.7526258295</v>
      </c>
      <c r="P43" s="380">
        <f>SUM(Yhteenveto[[#This Row],[Kunnan  peruspalvelujen valtionosuus ]:[Veroperustemuutoksista johtuvien veromenetysten korvaus]])</f>
        <v>11897069.092056889</v>
      </c>
      <c r="Q43" s="34">
        <v>107562.38499999998</v>
      </c>
      <c r="R43" s="347">
        <f>+Yhteenveto[[#This Row],[Kunnan  peruspalvelujen valtionosuus ]]+Yhteenveto[[#This Row],[Veroperustemuutoksista johtuvien veromenetysten korvaus]]+Yhteenveto[[#This Row],[Kotikuntakorvaus, netto]]</f>
        <v>12004631.477056889</v>
      </c>
      <c r="S43" s="11"/>
      <c r="T43"/>
    </row>
    <row r="44" spans="1:20" ht="15">
      <c r="A44" s="32">
        <v>139</v>
      </c>
      <c r="B44" s="36" t="s">
        <v>49</v>
      </c>
      <c r="C44" s="15">
        <v>9853</v>
      </c>
      <c r="D44" s="15">
        <v>20357229.25</v>
      </c>
      <c r="E44" s="15">
        <v>2306338.3079747139</v>
      </c>
      <c r="F44" s="234">
        <f>Yhteenveto[[#This Row],[Ikärakenne, laskennallinen kustannus]]+Yhteenveto[[#This Row],[Muut laskennalliset kustannukset ]]</f>
        <v>22663567.557974715</v>
      </c>
      <c r="G44" s="329">
        <v>1388.69</v>
      </c>
      <c r="H44" s="17">
        <v>13682762.57</v>
      </c>
      <c r="I44" s="345">
        <f>Yhteenveto[[#This Row],[Laskennalliset kustannukset yhteensä]]-Yhteenveto[[#This Row],[Omarahoitusosuus, €]]</f>
        <v>8980804.9879747145</v>
      </c>
      <c r="J44" s="33">
        <v>248757.85052431066</v>
      </c>
      <c r="K44" s="34">
        <v>-3061508.8589777825</v>
      </c>
      <c r="L44" s="234">
        <f>Yhteenveto[[#This Row],[Valtionosuus omarahoitusosuuden jälkeen (välisumma)]]+Yhteenveto[[#This Row],[Lisäosat yhteensä]]+Yhteenveto[[#This Row],[Valtionosuuteen tehtävät vähennykset ja lisäykset, netto]]</f>
        <v>6168053.979521242</v>
      </c>
      <c r="M44" s="34">
        <v>5411277.0790536571</v>
      </c>
      <c r="N44" s="308">
        <f>SUM(Yhteenveto[[#This Row],[Valtionosuus ennen verotuloihin perustuvaa valtionosuuden tasausta]]+Yhteenveto[[#This Row],[Verotuloihin perustuva valtionosuuden tasaus]])</f>
        <v>11579331.0585749</v>
      </c>
      <c r="O44" s="244">
        <v>1449196.8540822233</v>
      </c>
      <c r="P44" s="380">
        <f>SUM(Yhteenveto[[#This Row],[Kunnan  peruspalvelujen valtionosuus ]:[Veroperustemuutoksista johtuvien veromenetysten korvaus]])</f>
        <v>13028527.912657123</v>
      </c>
      <c r="Q44" s="34">
        <v>260745.54299999995</v>
      </c>
      <c r="R44" s="347">
        <f>+Yhteenveto[[#This Row],[Kunnan  peruspalvelujen valtionosuus ]]+Yhteenveto[[#This Row],[Veroperustemuutoksista johtuvien veromenetysten korvaus]]+Yhteenveto[[#This Row],[Kotikuntakorvaus, netto]]</f>
        <v>13289273.455657123</v>
      </c>
      <c r="S44" s="11"/>
      <c r="T44"/>
    </row>
    <row r="45" spans="1:20" ht="15">
      <c r="A45" s="32">
        <v>140</v>
      </c>
      <c r="B45" s="36" t="s">
        <v>50</v>
      </c>
      <c r="C45" s="15">
        <v>20801</v>
      </c>
      <c r="D45" s="15">
        <v>29735111.460000001</v>
      </c>
      <c r="E45" s="15">
        <v>4036310.1696715769</v>
      </c>
      <c r="F45" s="234">
        <f>Yhteenveto[[#This Row],[Ikärakenne, laskennallinen kustannus]]+Yhteenveto[[#This Row],[Muut laskennalliset kustannukset ]]</f>
        <v>33771421.629671581</v>
      </c>
      <c r="G45" s="329">
        <v>1388.69</v>
      </c>
      <c r="H45" s="17">
        <v>28886140.690000001</v>
      </c>
      <c r="I45" s="345">
        <f>Yhteenveto[[#This Row],[Laskennalliset kustannukset yhteensä]]-Yhteenveto[[#This Row],[Omarahoitusosuus, €]]</f>
        <v>4885280.9396715797</v>
      </c>
      <c r="J45" s="33">
        <v>1029288.0392757695</v>
      </c>
      <c r="K45" s="34">
        <v>5819455.8781975843</v>
      </c>
      <c r="L45" s="234">
        <f>Yhteenveto[[#This Row],[Valtionosuus omarahoitusosuuden jälkeen (välisumma)]]+Yhteenveto[[#This Row],[Lisäosat yhteensä]]+Yhteenveto[[#This Row],[Valtionosuuteen tehtävät vähennykset ja lisäykset, netto]]</f>
        <v>11734024.857144933</v>
      </c>
      <c r="M45" s="34">
        <v>7386993.1066183681</v>
      </c>
      <c r="N45" s="308">
        <f>SUM(Yhteenveto[[#This Row],[Valtionosuus ennen verotuloihin perustuvaa valtionosuuden tasausta]]+Yhteenveto[[#This Row],[Verotuloihin perustuva valtionosuuden tasaus]])</f>
        <v>19121017.9637633</v>
      </c>
      <c r="O45" s="244">
        <v>3679416.6630643914</v>
      </c>
      <c r="P45" s="380">
        <f>SUM(Yhteenveto[[#This Row],[Kunnan  peruspalvelujen valtionosuus ]:[Veroperustemuutoksista johtuvien veromenetysten korvaus]])</f>
        <v>22800434.626827691</v>
      </c>
      <c r="Q45" s="34">
        <v>-146111.78900000005</v>
      </c>
      <c r="R45" s="347">
        <f>+Yhteenveto[[#This Row],[Kunnan  peruspalvelujen valtionosuus ]]+Yhteenveto[[#This Row],[Veroperustemuutoksista johtuvien veromenetysten korvaus]]+Yhteenveto[[#This Row],[Kotikuntakorvaus, netto]]</f>
        <v>22654322.83782769</v>
      </c>
      <c r="S45" s="11"/>
      <c r="T45"/>
    </row>
    <row r="46" spans="1:20" ht="15">
      <c r="A46" s="32">
        <v>142</v>
      </c>
      <c r="B46" s="36" t="s">
        <v>51</v>
      </c>
      <c r="C46" s="15">
        <v>6504</v>
      </c>
      <c r="D46" s="15">
        <v>8734731.4900000002</v>
      </c>
      <c r="E46" s="15">
        <v>1295470.9298812342</v>
      </c>
      <c r="F46" s="234">
        <f>Yhteenveto[[#This Row],[Ikärakenne, laskennallinen kustannus]]+Yhteenveto[[#This Row],[Muut laskennalliset kustannukset ]]</f>
        <v>10030202.419881234</v>
      </c>
      <c r="G46" s="329">
        <v>1388.69</v>
      </c>
      <c r="H46" s="17">
        <v>9032039.7599999998</v>
      </c>
      <c r="I46" s="345">
        <f>Yhteenveto[[#This Row],[Laskennalliset kustannukset yhteensä]]-Yhteenveto[[#This Row],[Omarahoitusosuus, €]]</f>
        <v>998162.65988123417</v>
      </c>
      <c r="J46" s="33">
        <v>168152.74890271359</v>
      </c>
      <c r="K46" s="34">
        <v>-151412.88411288749</v>
      </c>
      <c r="L46" s="234">
        <f>Yhteenveto[[#This Row],[Valtionosuus omarahoitusosuuden jälkeen (välisumma)]]+Yhteenveto[[#This Row],[Lisäosat yhteensä]]+Yhteenveto[[#This Row],[Valtionosuuteen tehtävät vähennykset ja lisäykset, netto]]</f>
        <v>1014902.5246710603</v>
      </c>
      <c r="M46" s="34">
        <v>2519733.1918312232</v>
      </c>
      <c r="N46" s="308">
        <f>SUM(Yhteenveto[[#This Row],[Valtionosuus ennen verotuloihin perustuvaa valtionosuuden tasausta]]+Yhteenveto[[#This Row],[Verotuloihin perustuva valtionosuuden tasaus]])</f>
        <v>3534635.7165022837</v>
      </c>
      <c r="O46" s="244">
        <v>1168964.2998406347</v>
      </c>
      <c r="P46" s="380">
        <f>SUM(Yhteenveto[[#This Row],[Kunnan  peruspalvelujen valtionosuus ]:[Veroperustemuutoksista johtuvien veromenetysten korvaus]])</f>
        <v>4703600.0163429184</v>
      </c>
      <c r="Q46" s="34">
        <v>517895.72750000004</v>
      </c>
      <c r="R46" s="347">
        <f>+Yhteenveto[[#This Row],[Kunnan  peruspalvelujen valtionosuus ]]+Yhteenveto[[#This Row],[Veroperustemuutoksista johtuvien veromenetysten korvaus]]+Yhteenveto[[#This Row],[Kotikuntakorvaus, netto]]</f>
        <v>5221495.7438429184</v>
      </c>
      <c r="S46" s="11"/>
      <c r="T46"/>
    </row>
    <row r="47" spans="1:20" ht="15">
      <c r="A47" s="32">
        <v>143</v>
      </c>
      <c r="B47" s="13" t="s">
        <v>52</v>
      </c>
      <c r="C47" s="15">
        <v>6804</v>
      </c>
      <c r="D47" s="15">
        <v>8818381.370000001</v>
      </c>
      <c r="E47" s="15">
        <v>1503476.8126322923</v>
      </c>
      <c r="F47" s="234">
        <f>Yhteenveto[[#This Row],[Ikärakenne, laskennallinen kustannus]]+Yhteenveto[[#This Row],[Muut laskennalliset kustannukset ]]</f>
        <v>10321858.182632294</v>
      </c>
      <c r="G47" s="329">
        <v>1388.69</v>
      </c>
      <c r="H47" s="17">
        <v>9448646.7599999998</v>
      </c>
      <c r="I47" s="345">
        <f>Yhteenveto[[#This Row],[Laskennalliset kustannukset yhteensä]]-Yhteenveto[[#This Row],[Omarahoitusosuus, €]]</f>
        <v>873211.42263229378</v>
      </c>
      <c r="J47" s="33">
        <v>244743.44062779809</v>
      </c>
      <c r="K47" s="34">
        <v>-1449300.0509465034</v>
      </c>
      <c r="L47" s="234">
        <f>Yhteenveto[[#This Row],[Valtionosuus omarahoitusosuuden jälkeen (välisumma)]]+Yhteenveto[[#This Row],[Lisäosat yhteensä]]+Yhteenveto[[#This Row],[Valtionosuuteen tehtävät vähennykset ja lisäykset, netto]]</f>
        <v>-331345.18768641166</v>
      </c>
      <c r="M47" s="34">
        <v>2841861.3356856569</v>
      </c>
      <c r="N47" s="308">
        <f>SUM(Yhteenveto[[#This Row],[Valtionosuus ennen verotuloihin perustuvaa valtionosuuden tasausta]]+Yhteenveto[[#This Row],[Verotuloihin perustuva valtionosuuden tasaus]])</f>
        <v>2510516.1479992452</v>
      </c>
      <c r="O47" s="244">
        <v>1354020.2141943185</v>
      </c>
      <c r="P47" s="380">
        <f>SUM(Yhteenveto[[#This Row],[Kunnan  peruspalvelujen valtionosuus ]:[Veroperustemuutoksista johtuvien veromenetysten korvaus]])</f>
        <v>3864536.362193564</v>
      </c>
      <c r="Q47" s="34">
        <v>198341.45749999996</v>
      </c>
      <c r="R47" s="347">
        <f>+Yhteenveto[[#This Row],[Kunnan  peruspalvelujen valtionosuus ]]+Yhteenveto[[#This Row],[Veroperustemuutoksista johtuvien veromenetysten korvaus]]+Yhteenveto[[#This Row],[Kotikuntakorvaus, netto]]</f>
        <v>4062877.819693564</v>
      </c>
      <c r="S47" s="11"/>
      <c r="T47"/>
    </row>
    <row r="48" spans="1:20" ht="15">
      <c r="A48" s="32">
        <v>145</v>
      </c>
      <c r="B48" s="13" t="s">
        <v>53</v>
      </c>
      <c r="C48" s="15">
        <v>12369</v>
      </c>
      <c r="D48" s="15">
        <v>22718457.210000005</v>
      </c>
      <c r="E48" s="15">
        <v>1447651.4721026151</v>
      </c>
      <c r="F48" s="234">
        <f>Yhteenveto[[#This Row],[Ikärakenne, laskennallinen kustannus]]+Yhteenveto[[#This Row],[Muut laskennalliset kustannukset ]]</f>
        <v>24166108.682102621</v>
      </c>
      <c r="G48" s="329">
        <v>1388.69</v>
      </c>
      <c r="H48" s="17">
        <v>17176706.609999999</v>
      </c>
      <c r="I48" s="345">
        <f>Yhteenveto[[#This Row],[Laskennalliset kustannukset yhteensä]]-Yhteenveto[[#This Row],[Omarahoitusosuus, €]]</f>
        <v>6989402.0721026212</v>
      </c>
      <c r="J48" s="33">
        <v>344246.24241623725</v>
      </c>
      <c r="K48" s="34">
        <v>-724089.8856794124</v>
      </c>
      <c r="L48" s="234">
        <f>Yhteenveto[[#This Row],[Valtionosuus omarahoitusosuuden jälkeen (välisumma)]]+Yhteenveto[[#This Row],[Lisäosat yhteensä]]+Yhteenveto[[#This Row],[Valtionosuuteen tehtävät vähennykset ja lisäykset, netto]]</f>
        <v>6609558.428839446</v>
      </c>
      <c r="M48" s="34">
        <v>5529781.0414514346</v>
      </c>
      <c r="N48" s="308">
        <f>SUM(Yhteenveto[[#This Row],[Valtionosuus ennen verotuloihin perustuvaa valtionosuuden tasausta]]+Yhteenveto[[#This Row],[Verotuloihin perustuva valtionosuuden tasaus]])</f>
        <v>12139339.470290881</v>
      </c>
      <c r="O48" s="244">
        <v>2178872.9141736086</v>
      </c>
      <c r="P48" s="380">
        <f>SUM(Yhteenveto[[#This Row],[Kunnan  peruspalvelujen valtionosuus ]:[Veroperustemuutoksista johtuvien veromenetysten korvaus]])</f>
        <v>14318212.384464489</v>
      </c>
      <c r="Q48" s="34">
        <v>67327.190500000026</v>
      </c>
      <c r="R48" s="347">
        <f>+Yhteenveto[[#This Row],[Kunnan  peruspalvelujen valtionosuus ]]+Yhteenveto[[#This Row],[Veroperustemuutoksista johtuvien veromenetysten korvaus]]+Yhteenveto[[#This Row],[Kotikuntakorvaus, netto]]</f>
        <v>14385539.57496449</v>
      </c>
      <c r="S48" s="11"/>
      <c r="T48"/>
    </row>
    <row r="49" spans="1:20" ht="15">
      <c r="A49" s="32">
        <v>146</v>
      </c>
      <c r="B49" s="13" t="s">
        <v>54</v>
      </c>
      <c r="C49" s="15">
        <v>4492</v>
      </c>
      <c r="D49" s="15">
        <v>3909191.81</v>
      </c>
      <c r="E49" s="15">
        <v>2983060.1568069109</v>
      </c>
      <c r="F49" s="234">
        <f>Yhteenveto[[#This Row],[Ikärakenne, laskennallinen kustannus]]+Yhteenveto[[#This Row],[Muut laskennalliset kustannukset ]]</f>
        <v>6892251.9668069109</v>
      </c>
      <c r="G49" s="329">
        <v>1388.69</v>
      </c>
      <c r="H49" s="17">
        <v>6237995.4800000004</v>
      </c>
      <c r="I49" s="345">
        <f>Yhteenveto[[#This Row],[Laskennalliset kustannukset yhteensä]]-Yhteenveto[[#This Row],[Omarahoitusosuus, €]]</f>
        <v>654256.48680691049</v>
      </c>
      <c r="J49" s="33">
        <v>1450372.5997813258</v>
      </c>
      <c r="K49" s="34">
        <v>-204648.48316197697</v>
      </c>
      <c r="L49" s="234">
        <f>Yhteenveto[[#This Row],[Valtionosuus omarahoitusosuuden jälkeen (välisumma)]]+Yhteenveto[[#This Row],[Lisäosat yhteensä]]+Yhteenveto[[#This Row],[Valtionosuuteen tehtävät vähennykset ja lisäykset, netto]]</f>
        <v>1899980.6034262595</v>
      </c>
      <c r="M49" s="34">
        <v>1142265.6476107622</v>
      </c>
      <c r="N49" s="308">
        <f>SUM(Yhteenveto[[#This Row],[Valtionosuus ennen verotuloihin perustuvaa valtionosuuden tasausta]]+Yhteenveto[[#This Row],[Verotuloihin perustuva valtionosuuden tasaus]])</f>
        <v>3042246.2510370216</v>
      </c>
      <c r="O49" s="244">
        <v>1026958.7816953794</v>
      </c>
      <c r="P49" s="380">
        <f>SUM(Yhteenveto[[#This Row],[Kunnan  peruspalvelujen valtionosuus ]:[Veroperustemuutoksista johtuvien veromenetysten korvaus]])</f>
        <v>4069205.032732401</v>
      </c>
      <c r="Q49" s="34">
        <v>26853.300000000003</v>
      </c>
      <c r="R49" s="347">
        <f>+Yhteenveto[[#This Row],[Kunnan  peruspalvelujen valtionosuus ]]+Yhteenveto[[#This Row],[Veroperustemuutoksista johtuvien veromenetysten korvaus]]+Yhteenveto[[#This Row],[Kotikuntakorvaus, netto]]</f>
        <v>4096058.3327324009</v>
      </c>
      <c r="S49" s="11"/>
      <c r="T49"/>
    </row>
    <row r="50" spans="1:20" ht="15">
      <c r="A50" s="32">
        <v>148</v>
      </c>
      <c r="B50" s="13" t="s">
        <v>55</v>
      </c>
      <c r="C50" s="15">
        <v>7047</v>
      </c>
      <c r="D50" s="15">
        <v>8347399.8500000006</v>
      </c>
      <c r="E50" s="15">
        <v>7136352.4070844185</v>
      </c>
      <c r="F50" s="234">
        <f>Yhteenveto[[#This Row],[Ikärakenne, laskennallinen kustannus]]+Yhteenveto[[#This Row],[Muut laskennalliset kustannukset ]]</f>
        <v>15483752.257084418</v>
      </c>
      <c r="G50" s="329">
        <v>1388.69</v>
      </c>
      <c r="H50" s="17">
        <v>9786098.4299999997</v>
      </c>
      <c r="I50" s="345">
        <f>Yhteenveto[[#This Row],[Laskennalliset kustannukset yhteensä]]-Yhteenveto[[#This Row],[Omarahoitusosuus, €]]</f>
        <v>5697653.8270844184</v>
      </c>
      <c r="J50" s="33">
        <v>2852181.8891514</v>
      </c>
      <c r="K50" s="34">
        <v>2501222.1013940405</v>
      </c>
      <c r="L50" s="234">
        <f>Yhteenveto[[#This Row],[Valtionosuus omarahoitusosuuden jälkeen (välisumma)]]+Yhteenveto[[#This Row],[Lisäosat yhteensä]]+Yhteenveto[[#This Row],[Valtionosuuteen tehtävät vähennykset ja lisäykset, netto]]</f>
        <v>11051057.817629859</v>
      </c>
      <c r="M50" s="34">
        <v>-18030.551669187938</v>
      </c>
      <c r="N50" s="308">
        <f>SUM(Yhteenveto[[#This Row],[Valtionosuus ennen verotuloihin perustuvaa valtionosuuden tasausta]]+Yhteenveto[[#This Row],[Verotuloihin perustuva valtionosuuden tasaus]])</f>
        <v>11033027.265960671</v>
      </c>
      <c r="O50" s="244">
        <v>1162894.0983254092</v>
      </c>
      <c r="P50" s="380">
        <f>SUM(Yhteenveto[[#This Row],[Kunnan  peruspalvelujen valtionosuus ]:[Veroperustemuutoksista johtuvien veromenetysten korvaus]])</f>
        <v>12195921.36428608</v>
      </c>
      <c r="Q50" s="34">
        <v>-2342.2045000000071</v>
      </c>
      <c r="R50" s="347">
        <f>+Yhteenveto[[#This Row],[Kunnan  peruspalvelujen valtionosuus ]]+Yhteenveto[[#This Row],[Veroperustemuutoksista johtuvien veromenetysten korvaus]]+Yhteenveto[[#This Row],[Kotikuntakorvaus, netto]]</f>
        <v>12193579.159786079</v>
      </c>
      <c r="S50" s="11"/>
      <c r="T50"/>
    </row>
    <row r="51" spans="1:20" ht="15">
      <c r="A51" s="32">
        <v>149</v>
      </c>
      <c r="B51" s="13" t="s">
        <v>56</v>
      </c>
      <c r="C51" s="15">
        <v>5384</v>
      </c>
      <c r="D51" s="15">
        <v>7706841.2700000005</v>
      </c>
      <c r="E51" s="15">
        <v>2052340.108512494</v>
      </c>
      <c r="F51" s="234">
        <f>Yhteenveto[[#This Row],[Ikärakenne, laskennallinen kustannus]]+Yhteenveto[[#This Row],[Muut laskennalliset kustannukset ]]</f>
        <v>9759181.3785124943</v>
      </c>
      <c r="G51" s="329">
        <v>1388.69</v>
      </c>
      <c r="H51" s="17">
        <v>7476706.96</v>
      </c>
      <c r="I51" s="345">
        <f>Yhteenveto[[#This Row],[Laskennalliset kustannukset yhteensä]]-Yhteenveto[[#This Row],[Omarahoitusosuus, €]]</f>
        <v>2282474.4185124943</v>
      </c>
      <c r="J51" s="33">
        <v>152547.98829872932</v>
      </c>
      <c r="K51" s="34">
        <v>530238.09164346545</v>
      </c>
      <c r="L51" s="234">
        <f>Yhteenveto[[#This Row],[Valtionosuus omarahoitusosuuden jälkeen (välisumma)]]+Yhteenveto[[#This Row],[Lisäosat yhteensä]]+Yhteenveto[[#This Row],[Valtionosuuteen tehtävät vähennykset ja lisäykset, netto]]</f>
        <v>2965260.498454689</v>
      </c>
      <c r="M51" s="34">
        <v>-66793.833499252563</v>
      </c>
      <c r="N51" s="308">
        <f>SUM(Yhteenveto[[#This Row],[Valtionosuus ennen verotuloihin perustuvaa valtionosuuden tasausta]]+Yhteenveto[[#This Row],[Verotuloihin perustuva valtionosuuden tasaus]])</f>
        <v>2898466.6649554363</v>
      </c>
      <c r="O51" s="244">
        <v>862430.82720374875</v>
      </c>
      <c r="P51" s="380">
        <f>SUM(Yhteenveto[[#This Row],[Kunnan  peruspalvelujen valtionosuus ]:[Veroperustemuutoksista johtuvien veromenetysten korvaus]])</f>
        <v>3760897.492159185</v>
      </c>
      <c r="Q51" s="34">
        <v>-2403489.6979999999</v>
      </c>
      <c r="R51" s="347">
        <f>+Yhteenveto[[#This Row],[Kunnan  peruspalvelujen valtionosuus ]]+Yhteenveto[[#This Row],[Veroperustemuutoksista johtuvien veromenetysten korvaus]]+Yhteenveto[[#This Row],[Kotikuntakorvaus, netto]]</f>
        <v>1357407.7941591851</v>
      </c>
      <c r="S51" s="11"/>
      <c r="T51"/>
    </row>
    <row r="52" spans="1:20" ht="15">
      <c r="A52" s="32">
        <v>151</v>
      </c>
      <c r="B52" s="13" t="s">
        <v>57</v>
      </c>
      <c r="C52" s="15">
        <v>1852</v>
      </c>
      <c r="D52" s="15">
        <v>1967437.0400000003</v>
      </c>
      <c r="E52" s="15">
        <v>749083.02116082981</v>
      </c>
      <c r="F52" s="234">
        <f>Yhteenveto[[#This Row],[Ikärakenne, laskennallinen kustannus]]+Yhteenveto[[#This Row],[Muut laskennalliset kustannukset ]]</f>
        <v>2716520.0611608298</v>
      </c>
      <c r="G52" s="329">
        <v>1388.69</v>
      </c>
      <c r="H52" s="17">
        <v>2571853.88</v>
      </c>
      <c r="I52" s="345">
        <f>Yhteenveto[[#This Row],[Laskennalliset kustannukset yhteensä]]-Yhteenveto[[#This Row],[Omarahoitusosuus, €]]</f>
        <v>144666.18116082996</v>
      </c>
      <c r="J52" s="33">
        <v>232599.53865746455</v>
      </c>
      <c r="K52" s="34">
        <v>-680668.08082582173</v>
      </c>
      <c r="L52" s="234">
        <f>Yhteenveto[[#This Row],[Valtionosuus omarahoitusosuuden jälkeen (välisumma)]]+Yhteenveto[[#This Row],[Lisäosat yhteensä]]+Yhteenveto[[#This Row],[Valtionosuuteen tehtävät vähennykset ja lisäykset, netto]]</f>
        <v>-303402.36100752722</v>
      </c>
      <c r="M52" s="34">
        <v>756842.32569668361</v>
      </c>
      <c r="N52" s="308">
        <f>SUM(Yhteenveto[[#This Row],[Valtionosuus ennen verotuloihin perustuvaa valtionosuuden tasausta]]+Yhteenveto[[#This Row],[Verotuloihin perustuva valtionosuuden tasaus]])</f>
        <v>453439.96468915639</v>
      </c>
      <c r="O52" s="244">
        <v>499436.98848256422</v>
      </c>
      <c r="P52" s="380">
        <f>SUM(Yhteenveto[[#This Row],[Kunnan  peruspalvelujen valtionosuus ]:[Veroperustemuutoksista johtuvien veromenetysten korvaus]])</f>
        <v>952876.95317172061</v>
      </c>
      <c r="Q52" s="34">
        <v>0</v>
      </c>
      <c r="R52" s="347">
        <f>+Yhteenveto[[#This Row],[Kunnan  peruspalvelujen valtionosuus ]]+Yhteenveto[[#This Row],[Veroperustemuutoksista johtuvien veromenetysten korvaus]]+Yhteenveto[[#This Row],[Kotikuntakorvaus, netto]]</f>
        <v>952876.95317172061</v>
      </c>
      <c r="S52" s="11"/>
      <c r="T52"/>
    </row>
    <row r="53" spans="1:20" ht="15">
      <c r="A53" s="32">
        <v>152</v>
      </c>
      <c r="B53" s="13" t="s">
        <v>58</v>
      </c>
      <c r="C53" s="15">
        <v>4406</v>
      </c>
      <c r="D53" s="15">
        <v>6742401.1200000001</v>
      </c>
      <c r="E53" s="15">
        <v>644359.79454852315</v>
      </c>
      <c r="F53" s="234">
        <f>Yhteenveto[[#This Row],[Ikärakenne, laskennallinen kustannus]]+Yhteenveto[[#This Row],[Muut laskennalliset kustannukset ]]</f>
        <v>7386760.9145485237</v>
      </c>
      <c r="G53" s="329">
        <v>1388.69</v>
      </c>
      <c r="H53" s="17">
        <v>6118568.1400000006</v>
      </c>
      <c r="I53" s="345">
        <f>Yhteenveto[[#This Row],[Laskennalliset kustannukset yhteensä]]-Yhteenveto[[#This Row],[Omarahoitusosuus, €]]</f>
        <v>1268192.7745485231</v>
      </c>
      <c r="J53" s="33">
        <v>112563.92250810846</v>
      </c>
      <c r="K53" s="34">
        <v>-441223.13281092962</v>
      </c>
      <c r="L53" s="234">
        <f>Yhteenveto[[#This Row],[Valtionosuus omarahoitusosuuden jälkeen (välisumma)]]+Yhteenveto[[#This Row],[Lisäosat yhteensä]]+Yhteenveto[[#This Row],[Valtionosuuteen tehtävät vähennykset ja lisäykset, netto]]</f>
        <v>939533.564245702</v>
      </c>
      <c r="M53" s="34">
        <v>2129321.2772719357</v>
      </c>
      <c r="N53" s="308">
        <f>SUM(Yhteenveto[[#This Row],[Valtionosuus ennen verotuloihin perustuvaa valtionosuuden tasausta]]+Yhteenveto[[#This Row],[Verotuloihin perustuva valtionosuuden tasaus]])</f>
        <v>3068854.8415176375</v>
      </c>
      <c r="O53" s="244">
        <v>927636.50071073952</v>
      </c>
      <c r="P53" s="380">
        <f>SUM(Yhteenveto[[#This Row],[Kunnan  peruspalvelujen valtionosuus ]:[Veroperustemuutoksista johtuvien veromenetysten korvaus]])</f>
        <v>3996491.3422283772</v>
      </c>
      <c r="Q53" s="34">
        <v>266146.04000000004</v>
      </c>
      <c r="R53" s="347">
        <f>+Yhteenveto[[#This Row],[Kunnan  peruspalvelujen valtionosuus ]]+Yhteenveto[[#This Row],[Veroperustemuutoksista johtuvien veromenetysten korvaus]]+Yhteenveto[[#This Row],[Kotikuntakorvaus, netto]]</f>
        <v>4262637.3822283773</v>
      </c>
      <c r="S53" s="11"/>
      <c r="T53"/>
    </row>
    <row r="54" spans="1:20" ht="15">
      <c r="A54" s="32">
        <v>153</v>
      </c>
      <c r="B54" s="13" t="s">
        <v>59</v>
      </c>
      <c r="C54" s="15">
        <v>25208</v>
      </c>
      <c r="D54" s="15">
        <v>28994483.899999999</v>
      </c>
      <c r="E54" s="15">
        <v>6451740.4504878335</v>
      </c>
      <c r="F54" s="234">
        <f>Yhteenveto[[#This Row],[Ikärakenne, laskennallinen kustannus]]+Yhteenveto[[#This Row],[Muut laskennalliset kustannukset ]]</f>
        <v>35446224.350487828</v>
      </c>
      <c r="G54" s="329">
        <v>1388.69</v>
      </c>
      <c r="H54" s="17">
        <v>35006097.520000003</v>
      </c>
      <c r="I54" s="345">
        <f>Yhteenveto[[#This Row],[Laskennalliset kustannukset yhteensä]]-Yhteenveto[[#This Row],[Omarahoitusosuus, €]]</f>
        <v>440126.83048782498</v>
      </c>
      <c r="J54" s="33">
        <v>771521.00901739649</v>
      </c>
      <c r="K54" s="34">
        <v>6053502.4734846447</v>
      </c>
      <c r="L54" s="234">
        <f>Yhteenveto[[#This Row],[Valtionosuus omarahoitusosuuden jälkeen (välisumma)]]+Yhteenveto[[#This Row],[Lisäosat yhteensä]]+Yhteenveto[[#This Row],[Valtionosuuteen tehtävät vähennykset ja lisäykset, netto]]</f>
        <v>7265150.3129898664</v>
      </c>
      <c r="M54" s="34">
        <v>7725364.667784147</v>
      </c>
      <c r="N54" s="308">
        <f>SUM(Yhteenveto[[#This Row],[Valtionosuus ennen verotuloihin perustuvaa valtionosuuden tasausta]]+Yhteenveto[[#This Row],[Verotuloihin perustuva valtionosuuden tasaus]])</f>
        <v>14990514.980774013</v>
      </c>
      <c r="O54" s="244">
        <v>3865957.2442810275</v>
      </c>
      <c r="P54" s="380">
        <f>SUM(Yhteenveto[[#This Row],[Kunnan  peruspalvelujen valtionosuus ]:[Veroperustemuutoksista johtuvien veromenetysten korvaus]])</f>
        <v>18856472.225055039</v>
      </c>
      <c r="Q54" s="34">
        <v>-968119.64715000032</v>
      </c>
      <c r="R54" s="347">
        <f>+Yhteenveto[[#This Row],[Kunnan  peruspalvelujen valtionosuus ]]+Yhteenveto[[#This Row],[Veroperustemuutoksista johtuvien veromenetysten korvaus]]+Yhteenveto[[#This Row],[Kotikuntakorvaus, netto]]</f>
        <v>17888352.57790504</v>
      </c>
      <c r="S54" s="11"/>
      <c r="T54"/>
    </row>
    <row r="55" spans="1:20" ht="15">
      <c r="A55" s="32">
        <v>165</v>
      </c>
      <c r="B55" s="13" t="s">
        <v>60</v>
      </c>
      <c r="C55" s="15">
        <v>16280</v>
      </c>
      <c r="D55" s="15">
        <v>25494585.91</v>
      </c>
      <c r="E55" s="15">
        <v>2699628.37621145</v>
      </c>
      <c r="F55" s="234">
        <f>Yhteenveto[[#This Row],[Ikärakenne, laskennallinen kustannus]]+Yhteenveto[[#This Row],[Muut laskennalliset kustannukset ]]</f>
        <v>28194214.28621145</v>
      </c>
      <c r="G55" s="329">
        <v>1388.69</v>
      </c>
      <c r="H55" s="17">
        <v>22607873.199999999</v>
      </c>
      <c r="I55" s="345">
        <f>Yhteenveto[[#This Row],[Laskennalliset kustannukset yhteensä]]-Yhteenveto[[#This Row],[Omarahoitusosuus, €]]</f>
        <v>5586341.0862114504</v>
      </c>
      <c r="J55" s="33">
        <v>453239.27329802024</v>
      </c>
      <c r="K55" s="34">
        <v>-1447028.1777972225</v>
      </c>
      <c r="L55" s="234">
        <f>Yhteenveto[[#This Row],[Valtionosuus omarahoitusosuuden jälkeen (välisumma)]]+Yhteenveto[[#This Row],[Lisäosat yhteensä]]+Yhteenveto[[#This Row],[Valtionosuuteen tehtävät vähennykset ja lisäykset, netto]]</f>
        <v>4592552.1817122484</v>
      </c>
      <c r="M55" s="34">
        <v>4647722.9933844553</v>
      </c>
      <c r="N55" s="308">
        <f>SUM(Yhteenveto[[#This Row],[Valtionosuus ennen verotuloihin perustuvaa valtionosuuden tasausta]]+Yhteenveto[[#This Row],[Verotuloihin perustuva valtionosuuden tasaus]])</f>
        <v>9240275.1750967037</v>
      </c>
      <c r="O55" s="244">
        <v>2512749.312634449</v>
      </c>
      <c r="P55" s="380">
        <f>SUM(Yhteenveto[[#This Row],[Kunnan  peruspalvelujen valtionosuus ]:[Veroperustemuutoksista johtuvien veromenetysten korvaus]])</f>
        <v>11753024.487731153</v>
      </c>
      <c r="Q55" s="34">
        <v>287345.22850000038</v>
      </c>
      <c r="R55" s="347">
        <f>+Yhteenveto[[#This Row],[Kunnan  peruspalvelujen valtionosuus ]]+Yhteenveto[[#This Row],[Veroperustemuutoksista johtuvien veromenetysten korvaus]]+Yhteenveto[[#This Row],[Kotikuntakorvaus, netto]]</f>
        <v>12040369.716231154</v>
      </c>
      <c r="S55" s="11"/>
      <c r="T55"/>
    </row>
    <row r="56" spans="1:20" ht="15">
      <c r="A56" s="32">
        <v>167</v>
      </c>
      <c r="B56" s="13" t="s">
        <v>61</v>
      </c>
      <c r="C56" s="15">
        <v>77513</v>
      </c>
      <c r="D56" s="15">
        <v>97856039.890000001</v>
      </c>
      <c r="E56" s="15">
        <v>19361544.668189548</v>
      </c>
      <c r="F56" s="234">
        <f>Yhteenveto[[#This Row],[Ikärakenne, laskennallinen kustannus]]+Yhteenveto[[#This Row],[Muut laskennalliset kustannukset ]]</f>
        <v>117217584.55818954</v>
      </c>
      <c r="G56" s="329">
        <v>1388.69</v>
      </c>
      <c r="H56" s="17">
        <v>107641527.97</v>
      </c>
      <c r="I56" s="345">
        <f>Yhteenveto[[#This Row],[Laskennalliset kustannukset yhteensä]]-Yhteenveto[[#This Row],[Omarahoitusosuus, €]]</f>
        <v>9576056.5881895423</v>
      </c>
      <c r="J56" s="33">
        <v>2849680.1754598608</v>
      </c>
      <c r="K56" s="34">
        <v>-8921645.5645957943</v>
      </c>
      <c r="L56" s="234">
        <f>Yhteenveto[[#This Row],[Valtionosuus omarahoitusosuuden jälkeen (välisumma)]]+Yhteenveto[[#This Row],[Lisäosat yhteensä]]+Yhteenveto[[#This Row],[Valtionosuuteen tehtävät vähennykset ja lisäykset, netto]]</f>
        <v>3504091.1990536097</v>
      </c>
      <c r="M56" s="34">
        <v>23417808.912617035</v>
      </c>
      <c r="N56" s="308">
        <f>SUM(Yhteenveto[[#This Row],[Valtionosuus ennen verotuloihin perustuvaa valtionosuuden tasausta]]+Yhteenveto[[#This Row],[Verotuloihin perustuva valtionosuuden tasaus]])</f>
        <v>26921900.111670643</v>
      </c>
      <c r="O56" s="244">
        <v>12672879.472362412</v>
      </c>
      <c r="P56" s="380">
        <f>SUM(Yhteenveto[[#This Row],[Kunnan  peruspalvelujen valtionosuus ]:[Veroperustemuutoksista johtuvien veromenetysten korvaus]])</f>
        <v>39594779.584033057</v>
      </c>
      <c r="Q56" s="34">
        <v>-10350798.4255</v>
      </c>
      <c r="R56" s="347">
        <f>+Yhteenveto[[#This Row],[Kunnan  peruspalvelujen valtionosuus ]]+Yhteenveto[[#This Row],[Veroperustemuutoksista johtuvien veromenetysten korvaus]]+Yhteenveto[[#This Row],[Kotikuntakorvaus, netto]]</f>
        <v>29243981.158533059</v>
      </c>
      <c r="S56" s="11"/>
      <c r="T56"/>
    </row>
    <row r="57" spans="1:20" ht="15">
      <c r="A57" s="32">
        <v>169</v>
      </c>
      <c r="B57" s="13" t="s">
        <v>62</v>
      </c>
      <c r="C57" s="15">
        <v>4990</v>
      </c>
      <c r="D57" s="15">
        <v>7017104.2699999996</v>
      </c>
      <c r="E57" s="15">
        <v>814325.52581473847</v>
      </c>
      <c r="F57" s="234">
        <f>Yhteenveto[[#This Row],[Ikärakenne, laskennallinen kustannus]]+Yhteenveto[[#This Row],[Muut laskennalliset kustannukset ]]</f>
        <v>7831429.7958147377</v>
      </c>
      <c r="G57" s="329">
        <v>1388.69</v>
      </c>
      <c r="H57" s="17">
        <v>6929563.1000000006</v>
      </c>
      <c r="I57" s="345">
        <f>Yhteenveto[[#This Row],[Laskennalliset kustannukset yhteensä]]-Yhteenveto[[#This Row],[Omarahoitusosuus, €]]</f>
        <v>901866.69581473712</v>
      </c>
      <c r="J57" s="33">
        <v>127590.07310110086</v>
      </c>
      <c r="K57" s="34">
        <v>-14984.574515938992</v>
      </c>
      <c r="L57" s="234">
        <f>Yhteenveto[[#This Row],[Valtionosuus omarahoitusosuuden jälkeen (välisumma)]]+Yhteenveto[[#This Row],[Lisäosat yhteensä]]+Yhteenveto[[#This Row],[Valtionosuuteen tehtävät vähennykset ja lisäykset, netto]]</f>
        <v>1014472.194399899</v>
      </c>
      <c r="M57" s="34">
        <v>1902219.8190324954</v>
      </c>
      <c r="N57" s="308">
        <f>SUM(Yhteenveto[[#This Row],[Valtionosuus ennen verotuloihin perustuvaa valtionosuuden tasausta]]+Yhteenveto[[#This Row],[Verotuloihin perustuva valtionosuuden tasaus]])</f>
        <v>2916692.0134323942</v>
      </c>
      <c r="O57" s="244">
        <v>903533.28554410953</v>
      </c>
      <c r="P57" s="380">
        <f>SUM(Yhteenveto[[#This Row],[Kunnan  peruspalvelujen valtionosuus ]:[Veroperustemuutoksista johtuvien veromenetysten korvaus]])</f>
        <v>3820225.2989765038</v>
      </c>
      <c r="Q57" s="34">
        <v>76084.349999999977</v>
      </c>
      <c r="R57" s="347">
        <f>+Yhteenveto[[#This Row],[Kunnan  peruspalvelujen valtionosuus ]]+Yhteenveto[[#This Row],[Veroperustemuutoksista johtuvien veromenetysten korvaus]]+Yhteenveto[[#This Row],[Kotikuntakorvaus, netto]]</f>
        <v>3896309.6489765039</v>
      </c>
      <c r="S57" s="11"/>
      <c r="T57"/>
    </row>
    <row r="58" spans="1:20" ht="15">
      <c r="A58" s="32">
        <v>171</v>
      </c>
      <c r="B58" s="13" t="s">
        <v>63</v>
      </c>
      <c r="C58" s="15">
        <v>4540</v>
      </c>
      <c r="D58" s="15">
        <v>5779740.4500000002</v>
      </c>
      <c r="E58" s="15">
        <v>1131966.3482092915</v>
      </c>
      <c r="F58" s="234">
        <f>Yhteenveto[[#This Row],[Ikärakenne, laskennallinen kustannus]]+Yhteenveto[[#This Row],[Muut laskennalliset kustannukset ]]</f>
        <v>6911706.7982092919</v>
      </c>
      <c r="G58" s="329">
        <v>1388.69</v>
      </c>
      <c r="H58" s="17">
        <v>6304652.6000000006</v>
      </c>
      <c r="I58" s="345">
        <f>Yhteenveto[[#This Row],[Laskennalliset kustannukset yhteensä]]-Yhteenveto[[#This Row],[Omarahoitusosuus, €]]</f>
        <v>607054.19820929132</v>
      </c>
      <c r="J58" s="33">
        <v>155398.12916403741</v>
      </c>
      <c r="K58" s="34">
        <v>-636919.44245941506</v>
      </c>
      <c r="L58" s="234">
        <f>Yhteenveto[[#This Row],[Valtionosuus omarahoitusosuuden jälkeen (välisumma)]]+Yhteenveto[[#This Row],[Lisäosat yhteensä]]+Yhteenveto[[#This Row],[Valtionosuuteen tehtävät vähennykset ja lisäykset, netto]]</f>
        <v>125532.88491391367</v>
      </c>
      <c r="M58" s="34">
        <v>1473035.6550756306</v>
      </c>
      <c r="N58" s="308">
        <f>SUM(Yhteenveto[[#This Row],[Valtionosuus ennen verotuloihin perustuvaa valtionosuuden tasausta]]+Yhteenveto[[#This Row],[Verotuloihin perustuva valtionosuuden tasaus]])</f>
        <v>1598568.5399895443</v>
      </c>
      <c r="O58" s="244">
        <v>939271.50065603375</v>
      </c>
      <c r="P58" s="380">
        <f>SUM(Yhteenveto[[#This Row],[Kunnan  peruspalvelujen valtionosuus ]:[Veroperustemuutoksista johtuvien veromenetysten korvaus]])</f>
        <v>2537840.0406455779</v>
      </c>
      <c r="Q58" s="34">
        <v>7608.4350000000013</v>
      </c>
      <c r="R58" s="347">
        <f>+Yhteenveto[[#This Row],[Kunnan  peruspalvelujen valtionosuus ]]+Yhteenveto[[#This Row],[Veroperustemuutoksista johtuvien veromenetysten korvaus]]+Yhteenveto[[#This Row],[Kotikuntakorvaus, netto]]</f>
        <v>2545448.475645578</v>
      </c>
      <c r="S58" s="11"/>
      <c r="T58"/>
    </row>
    <row r="59" spans="1:20" ht="15">
      <c r="A59" s="32">
        <v>172</v>
      </c>
      <c r="B59" s="13" t="s">
        <v>64</v>
      </c>
      <c r="C59" s="15">
        <v>4171</v>
      </c>
      <c r="D59" s="15">
        <v>4373029.33</v>
      </c>
      <c r="E59" s="15">
        <v>1375270.2019092974</v>
      </c>
      <c r="F59" s="234">
        <f>Yhteenveto[[#This Row],[Ikärakenne, laskennallinen kustannus]]+Yhteenveto[[#This Row],[Muut laskennalliset kustannukset ]]</f>
        <v>5748299.5319092972</v>
      </c>
      <c r="G59" s="329">
        <v>1388.69</v>
      </c>
      <c r="H59" s="17">
        <v>5792225.9900000002</v>
      </c>
      <c r="I59" s="345">
        <f>Yhteenveto[[#This Row],[Laskennalliset kustannukset yhteensä]]-Yhteenveto[[#This Row],[Omarahoitusosuus, €]]</f>
        <v>-43926.458090703003</v>
      </c>
      <c r="J59" s="33">
        <v>675238.15160934243</v>
      </c>
      <c r="K59" s="34">
        <v>-507674.69499109965</v>
      </c>
      <c r="L59" s="234">
        <f>Yhteenveto[[#This Row],[Valtionosuus omarahoitusosuuden jälkeen (välisumma)]]+Yhteenveto[[#This Row],[Lisäosat yhteensä]]+Yhteenveto[[#This Row],[Valtionosuuteen tehtävät vähennykset ja lisäykset, netto]]</f>
        <v>123636.99852753978</v>
      </c>
      <c r="M59" s="34">
        <v>1635985.5329674939</v>
      </c>
      <c r="N59" s="308">
        <f>SUM(Yhteenveto[[#This Row],[Valtionosuus ennen verotuloihin perustuvaa valtionosuuden tasausta]]+Yhteenveto[[#This Row],[Verotuloihin perustuva valtionosuuden tasaus]])</f>
        <v>1759622.5314950338</v>
      </c>
      <c r="O59" s="244">
        <v>929982.00304647884</v>
      </c>
      <c r="P59" s="380">
        <f>SUM(Yhteenveto[[#This Row],[Kunnan  peruspalvelujen valtionosuus ]:[Veroperustemuutoksista johtuvien veromenetysten korvaus]])</f>
        <v>2689604.5345415128</v>
      </c>
      <c r="Q59" s="34">
        <v>-55228.287000000011</v>
      </c>
      <c r="R59" s="347">
        <f>+Yhteenveto[[#This Row],[Kunnan  peruspalvelujen valtionosuus ]]+Yhteenveto[[#This Row],[Veroperustemuutoksista johtuvien veromenetysten korvaus]]+Yhteenveto[[#This Row],[Kotikuntakorvaus, netto]]</f>
        <v>2634376.2475415128</v>
      </c>
      <c r="S59" s="11"/>
      <c r="T59"/>
    </row>
    <row r="60" spans="1:20" ht="15">
      <c r="A60" s="32">
        <v>176</v>
      </c>
      <c r="B60" s="13" t="s">
        <v>65</v>
      </c>
      <c r="C60" s="15">
        <v>4352</v>
      </c>
      <c r="D60" s="15">
        <v>4293010.4800000004</v>
      </c>
      <c r="E60" s="15">
        <v>1992808.4682127032</v>
      </c>
      <c r="F60" s="234">
        <f>Yhteenveto[[#This Row],[Ikärakenne, laskennallinen kustannus]]+Yhteenveto[[#This Row],[Muut laskennalliset kustannukset ]]</f>
        <v>6285818.9482127037</v>
      </c>
      <c r="G60" s="329">
        <v>1388.69</v>
      </c>
      <c r="H60" s="17">
        <v>6043578.8799999999</v>
      </c>
      <c r="I60" s="345">
        <f>Yhteenveto[[#This Row],[Laskennalliset kustannukset yhteensä]]-Yhteenveto[[#This Row],[Omarahoitusosuus, €]]</f>
        <v>242240.0682127038</v>
      </c>
      <c r="J60" s="33">
        <v>1363728.993739944</v>
      </c>
      <c r="K60" s="34">
        <v>-2611962.9013944529</v>
      </c>
      <c r="L60" s="234">
        <f>Yhteenveto[[#This Row],[Valtionosuus omarahoitusosuuden jälkeen (välisumma)]]+Yhteenveto[[#This Row],[Lisäosat yhteensä]]+Yhteenveto[[#This Row],[Valtionosuuteen tehtävät vähennykset ja lisäykset, netto]]</f>
        <v>-1005993.8394418051</v>
      </c>
      <c r="M60" s="34">
        <v>2137343.916281173</v>
      </c>
      <c r="N60" s="308">
        <f>SUM(Yhteenveto[[#This Row],[Valtionosuus ennen verotuloihin perustuvaa valtionosuuden tasausta]]+Yhteenveto[[#This Row],[Verotuloihin perustuva valtionosuuden tasaus]])</f>
        <v>1131350.0768393679</v>
      </c>
      <c r="O60" s="244">
        <v>996709.66890892666</v>
      </c>
      <c r="P60" s="380">
        <f>SUM(Yhteenveto[[#This Row],[Kunnan  peruspalvelujen valtionosuus ]:[Veroperustemuutoksista johtuvien veromenetysten korvaus]])</f>
        <v>2128059.7457482945</v>
      </c>
      <c r="Q60" s="34">
        <v>-261222.935</v>
      </c>
      <c r="R60" s="347">
        <f>+Yhteenveto[[#This Row],[Kunnan  peruspalvelujen valtionosuus ]]+Yhteenveto[[#This Row],[Veroperustemuutoksista johtuvien veromenetysten korvaus]]+Yhteenveto[[#This Row],[Kotikuntakorvaus, netto]]</f>
        <v>1866836.8107482945</v>
      </c>
      <c r="S60" s="11"/>
      <c r="T60"/>
    </row>
    <row r="61" spans="1:20" ht="15">
      <c r="A61" s="32">
        <v>177</v>
      </c>
      <c r="B61" s="13" t="s">
        <v>66</v>
      </c>
      <c r="C61" s="15">
        <v>1768</v>
      </c>
      <c r="D61" s="15">
        <v>2402288.63</v>
      </c>
      <c r="E61" s="15">
        <v>376446.29771550029</v>
      </c>
      <c r="F61" s="234">
        <f>Yhteenveto[[#This Row],[Ikärakenne, laskennallinen kustannus]]+Yhteenveto[[#This Row],[Muut laskennalliset kustannukset ]]</f>
        <v>2778734.9277155004</v>
      </c>
      <c r="G61" s="329">
        <v>1388.69</v>
      </c>
      <c r="H61" s="17">
        <v>2455203.92</v>
      </c>
      <c r="I61" s="345">
        <f>Yhteenveto[[#This Row],[Laskennalliset kustannukset yhteensä]]-Yhteenveto[[#This Row],[Omarahoitusosuus, €]]</f>
        <v>323531.00771550043</v>
      </c>
      <c r="J61" s="33">
        <v>129599.23186567474</v>
      </c>
      <c r="K61" s="34">
        <v>486040.89087901049</v>
      </c>
      <c r="L61" s="234">
        <f>Yhteenveto[[#This Row],[Valtionosuus omarahoitusosuuden jälkeen (välisumma)]]+Yhteenveto[[#This Row],[Lisäosat yhteensä]]+Yhteenveto[[#This Row],[Valtionosuuteen tehtävät vähennykset ja lisäykset, netto]]</f>
        <v>939171.1304601857</v>
      </c>
      <c r="M61" s="34">
        <v>321711.32751182676</v>
      </c>
      <c r="N61" s="308">
        <f>SUM(Yhteenveto[[#This Row],[Valtionosuus ennen verotuloihin perustuvaa valtionosuuden tasausta]]+Yhteenveto[[#This Row],[Verotuloihin perustuva valtionosuuden tasaus]])</f>
        <v>1260882.4579720125</v>
      </c>
      <c r="O61" s="244">
        <v>372687.53085961123</v>
      </c>
      <c r="P61" s="380">
        <f>SUM(Yhteenveto[[#This Row],[Kunnan  peruspalvelujen valtionosuus ]:[Veroperustemuutoksista johtuvien veromenetysten korvaus]])</f>
        <v>1633569.9888316237</v>
      </c>
      <c r="Q61" s="34">
        <v>96134.813999999969</v>
      </c>
      <c r="R61" s="347">
        <f>+Yhteenveto[[#This Row],[Kunnan  peruspalvelujen valtionosuus ]]+Yhteenveto[[#This Row],[Veroperustemuutoksista johtuvien veromenetysten korvaus]]+Yhteenveto[[#This Row],[Kotikuntakorvaus, netto]]</f>
        <v>1729704.8028316237</v>
      </c>
      <c r="S61" s="11"/>
      <c r="T61"/>
    </row>
    <row r="62" spans="1:20" ht="15">
      <c r="A62" s="32">
        <v>178</v>
      </c>
      <c r="B62" s="13" t="s">
        <v>67</v>
      </c>
      <c r="C62" s="15">
        <v>5769</v>
      </c>
      <c r="D62" s="15">
        <v>6501056.0899999999</v>
      </c>
      <c r="E62" s="15">
        <v>1626372.4489157675</v>
      </c>
      <c r="F62" s="234">
        <f>Yhteenveto[[#This Row],[Ikärakenne, laskennallinen kustannus]]+Yhteenveto[[#This Row],[Muut laskennalliset kustannukset ]]</f>
        <v>8127428.5389157673</v>
      </c>
      <c r="G62" s="329">
        <v>1388.69</v>
      </c>
      <c r="H62" s="17">
        <v>8011352.6100000003</v>
      </c>
      <c r="I62" s="345">
        <f>Yhteenveto[[#This Row],[Laskennalliset kustannukset yhteensä]]-Yhteenveto[[#This Row],[Omarahoitusosuus, €]]</f>
        <v>116075.928915767</v>
      </c>
      <c r="J62" s="33">
        <v>458556.84415699332</v>
      </c>
      <c r="K62" s="34">
        <v>36976.496197454515</v>
      </c>
      <c r="L62" s="234">
        <f>Yhteenveto[[#This Row],[Valtionosuus omarahoitusosuuden jälkeen (välisumma)]]+Yhteenveto[[#This Row],[Lisäosat yhteensä]]+Yhteenveto[[#This Row],[Valtionosuuteen tehtävät vähennykset ja lisäykset, netto]]</f>
        <v>611609.26927021483</v>
      </c>
      <c r="M62" s="34">
        <v>2276173.6148583498</v>
      </c>
      <c r="N62" s="308">
        <f>SUM(Yhteenveto[[#This Row],[Valtionosuus ennen verotuloihin perustuvaa valtionosuuden tasausta]]+Yhteenveto[[#This Row],[Verotuloihin perustuva valtionosuuden tasaus]])</f>
        <v>2887782.8841285645</v>
      </c>
      <c r="O62" s="244">
        <v>1344014.8102650952</v>
      </c>
      <c r="P62" s="380">
        <f>SUM(Yhteenveto[[#This Row],[Kunnan  peruspalvelujen valtionosuus ]:[Veroperustemuutoksista johtuvien veromenetysten korvaus]])</f>
        <v>4231797.6943936599</v>
      </c>
      <c r="Q62" s="34">
        <v>17350.215500000006</v>
      </c>
      <c r="R62" s="347">
        <f>+Yhteenveto[[#This Row],[Kunnan  peruspalvelujen valtionosuus ]]+Yhteenveto[[#This Row],[Veroperustemuutoksista johtuvien veromenetysten korvaus]]+Yhteenveto[[#This Row],[Kotikuntakorvaus, netto]]</f>
        <v>4249147.9098936599</v>
      </c>
      <c r="S62" s="11"/>
      <c r="T62"/>
    </row>
    <row r="63" spans="1:20" ht="15">
      <c r="A63" s="32">
        <v>179</v>
      </c>
      <c r="B63" s="13" t="s">
        <v>68</v>
      </c>
      <c r="C63" s="15">
        <v>145887</v>
      </c>
      <c r="D63" s="15">
        <v>205979176.84999999</v>
      </c>
      <c r="E63" s="15">
        <v>31943102.048691124</v>
      </c>
      <c r="F63" s="234">
        <f>Yhteenveto[[#This Row],[Ikärakenne, laskennallinen kustannus]]+Yhteenveto[[#This Row],[Muut laskennalliset kustannukset ]]</f>
        <v>237922278.89869112</v>
      </c>
      <c r="G63" s="329">
        <v>1388.69</v>
      </c>
      <c r="H63" s="17">
        <v>202591818.03</v>
      </c>
      <c r="I63" s="345">
        <f>Yhteenveto[[#This Row],[Laskennalliset kustannukset yhteensä]]-Yhteenveto[[#This Row],[Omarahoitusosuus, €]]</f>
        <v>35330460.868691117</v>
      </c>
      <c r="J63" s="33">
        <v>6269311.5664877435</v>
      </c>
      <c r="K63" s="34">
        <v>-45859410.612269104</v>
      </c>
      <c r="L63" s="234">
        <f>Yhteenveto[[#This Row],[Valtionosuus omarahoitusosuuden jälkeen (välisumma)]]+Yhteenveto[[#This Row],[Lisäosat yhteensä]]+Yhteenveto[[#This Row],[Valtionosuuteen tehtävät vähennykset ja lisäykset, netto]]</f>
        <v>-4259638.1770902425</v>
      </c>
      <c r="M63" s="34">
        <v>35839222.613212943</v>
      </c>
      <c r="N63" s="308">
        <f>SUM(Yhteenveto[[#This Row],[Valtionosuus ennen verotuloihin perustuvaa valtionosuuden tasausta]]+Yhteenveto[[#This Row],[Verotuloihin perustuva valtionosuuden tasaus]])</f>
        <v>31579584.436122701</v>
      </c>
      <c r="O63" s="244">
        <v>21221489.079334859</v>
      </c>
      <c r="P63" s="380">
        <f>SUM(Yhteenveto[[#This Row],[Kunnan  peruspalvelujen valtionosuus ]:[Veroperustemuutoksista johtuvien veromenetysten korvaus]])</f>
        <v>52801073.515457556</v>
      </c>
      <c r="Q63" s="34">
        <v>-10775374.459950004</v>
      </c>
      <c r="R63" s="347">
        <f>+Yhteenveto[[#This Row],[Kunnan  peruspalvelujen valtionosuus ]]+Yhteenveto[[#This Row],[Veroperustemuutoksista johtuvien veromenetysten korvaus]]+Yhteenveto[[#This Row],[Kotikuntakorvaus, netto]]</f>
        <v>42025699.055507556</v>
      </c>
      <c r="S63" s="11"/>
      <c r="T63"/>
    </row>
    <row r="64" spans="1:20" ht="15">
      <c r="A64" s="32">
        <v>181</v>
      </c>
      <c r="B64" s="13" t="s">
        <v>69</v>
      </c>
      <c r="C64" s="15">
        <v>1683</v>
      </c>
      <c r="D64" s="15">
        <v>2271700.4800000004</v>
      </c>
      <c r="E64" s="15">
        <v>358056.62041109335</v>
      </c>
      <c r="F64" s="234">
        <f>Yhteenveto[[#This Row],[Ikärakenne, laskennallinen kustannus]]+Yhteenveto[[#This Row],[Muut laskennalliset kustannukset ]]</f>
        <v>2629757.1004110938</v>
      </c>
      <c r="G64" s="329">
        <v>1388.69</v>
      </c>
      <c r="H64" s="17">
        <v>2337165.27</v>
      </c>
      <c r="I64" s="345">
        <f>Yhteenveto[[#This Row],[Laskennalliset kustannukset yhteensä]]-Yhteenveto[[#This Row],[Omarahoitusosuus, €]]</f>
        <v>292591.83041109378</v>
      </c>
      <c r="J64" s="33">
        <v>88118.711377253945</v>
      </c>
      <c r="K64" s="34">
        <v>471675.15453491767</v>
      </c>
      <c r="L64" s="234">
        <f>Yhteenveto[[#This Row],[Valtionosuus omarahoitusosuuden jälkeen (välisumma)]]+Yhteenveto[[#This Row],[Lisäosat yhteensä]]+Yhteenveto[[#This Row],[Valtionosuuteen tehtävät vähennykset ja lisäykset, netto]]</f>
        <v>852385.69632326532</v>
      </c>
      <c r="M64" s="34">
        <v>925287.16759762645</v>
      </c>
      <c r="N64" s="308">
        <f>SUM(Yhteenveto[[#This Row],[Valtionosuus ennen verotuloihin perustuvaa valtionosuuden tasausta]]+Yhteenveto[[#This Row],[Verotuloihin perustuva valtionosuuden tasaus]])</f>
        <v>1777672.8639208917</v>
      </c>
      <c r="O64" s="244">
        <v>426361.30558149749</v>
      </c>
      <c r="P64" s="380">
        <f>SUM(Yhteenveto[[#This Row],[Kunnan  peruspalvelujen valtionosuus ]:[Veroperustemuutoksista johtuvien veromenetysten korvaus]])</f>
        <v>2204034.1695023892</v>
      </c>
      <c r="Q64" s="34">
        <v>65641.400000000009</v>
      </c>
      <c r="R64" s="347">
        <f>+Yhteenveto[[#This Row],[Kunnan  peruspalvelujen valtionosuus ]]+Yhteenveto[[#This Row],[Veroperustemuutoksista johtuvien veromenetysten korvaus]]+Yhteenveto[[#This Row],[Kotikuntakorvaus, netto]]</f>
        <v>2269675.5695023891</v>
      </c>
      <c r="S64" s="11"/>
      <c r="T64"/>
    </row>
    <row r="65" spans="1:20" ht="15">
      <c r="A65" s="32">
        <v>182</v>
      </c>
      <c r="B65" s="13" t="s">
        <v>70</v>
      </c>
      <c r="C65" s="15">
        <v>19347</v>
      </c>
      <c r="D65" s="15">
        <v>23277948.020000003</v>
      </c>
      <c r="E65" s="15">
        <v>4266894.591874769</v>
      </c>
      <c r="F65" s="234">
        <f>Yhteenveto[[#This Row],[Ikärakenne, laskennallinen kustannus]]+Yhteenveto[[#This Row],[Muut laskennalliset kustannukset ]]</f>
        <v>27544842.611874774</v>
      </c>
      <c r="G65" s="329">
        <v>1388.69</v>
      </c>
      <c r="H65" s="17">
        <v>26866985.43</v>
      </c>
      <c r="I65" s="345">
        <f>Yhteenveto[[#This Row],[Laskennalliset kustannukset yhteensä]]-Yhteenveto[[#This Row],[Omarahoitusosuus, €]]</f>
        <v>677857.1818747744</v>
      </c>
      <c r="J65" s="33">
        <v>900460.84111399273</v>
      </c>
      <c r="K65" s="34">
        <v>-4273170.431807017</v>
      </c>
      <c r="L65" s="234">
        <f>Yhteenveto[[#This Row],[Valtionosuus omarahoitusosuuden jälkeen (välisumma)]]+Yhteenveto[[#This Row],[Lisäosat yhteensä]]+Yhteenveto[[#This Row],[Valtionosuuteen tehtävät vähennykset ja lisäykset, netto]]</f>
        <v>-2694852.4088182496</v>
      </c>
      <c r="M65" s="34">
        <v>2532216.7046914492</v>
      </c>
      <c r="N65" s="308">
        <f>SUM(Yhteenveto[[#This Row],[Valtionosuus ennen verotuloihin perustuvaa valtionosuuden tasausta]]+Yhteenveto[[#This Row],[Verotuloihin perustuva valtionosuuden tasaus]])</f>
        <v>-162635.70412680041</v>
      </c>
      <c r="O65" s="244">
        <v>3275389.5878337245</v>
      </c>
      <c r="P65" s="380">
        <f>SUM(Yhteenveto[[#This Row],[Kunnan  peruspalvelujen valtionosuus ]:[Veroperustemuutoksista johtuvien veromenetysten korvaus]])</f>
        <v>3112753.883706924</v>
      </c>
      <c r="Q65" s="34">
        <v>-249855.038</v>
      </c>
      <c r="R65" s="347">
        <f>+Yhteenveto[[#This Row],[Kunnan  peruspalvelujen valtionosuus ]]+Yhteenveto[[#This Row],[Veroperustemuutoksista johtuvien veromenetysten korvaus]]+Yhteenveto[[#This Row],[Kotikuntakorvaus, netto]]</f>
        <v>2862898.8457069239</v>
      </c>
      <c r="S65" s="11"/>
      <c r="T65"/>
    </row>
    <row r="66" spans="1:20" ht="15">
      <c r="A66" s="32">
        <v>186</v>
      </c>
      <c r="B66" s="13" t="s">
        <v>71</v>
      </c>
      <c r="C66" s="15">
        <v>45630</v>
      </c>
      <c r="D66" s="15">
        <v>72260434.00999999</v>
      </c>
      <c r="E66" s="15">
        <v>9982436.4286724105</v>
      </c>
      <c r="F66" s="234">
        <f>Yhteenveto[[#This Row],[Ikärakenne, laskennallinen kustannus]]+Yhteenveto[[#This Row],[Muut laskennalliset kustannukset ]]</f>
        <v>82242870.438672394</v>
      </c>
      <c r="G66" s="329">
        <v>1388.69</v>
      </c>
      <c r="H66" s="17">
        <v>63365924.700000003</v>
      </c>
      <c r="I66" s="345">
        <f>Yhteenveto[[#This Row],[Laskennalliset kustannukset yhteensä]]-Yhteenveto[[#This Row],[Omarahoitusosuus, €]]</f>
        <v>18876945.738672391</v>
      </c>
      <c r="J66" s="33">
        <v>1963817.5378784193</v>
      </c>
      <c r="K66" s="34">
        <v>-15243382.007235896</v>
      </c>
      <c r="L66" s="234">
        <f>Yhteenveto[[#This Row],[Valtionosuus omarahoitusosuuden jälkeen (välisumma)]]+Yhteenveto[[#This Row],[Lisäosat yhteensä]]+Yhteenveto[[#This Row],[Valtionosuuteen tehtävät vähennykset ja lisäykset, netto]]</f>
        <v>5597381.2693149149</v>
      </c>
      <c r="M66" s="34">
        <v>1016478.1334061795</v>
      </c>
      <c r="N66" s="308">
        <f>SUM(Yhteenveto[[#This Row],[Valtionosuus ennen verotuloihin perustuvaa valtionosuuden tasausta]]+Yhteenveto[[#This Row],[Verotuloihin perustuva valtionosuuden tasaus]])</f>
        <v>6613859.402721094</v>
      </c>
      <c r="O66" s="244">
        <v>5398864.8071859898</v>
      </c>
      <c r="P66" s="380">
        <f>SUM(Yhteenveto[[#This Row],[Kunnan  peruspalvelujen valtionosuus ]:[Veroperustemuutoksista johtuvien veromenetysten korvaus]])</f>
        <v>12012724.209907085</v>
      </c>
      <c r="Q66" s="34">
        <v>-2565030.1997000002</v>
      </c>
      <c r="R66" s="347">
        <f>+Yhteenveto[[#This Row],[Kunnan  peruspalvelujen valtionosuus ]]+Yhteenveto[[#This Row],[Veroperustemuutoksista johtuvien veromenetysten korvaus]]+Yhteenveto[[#This Row],[Kotikuntakorvaus, netto]]</f>
        <v>9447694.0102070849</v>
      </c>
      <c r="S66" s="11"/>
      <c r="T66"/>
    </row>
    <row r="67" spans="1:20" ht="15">
      <c r="A67" s="32">
        <v>202</v>
      </c>
      <c r="B67" s="13" t="s">
        <v>72</v>
      </c>
      <c r="C67" s="15">
        <v>35848</v>
      </c>
      <c r="D67" s="15">
        <v>62898831.569999993</v>
      </c>
      <c r="E67" s="15">
        <v>5828732.2866037134</v>
      </c>
      <c r="F67" s="234">
        <f>Yhteenveto[[#This Row],[Ikärakenne, laskennallinen kustannus]]+Yhteenveto[[#This Row],[Muut laskennalliset kustannukset ]]</f>
        <v>68727563.856603712</v>
      </c>
      <c r="G67" s="329">
        <v>1388.69</v>
      </c>
      <c r="H67" s="17">
        <v>49781759.120000005</v>
      </c>
      <c r="I67" s="345">
        <f>Yhteenveto[[#This Row],[Laskennalliset kustannukset yhteensä]]-Yhteenveto[[#This Row],[Omarahoitusosuus, €]]</f>
        <v>18945804.736603707</v>
      </c>
      <c r="J67" s="33">
        <v>1639784.4805693519</v>
      </c>
      <c r="K67" s="34">
        <v>3974762.702346975</v>
      </c>
      <c r="L67" s="234">
        <f>Yhteenveto[[#This Row],[Valtionosuus omarahoitusosuuden jälkeen (välisumma)]]+Yhteenveto[[#This Row],[Lisäosat yhteensä]]+Yhteenveto[[#This Row],[Valtionosuuteen tehtävät vähennykset ja lisäykset, netto]]</f>
        <v>24560351.919520035</v>
      </c>
      <c r="M67" s="34">
        <v>658340.52202976041</v>
      </c>
      <c r="N67" s="308">
        <f>SUM(Yhteenveto[[#This Row],[Valtionosuus ennen verotuloihin perustuvaa valtionosuuden tasausta]]+Yhteenveto[[#This Row],[Verotuloihin perustuva valtionosuuden tasaus]])</f>
        <v>25218692.441549797</v>
      </c>
      <c r="O67" s="244">
        <v>3738913.909100424</v>
      </c>
      <c r="P67" s="380">
        <f>SUM(Yhteenveto[[#This Row],[Kunnan  peruspalvelujen valtionosuus ]:[Veroperustemuutoksista johtuvien veromenetysten korvaus]])</f>
        <v>28957606.350650221</v>
      </c>
      <c r="Q67" s="34">
        <v>-2393264.5580999991</v>
      </c>
      <c r="R67" s="347">
        <f>+Yhteenveto[[#This Row],[Kunnan  peruspalvelujen valtionosuus ]]+Yhteenveto[[#This Row],[Veroperustemuutoksista johtuvien veromenetysten korvaus]]+Yhteenveto[[#This Row],[Kotikuntakorvaus, netto]]</f>
        <v>26564341.792550221</v>
      </c>
      <c r="S67" s="11"/>
      <c r="T67"/>
    </row>
    <row r="68" spans="1:20" ht="15">
      <c r="A68" s="32">
        <v>204</v>
      </c>
      <c r="B68" s="13" t="s">
        <v>73</v>
      </c>
      <c r="C68" s="15">
        <v>2689</v>
      </c>
      <c r="D68" s="15">
        <v>2806447.66</v>
      </c>
      <c r="E68" s="15">
        <v>902215.3701577594</v>
      </c>
      <c r="F68" s="234">
        <f>Yhteenveto[[#This Row],[Ikärakenne, laskennallinen kustannus]]+Yhteenveto[[#This Row],[Muut laskennalliset kustannukset ]]</f>
        <v>3708663.0301577598</v>
      </c>
      <c r="G68" s="329">
        <v>1388.69</v>
      </c>
      <c r="H68" s="17">
        <v>3734187.41</v>
      </c>
      <c r="I68" s="345">
        <f>Yhteenveto[[#This Row],[Laskennalliset kustannukset yhteensä]]-Yhteenveto[[#This Row],[Omarahoitusosuus, €]]</f>
        <v>-25524.379842240363</v>
      </c>
      <c r="J68" s="33">
        <v>372581.23920078558</v>
      </c>
      <c r="K68" s="34">
        <v>-2031789.5880143554</v>
      </c>
      <c r="L68" s="234">
        <f>Yhteenveto[[#This Row],[Valtionosuus omarahoitusosuuden jälkeen (välisumma)]]+Yhteenveto[[#This Row],[Lisäosat yhteensä]]+Yhteenveto[[#This Row],[Valtionosuuteen tehtävät vähennykset ja lisäykset, netto]]</f>
        <v>-1684732.7286558102</v>
      </c>
      <c r="M68" s="34">
        <v>1129991.0250743905</v>
      </c>
      <c r="N68" s="308">
        <f>SUM(Yhteenveto[[#This Row],[Valtionosuus ennen verotuloihin perustuvaa valtionosuuden tasausta]]+Yhteenveto[[#This Row],[Verotuloihin perustuva valtionosuuden tasaus]])</f>
        <v>-554741.70358141977</v>
      </c>
      <c r="O68" s="244">
        <v>618298.41845865559</v>
      </c>
      <c r="P68" s="380">
        <f>SUM(Yhteenveto[[#This Row],[Kunnan  peruspalvelujen valtionosuus ]:[Veroperustemuutoksista johtuvien veromenetysten korvaus]])</f>
        <v>63556.71487723582</v>
      </c>
      <c r="Q68" s="34">
        <v>-830896.3004500001</v>
      </c>
      <c r="R68" s="347">
        <f>+Yhteenveto[[#This Row],[Kunnan  peruspalvelujen valtionosuus ]]+Yhteenveto[[#This Row],[Veroperustemuutoksista johtuvien veromenetysten korvaus]]+Yhteenveto[[#This Row],[Kotikuntakorvaus, netto]]</f>
        <v>-767339.58557276428</v>
      </c>
      <c r="S68" s="11"/>
      <c r="T68"/>
    </row>
    <row r="69" spans="1:20" ht="15">
      <c r="A69" s="32">
        <v>205</v>
      </c>
      <c r="B69" s="13" t="s">
        <v>74</v>
      </c>
      <c r="C69" s="15">
        <v>36297</v>
      </c>
      <c r="D69" s="15">
        <v>53376259.890000001</v>
      </c>
      <c r="E69" s="15">
        <v>7735319.0638292413</v>
      </c>
      <c r="F69" s="234">
        <f>Yhteenveto[[#This Row],[Ikärakenne, laskennallinen kustannus]]+Yhteenveto[[#This Row],[Muut laskennalliset kustannukset ]]</f>
        <v>61111578.953829244</v>
      </c>
      <c r="G69" s="329">
        <v>1388.69</v>
      </c>
      <c r="H69" s="17">
        <v>50405280.93</v>
      </c>
      <c r="I69" s="345">
        <f>Yhteenveto[[#This Row],[Laskennalliset kustannukset yhteensä]]-Yhteenveto[[#This Row],[Omarahoitusosuus, €]]</f>
        <v>10706298.023829244</v>
      </c>
      <c r="J69" s="33">
        <v>1580670.1583141368</v>
      </c>
      <c r="K69" s="34">
        <v>-13469273.016865112</v>
      </c>
      <c r="L69" s="234">
        <f>Yhteenveto[[#This Row],[Valtionosuus omarahoitusosuuden jälkeen (välisumma)]]+Yhteenveto[[#This Row],[Lisäosat yhteensä]]+Yhteenveto[[#This Row],[Valtionosuuteen tehtävät vähennykset ja lisäykset, netto]]</f>
        <v>-1182304.834721731</v>
      </c>
      <c r="M69" s="34">
        <v>12709206.49113602</v>
      </c>
      <c r="N69" s="308">
        <f>SUM(Yhteenveto[[#This Row],[Valtionosuus ennen verotuloihin perustuvaa valtionosuuden tasausta]]+Yhteenveto[[#This Row],[Verotuloihin perustuva valtionosuuden tasaus]])</f>
        <v>11526901.656414289</v>
      </c>
      <c r="O69" s="244">
        <v>5718120.9029471334</v>
      </c>
      <c r="P69" s="380">
        <f>SUM(Yhteenveto[[#This Row],[Kunnan  peruspalvelujen valtionosuus ]:[Veroperustemuutoksista johtuvien veromenetysten korvaus]])</f>
        <v>17245022.559361421</v>
      </c>
      <c r="Q69" s="34">
        <v>-286121.91149999993</v>
      </c>
      <c r="R69" s="347">
        <f>+Yhteenveto[[#This Row],[Kunnan  peruspalvelujen valtionosuus ]]+Yhteenveto[[#This Row],[Veroperustemuutoksista johtuvien veromenetysten korvaus]]+Yhteenveto[[#This Row],[Kotikuntakorvaus, netto]]</f>
        <v>16958900.647861421</v>
      </c>
      <c r="S69" s="11"/>
      <c r="T69"/>
    </row>
    <row r="70" spans="1:20" ht="15">
      <c r="A70" s="32">
        <v>208</v>
      </c>
      <c r="B70" s="13" t="s">
        <v>75</v>
      </c>
      <c r="C70" s="15">
        <v>12335</v>
      </c>
      <c r="D70" s="15">
        <v>21277149.079999998</v>
      </c>
      <c r="E70" s="15">
        <v>2271298.21805635</v>
      </c>
      <c r="F70" s="234">
        <f>Yhteenveto[[#This Row],[Ikärakenne, laskennallinen kustannus]]+Yhteenveto[[#This Row],[Muut laskennalliset kustannukset ]]</f>
        <v>23548447.298056349</v>
      </c>
      <c r="G70" s="329">
        <v>1388.69</v>
      </c>
      <c r="H70" s="17">
        <v>17129491.150000002</v>
      </c>
      <c r="I70" s="345">
        <f>Yhteenveto[[#This Row],[Laskennalliset kustannukset yhteensä]]-Yhteenveto[[#This Row],[Omarahoitusosuus, €]]</f>
        <v>6418956.1480563469</v>
      </c>
      <c r="J70" s="33">
        <v>751499.94354077696</v>
      </c>
      <c r="K70" s="34">
        <v>-53410.041021542391</v>
      </c>
      <c r="L70" s="234">
        <f>Yhteenveto[[#This Row],[Valtionosuus omarahoitusosuuden jälkeen (välisumma)]]+Yhteenveto[[#This Row],[Lisäosat yhteensä]]+Yhteenveto[[#This Row],[Valtionosuuteen tehtävät vähennykset ja lisäykset, netto]]</f>
        <v>7117046.0505755814</v>
      </c>
      <c r="M70" s="34">
        <v>5776803.9278499866</v>
      </c>
      <c r="N70" s="308">
        <f>SUM(Yhteenveto[[#This Row],[Valtionosuus ennen verotuloihin perustuvaa valtionosuuden tasausta]]+Yhteenveto[[#This Row],[Verotuloihin perustuva valtionosuuden tasaus]])</f>
        <v>12893849.978425568</v>
      </c>
      <c r="O70" s="244">
        <v>2423142.9183948599</v>
      </c>
      <c r="P70" s="380">
        <f>SUM(Yhteenveto[[#This Row],[Kunnan  peruspalvelujen valtionosuus ]:[Veroperustemuutoksista johtuvien veromenetysten korvaus]])</f>
        <v>15316992.896820428</v>
      </c>
      <c r="Q70" s="34">
        <v>-20647.203999999998</v>
      </c>
      <c r="R70" s="347">
        <f>+Yhteenveto[[#This Row],[Kunnan  peruspalvelujen valtionosuus ]]+Yhteenveto[[#This Row],[Veroperustemuutoksista johtuvien veromenetysten korvaus]]+Yhteenveto[[#This Row],[Kotikuntakorvaus, netto]]</f>
        <v>15296345.692820428</v>
      </c>
      <c r="S70" s="11"/>
      <c r="T70"/>
    </row>
    <row r="71" spans="1:20" ht="15">
      <c r="A71" s="32">
        <v>211</v>
      </c>
      <c r="B71" s="13" t="s">
        <v>76</v>
      </c>
      <c r="C71" s="15">
        <v>32959</v>
      </c>
      <c r="D71" s="15">
        <v>58266266.699999996</v>
      </c>
      <c r="E71" s="15">
        <v>4358747.9215421844</v>
      </c>
      <c r="F71" s="234">
        <f>Yhteenveto[[#This Row],[Ikärakenne, laskennallinen kustannus]]+Yhteenveto[[#This Row],[Muut laskennalliset kustannukset ]]</f>
        <v>62625014.621542178</v>
      </c>
      <c r="G71" s="329">
        <v>1388.69</v>
      </c>
      <c r="H71" s="17">
        <v>45769833.710000001</v>
      </c>
      <c r="I71" s="345">
        <f>Yhteenveto[[#This Row],[Laskennalliset kustannukset yhteensä]]-Yhteenveto[[#This Row],[Omarahoitusosuus, €]]</f>
        <v>16855180.911542177</v>
      </c>
      <c r="J71" s="33">
        <v>1282634.2538903751</v>
      </c>
      <c r="K71" s="34">
        <v>-3582477.4454844561</v>
      </c>
      <c r="L71" s="234">
        <f>Yhteenveto[[#This Row],[Valtionosuus omarahoitusosuuden jälkeen (välisumma)]]+Yhteenveto[[#This Row],[Lisäosat yhteensä]]+Yhteenveto[[#This Row],[Valtionosuuteen tehtävät vähennykset ja lisäykset, netto]]</f>
        <v>14555337.719948098</v>
      </c>
      <c r="M71" s="34">
        <v>5317115.4541388405</v>
      </c>
      <c r="N71" s="308">
        <f>SUM(Yhteenveto[[#This Row],[Valtionosuus ennen verotuloihin perustuvaa valtionosuuden tasausta]]+Yhteenveto[[#This Row],[Verotuloihin perustuva valtionosuuden tasaus]])</f>
        <v>19872453.17408694</v>
      </c>
      <c r="O71" s="244">
        <v>4222130.48012006</v>
      </c>
      <c r="P71" s="380">
        <f>SUM(Yhteenveto[[#This Row],[Kunnan  peruspalvelujen valtionosuus ]:[Veroperustemuutoksista johtuvien veromenetysten korvaus]])</f>
        <v>24094583.654206999</v>
      </c>
      <c r="Q71" s="34">
        <v>-1152386.9917500005</v>
      </c>
      <c r="R71" s="347">
        <f>+Yhteenveto[[#This Row],[Kunnan  peruspalvelujen valtionosuus ]]+Yhteenveto[[#This Row],[Veroperustemuutoksista johtuvien veromenetysten korvaus]]+Yhteenveto[[#This Row],[Kotikuntakorvaus, netto]]</f>
        <v>22942196.662456997</v>
      </c>
      <c r="S71" s="11"/>
      <c r="T71"/>
    </row>
    <row r="72" spans="1:20" ht="15">
      <c r="A72" s="32">
        <v>213</v>
      </c>
      <c r="B72" s="13" t="s">
        <v>77</v>
      </c>
      <c r="C72" s="15">
        <v>5154</v>
      </c>
      <c r="D72" s="15">
        <v>5805961.2799999993</v>
      </c>
      <c r="E72" s="15">
        <v>1462967.7185166809</v>
      </c>
      <c r="F72" s="234">
        <f>Yhteenveto[[#This Row],[Ikärakenne, laskennallinen kustannus]]+Yhteenveto[[#This Row],[Muut laskennalliset kustannukset ]]</f>
        <v>7268928.9985166807</v>
      </c>
      <c r="G72" s="329">
        <v>1388.69</v>
      </c>
      <c r="H72" s="17">
        <v>7157308.2600000007</v>
      </c>
      <c r="I72" s="345">
        <f>Yhteenveto[[#This Row],[Laskennalliset kustannukset yhteensä]]-Yhteenveto[[#This Row],[Omarahoitusosuus, €]]</f>
        <v>111620.73851667996</v>
      </c>
      <c r="J72" s="33">
        <v>630991.12283698109</v>
      </c>
      <c r="K72" s="34">
        <v>-1192373.427649345</v>
      </c>
      <c r="L72" s="234">
        <f>Yhteenveto[[#This Row],[Valtionosuus omarahoitusosuuden jälkeen (välisumma)]]+Yhteenveto[[#This Row],[Lisäosat yhteensä]]+Yhteenveto[[#This Row],[Valtionosuuteen tehtävät vähennykset ja lisäykset, netto]]</f>
        <v>-449761.56629568397</v>
      </c>
      <c r="M72" s="34">
        <v>1203811.5481204316</v>
      </c>
      <c r="N72" s="308">
        <f>SUM(Yhteenveto[[#This Row],[Valtionosuus ennen verotuloihin perustuvaa valtionosuuden tasausta]]+Yhteenveto[[#This Row],[Verotuloihin perustuva valtionosuuden tasaus]])</f>
        <v>754049.98182474764</v>
      </c>
      <c r="O72" s="244">
        <v>1110295.7370382252</v>
      </c>
      <c r="P72" s="380">
        <f>SUM(Yhteenveto[[#This Row],[Kunnan  peruspalvelujen valtionosuus ]:[Veroperustemuutoksista johtuvien veromenetysten korvaus]])</f>
        <v>1864345.7188629727</v>
      </c>
      <c r="Q72" s="34">
        <v>-114902.28700000001</v>
      </c>
      <c r="R72" s="347">
        <f>+Yhteenveto[[#This Row],[Kunnan  peruspalvelujen valtionosuus ]]+Yhteenveto[[#This Row],[Veroperustemuutoksista johtuvien veromenetysten korvaus]]+Yhteenveto[[#This Row],[Kotikuntakorvaus, netto]]</f>
        <v>1749443.4318629727</v>
      </c>
      <c r="S72" s="11"/>
      <c r="T72"/>
    </row>
    <row r="73" spans="1:20" ht="15">
      <c r="A73" s="32">
        <v>214</v>
      </c>
      <c r="B73" s="13" t="s">
        <v>78</v>
      </c>
      <c r="C73" s="15">
        <v>12528</v>
      </c>
      <c r="D73" s="15">
        <v>16930903.660000004</v>
      </c>
      <c r="E73" s="15">
        <v>2928954.6054901662</v>
      </c>
      <c r="F73" s="234">
        <f>Yhteenveto[[#This Row],[Ikärakenne, laskennallinen kustannus]]+Yhteenveto[[#This Row],[Muut laskennalliset kustannukset ]]</f>
        <v>19859858.265490171</v>
      </c>
      <c r="G73" s="329">
        <v>1388.69</v>
      </c>
      <c r="H73" s="17">
        <v>17397508.32</v>
      </c>
      <c r="I73" s="345">
        <f>Yhteenveto[[#This Row],[Laskennalliset kustannukset yhteensä]]-Yhteenveto[[#This Row],[Omarahoitusosuus, €]]</f>
        <v>2462349.9454901703</v>
      </c>
      <c r="J73" s="33">
        <v>656108.25256009656</v>
      </c>
      <c r="K73" s="34">
        <v>-1510025.7051596995</v>
      </c>
      <c r="L73" s="234">
        <f>Yhteenveto[[#This Row],[Valtionosuus omarahoitusosuuden jälkeen (välisumma)]]+Yhteenveto[[#This Row],[Lisäosat yhteensä]]+Yhteenveto[[#This Row],[Valtionosuuteen tehtävät vähennykset ja lisäykset, netto]]</f>
        <v>1608432.4928905675</v>
      </c>
      <c r="M73" s="34">
        <v>5190839.3998318166</v>
      </c>
      <c r="N73" s="308">
        <f>SUM(Yhteenveto[[#This Row],[Valtionosuus ennen verotuloihin perustuvaa valtionosuuden tasausta]]+Yhteenveto[[#This Row],[Verotuloihin perustuva valtionosuuden tasaus]])</f>
        <v>6799271.8927223841</v>
      </c>
      <c r="O73" s="244">
        <v>2646942.193622163</v>
      </c>
      <c r="P73" s="380">
        <f>SUM(Yhteenveto[[#This Row],[Kunnan  peruspalvelujen valtionosuus ]:[Veroperustemuutoksista johtuvien veromenetysten korvaus]])</f>
        <v>9446214.0863445476</v>
      </c>
      <c r="Q73" s="34">
        <v>195506.94249999992</v>
      </c>
      <c r="R73" s="347">
        <f>+Yhteenveto[[#This Row],[Kunnan  peruspalvelujen valtionosuus ]]+Yhteenveto[[#This Row],[Veroperustemuutoksista johtuvien veromenetysten korvaus]]+Yhteenveto[[#This Row],[Kotikuntakorvaus, netto]]</f>
        <v>9641721.0288445484</v>
      </c>
      <c r="S73" s="11"/>
      <c r="T73"/>
    </row>
    <row r="74" spans="1:20" ht="15">
      <c r="A74" s="32">
        <v>216</v>
      </c>
      <c r="B74" s="13" t="s">
        <v>79</v>
      </c>
      <c r="C74" s="15">
        <v>1269</v>
      </c>
      <c r="D74" s="15">
        <v>1455919.4300000002</v>
      </c>
      <c r="E74" s="15">
        <v>531421.4544714794</v>
      </c>
      <c r="F74" s="234">
        <f>Yhteenveto[[#This Row],[Ikärakenne, laskennallinen kustannus]]+Yhteenveto[[#This Row],[Muut laskennalliset kustannukset ]]</f>
        <v>1987340.8844714796</v>
      </c>
      <c r="G74" s="329">
        <v>1388.69</v>
      </c>
      <c r="H74" s="17">
        <v>1762247.61</v>
      </c>
      <c r="I74" s="345">
        <f>Yhteenveto[[#This Row],[Laskennalliset kustannukset yhteensä]]-Yhteenveto[[#This Row],[Omarahoitusosuus, €]]</f>
        <v>225093.27447147947</v>
      </c>
      <c r="J74" s="33">
        <v>400839.06335136737</v>
      </c>
      <c r="K74" s="34">
        <v>-64721.008898805056</v>
      </c>
      <c r="L74" s="234">
        <f>Yhteenveto[[#This Row],[Valtionosuus omarahoitusosuuden jälkeen (välisumma)]]+Yhteenveto[[#This Row],[Lisäosat yhteensä]]+Yhteenveto[[#This Row],[Valtionosuuteen tehtävät vähennykset ja lisäykset, netto]]</f>
        <v>561211.32892404182</v>
      </c>
      <c r="M74" s="34">
        <v>508158.78204722999</v>
      </c>
      <c r="N74" s="308">
        <f>SUM(Yhteenveto[[#This Row],[Valtionosuus ennen verotuloihin perustuvaa valtionosuuden tasausta]]+Yhteenveto[[#This Row],[Verotuloihin perustuva valtionosuuden tasaus]])</f>
        <v>1069370.1109712718</v>
      </c>
      <c r="O74" s="244">
        <v>300791.69579398894</v>
      </c>
      <c r="P74" s="380">
        <f>SUM(Yhteenveto[[#This Row],[Kunnan  peruspalvelujen valtionosuus ]:[Veroperustemuutoksista johtuvien veromenetysten korvaus]])</f>
        <v>1370161.8067652606</v>
      </c>
      <c r="Q74" s="34">
        <v>65641.399999999994</v>
      </c>
      <c r="R74" s="347">
        <f>+Yhteenveto[[#This Row],[Kunnan  peruspalvelujen valtionosuus ]]+Yhteenveto[[#This Row],[Veroperustemuutoksista johtuvien veromenetysten korvaus]]+Yhteenveto[[#This Row],[Kotikuntakorvaus, netto]]</f>
        <v>1435803.2067652605</v>
      </c>
      <c r="S74" s="11"/>
      <c r="T74"/>
    </row>
    <row r="75" spans="1:20" ht="15">
      <c r="A75" s="32">
        <v>217</v>
      </c>
      <c r="B75" s="13" t="s">
        <v>80</v>
      </c>
      <c r="C75" s="15">
        <v>5352</v>
      </c>
      <c r="D75" s="15">
        <v>8996866.8599999994</v>
      </c>
      <c r="E75" s="15">
        <v>994397.269327485</v>
      </c>
      <c r="F75" s="234">
        <f>Yhteenveto[[#This Row],[Ikärakenne, laskennallinen kustannus]]+Yhteenveto[[#This Row],[Muut laskennalliset kustannukset ]]</f>
        <v>9991264.1293274835</v>
      </c>
      <c r="G75" s="329">
        <v>1388.69</v>
      </c>
      <c r="H75" s="17">
        <v>7432268.8799999999</v>
      </c>
      <c r="I75" s="345">
        <f>Yhteenveto[[#This Row],[Laskennalliset kustannukset yhteensä]]-Yhteenveto[[#This Row],[Omarahoitusosuus, €]]</f>
        <v>2558995.2493274836</v>
      </c>
      <c r="J75" s="33">
        <v>238131.62713640509</v>
      </c>
      <c r="K75" s="34">
        <v>-2108924.4226986994</v>
      </c>
      <c r="L75" s="234">
        <f>Yhteenveto[[#This Row],[Valtionosuus omarahoitusosuuden jälkeen (välisumma)]]+Yhteenveto[[#This Row],[Lisäosat yhteensä]]+Yhteenveto[[#This Row],[Valtionosuuteen tehtävät vähennykset ja lisäykset, netto]]</f>
        <v>688202.45376518928</v>
      </c>
      <c r="M75" s="34">
        <v>2723056.9866396575</v>
      </c>
      <c r="N75" s="308">
        <f>SUM(Yhteenveto[[#This Row],[Valtionosuus ennen verotuloihin perustuvaa valtionosuuden tasausta]]+Yhteenveto[[#This Row],[Verotuloihin perustuva valtionosuuden tasaus]])</f>
        <v>3411259.4404048468</v>
      </c>
      <c r="O75" s="244">
        <v>1051504.0723747611</v>
      </c>
      <c r="P75" s="380">
        <f>SUM(Yhteenveto[[#This Row],[Kunnan  peruspalvelujen valtionosuus ]:[Veroperustemuutoksista johtuvien veromenetysten korvaus]])</f>
        <v>4462763.5127796084</v>
      </c>
      <c r="Q75" s="34">
        <v>-20960.4925</v>
      </c>
      <c r="R75" s="347">
        <f>+Yhteenveto[[#This Row],[Kunnan  peruspalvelujen valtionosuus ]]+Yhteenveto[[#This Row],[Veroperustemuutoksista johtuvien veromenetysten korvaus]]+Yhteenveto[[#This Row],[Kotikuntakorvaus, netto]]</f>
        <v>4441803.0202796087</v>
      </c>
      <c r="S75" s="11"/>
      <c r="T75"/>
    </row>
    <row r="76" spans="1:20" ht="15">
      <c r="A76" s="32">
        <v>218</v>
      </c>
      <c r="B76" s="13" t="s">
        <v>81</v>
      </c>
      <c r="C76" s="15">
        <v>1200</v>
      </c>
      <c r="D76" s="15">
        <v>1250616.8700000001</v>
      </c>
      <c r="E76" s="15">
        <v>268162.63073477044</v>
      </c>
      <c r="F76" s="234">
        <f>Yhteenveto[[#This Row],[Ikärakenne, laskennallinen kustannus]]+Yhteenveto[[#This Row],[Muut laskennalliset kustannukset ]]</f>
        <v>1518779.5007347707</v>
      </c>
      <c r="G76" s="329">
        <v>1388.69</v>
      </c>
      <c r="H76" s="17">
        <v>1666428</v>
      </c>
      <c r="I76" s="345">
        <f>Yhteenveto[[#This Row],[Laskennalliset kustannukset yhteensä]]-Yhteenveto[[#This Row],[Omarahoitusosuus, €]]</f>
        <v>-147648.49926522933</v>
      </c>
      <c r="J76" s="33">
        <v>72561.434597395026</v>
      </c>
      <c r="K76" s="34">
        <v>366933.84547415632</v>
      </c>
      <c r="L76" s="234">
        <f>Yhteenveto[[#This Row],[Valtionosuus omarahoitusosuuden jälkeen (välisumma)]]+Yhteenveto[[#This Row],[Lisäosat yhteensä]]+Yhteenveto[[#This Row],[Valtionosuuteen tehtävät vähennykset ja lisäykset, netto]]</f>
        <v>291846.780806322</v>
      </c>
      <c r="M76" s="34">
        <v>625806.49527986499</v>
      </c>
      <c r="N76" s="308">
        <f>SUM(Yhteenveto[[#This Row],[Valtionosuus ennen verotuloihin perustuvaa valtionosuuden tasausta]]+Yhteenveto[[#This Row],[Verotuloihin perustuva valtionosuuden tasaus]])</f>
        <v>917653.27608618699</v>
      </c>
      <c r="O76" s="244">
        <v>336771.41445973481</v>
      </c>
      <c r="P76" s="380">
        <f>SUM(Yhteenveto[[#This Row],[Kunnan  peruspalvelujen valtionosuus ]:[Veroperustemuutoksista johtuvien veromenetysten korvaus]])</f>
        <v>1254424.6905459217</v>
      </c>
      <c r="Q76" s="34">
        <v>-325148.70749999996</v>
      </c>
      <c r="R76" s="347">
        <f>+Yhteenveto[[#This Row],[Kunnan  peruspalvelujen valtionosuus ]]+Yhteenveto[[#This Row],[Veroperustemuutoksista johtuvien veromenetysten korvaus]]+Yhteenveto[[#This Row],[Kotikuntakorvaus, netto]]</f>
        <v>929275.98304592166</v>
      </c>
      <c r="S76" s="11"/>
      <c r="T76"/>
    </row>
    <row r="77" spans="1:20" ht="15">
      <c r="A77" s="32">
        <v>224</v>
      </c>
      <c r="B77" s="13" t="s">
        <v>82</v>
      </c>
      <c r="C77" s="15">
        <v>8603</v>
      </c>
      <c r="D77" s="15">
        <v>12350401.690000001</v>
      </c>
      <c r="E77" s="15">
        <v>2282703.2820085227</v>
      </c>
      <c r="F77" s="234">
        <f>Yhteenveto[[#This Row],[Ikärakenne, laskennallinen kustannus]]+Yhteenveto[[#This Row],[Muut laskennalliset kustannukset ]]</f>
        <v>14633104.972008524</v>
      </c>
      <c r="G77" s="329">
        <v>1388.69</v>
      </c>
      <c r="H77" s="17">
        <v>11946900.07</v>
      </c>
      <c r="I77" s="345">
        <f>Yhteenveto[[#This Row],[Laskennalliset kustannukset yhteensä]]-Yhteenveto[[#This Row],[Omarahoitusosuus, €]]</f>
        <v>2686204.9020085242</v>
      </c>
      <c r="J77" s="33">
        <v>217258.00997259829</v>
      </c>
      <c r="K77" s="34">
        <v>-1593343.2273470252</v>
      </c>
      <c r="L77" s="234">
        <f>Yhteenveto[[#This Row],[Valtionosuus omarahoitusosuuden jälkeen (välisumma)]]+Yhteenveto[[#This Row],[Lisäosat yhteensä]]+Yhteenveto[[#This Row],[Valtionosuuteen tehtävät vähennykset ja lisäykset, netto]]</f>
        <v>1310119.6846340974</v>
      </c>
      <c r="M77" s="34">
        <v>3737573.1131356121</v>
      </c>
      <c r="N77" s="308">
        <f>SUM(Yhteenveto[[#This Row],[Valtionosuus ennen verotuloihin perustuvaa valtionosuuden tasausta]]+Yhteenveto[[#This Row],[Verotuloihin perustuva valtionosuuden tasaus]])</f>
        <v>5047692.7977697095</v>
      </c>
      <c r="O77" s="244">
        <v>1434676.713547938</v>
      </c>
      <c r="P77" s="380">
        <f>SUM(Yhteenveto[[#This Row],[Kunnan  peruspalvelujen valtionosuus ]:[Veroperustemuutoksista johtuvien veromenetysten korvaus]])</f>
        <v>6482369.511317648</v>
      </c>
      <c r="Q77" s="34">
        <v>321627.94149999996</v>
      </c>
      <c r="R77" s="347">
        <f>+Yhteenveto[[#This Row],[Kunnan  peruspalvelujen valtionosuus ]]+Yhteenveto[[#This Row],[Veroperustemuutoksista johtuvien veromenetysten korvaus]]+Yhteenveto[[#This Row],[Kotikuntakorvaus, netto]]</f>
        <v>6803997.4528176477</v>
      </c>
      <c r="S77" s="11"/>
      <c r="T77"/>
    </row>
    <row r="78" spans="1:20" ht="15">
      <c r="A78" s="32">
        <v>226</v>
      </c>
      <c r="B78" s="13" t="s">
        <v>83</v>
      </c>
      <c r="C78" s="15">
        <v>3665</v>
      </c>
      <c r="D78" s="15">
        <v>4382094.1400000006</v>
      </c>
      <c r="E78" s="15">
        <v>1144230.7412040688</v>
      </c>
      <c r="F78" s="234">
        <f>Yhteenveto[[#This Row],[Ikärakenne, laskennallinen kustannus]]+Yhteenveto[[#This Row],[Muut laskennalliset kustannukset ]]</f>
        <v>5526324.8812040696</v>
      </c>
      <c r="G78" s="329">
        <v>1388.69</v>
      </c>
      <c r="H78" s="17">
        <v>5089548.8500000006</v>
      </c>
      <c r="I78" s="345">
        <f>Yhteenveto[[#This Row],[Laskennalliset kustannukset yhteensä]]-Yhteenveto[[#This Row],[Omarahoitusosuus, €]]</f>
        <v>436776.03120406903</v>
      </c>
      <c r="J78" s="33">
        <v>571926.62974419387</v>
      </c>
      <c r="K78" s="34">
        <v>203482.49430749463</v>
      </c>
      <c r="L78" s="234">
        <f>Yhteenveto[[#This Row],[Valtionosuus omarahoitusosuuden jälkeen (välisumma)]]+Yhteenveto[[#This Row],[Lisäosat yhteensä]]+Yhteenveto[[#This Row],[Valtionosuuteen tehtävät vähennykset ja lisäykset, netto]]</f>
        <v>1212185.1552557575</v>
      </c>
      <c r="M78" s="34">
        <v>1643870.6161931041</v>
      </c>
      <c r="N78" s="308">
        <f>SUM(Yhteenveto[[#This Row],[Valtionosuus ennen verotuloihin perustuvaa valtionosuuden tasausta]]+Yhteenveto[[#This Row],[Verotuloihin perustuva valtionosuuden tasaus]])</f>
        <v>2856055.7714488618</v>
      </c>
      <c r="O78" s="244">
        <v>803308.13348792423</v>
      </c>
      <c r="P78" s="380">
        <f>SUM(Yhteenveto[[#This Row],[Kunnan  peruspalvelujen valtionosuus ]:[Veroperustemuutoksista johtuvien veromenetysten korvaus]])</f>
        <v>3659363.9049367858</v>
      </c>
      <c r="Q78" s="34">
        <v>31328.850000000006</v>
      </c>
      <c r="R78" s="347">
        <f>+Yhteenveto[[#This Row],[Kunnan  peruspalvelujen valtionosuus ]]+Yhteenveto[[#This Row],[Veroperustemuutoksista johtuvien veromenetysten korvaus]]+Yhteenveto[[#This Row],[Kotikuntakorvaus, netto]]</f>
        <v>3690692.7549367859</v>
      </c>
      <c r="S78" s="11"/>
      <c r="T78"/>
    </row>
    <row r="79" spans="1:20" ht="15">
      <c r="A79" s="32">
        <v>230</v>
      </c>
      <c r="B79" s="13" t="s">
        <v>84</v>
      </c>
      <c r="C79" s="15">
        <v>2240</v>
      </c>
      <c r="D79" s="15">
        <v>2720957.1</v>
      </c>
      <c r="E79" s="15">
        <v>758369.63266191096</v>
      </c>
      <c r="F79" s="234">
        <f>Yhteenveto[[#This Row],[Ikärakenne, laskennallinen kustannus]]+Yhteenveto[[#This Row],[Muut laskennalliset kustannukset ]]</f>
        <v>3479326.7326619113</v>
      </c>
      <c r="G79" s="329">
        <v>1388.69</v>
      </c>
      <c r="H79" s="17">
        <v>3110665.6</v>
      </c>
      <c r="I79" s="345">
        <f>Yhteenveto[[#This Row],[Laskennalliset kustannukset yhteensä]]-Yhteenveto[[#This Row],[Omarahoitusosuus, €]]</f>
        <v>368661.13266191119</v>
      </c>
      <c r="J79" s="33">
        <v>296203.60304653941</v>
      </c>
      <c r="K79" s="34">
        <v>-185152.49777208426</v>
      </c>
      <c r="L79" s="234">
        <f>Yhteenveto[[#This Row],[Valtionosuus omarahoitusosuuden jälkeen (välisumma)]]+Yhteenveto[[#This Row],[Lisäosat yhteensä]]+Yhteenveto[[#This Row],[Valtionosuuteen tehtävät vähennykset ja lisäykset, netto]]</f>
        <v>479712.23793636641</v>
      </c>
      <c r="M79" s="34">
        <v>1331798.1766675536</v>
      </c>
      <c r="N79" s="308">
        <f>SUM(Yhteenveto[[#This Row],[Valtionosuus ennen verotuloihin perustuvaa valtionosuuden tasausta]]+Yhteenveto[[#This Row],[Verotuloihin perustuva valtionosuuden tasaus]])</f>
        <v>1811510.41460392</v>
      </c>
      <c r="O79" s="244">
        <v>594525.25691554428</v>
      </c>
      <c r="P79" s="380">
        <f>SUM(Yhteenveto[[#This Row],[Kunnan  peruspalvelujen valtionosuus ]:[Veroperustemuutoksista johtuvien veromenetysten korvaus]])</f>
        <v>2406035.6715194643</v>
      </c>
      <c r="Q79" s="34">
        <v>71012.060000000012</v>
      </c>
      <c r="R79" s="347">
        <f>+Yhteenveto[[#This Row],[Kunnan  peruspalvelujen valtionosuus ]]+Yhteenveto[[#This Row],[Veroperustemuutoksista johtuvien veromenetysten korvaus]]+Yhteenveto[[#This Row],[Kotikuntakorvaus, netto]]</f>
        <v>2477047.7315194644</v>
      </c>
      <c r="S79" s="11"/>
      <c r="T79"/>
    </row>
    <row r="80" spans="1:20" ht="15">
      <c r="A80" s="32">
        <v>231</v>
      </c>
      <c r="B80" s="13" t="s">
        <v>85</v>
      </c>
      <c r="C80" s="15">
        <v>1256</v>
      </c>
      <c r="D80" s="15">
        <v>1452067.53</v>
      </c>
      <c r="E80" s="15">
        <v>575586.91868886433</v>
      </c>
      <c r="F80" s="234">
        <f>Yhteenveto[[#This Row],[Ikärakenne, laskennallinen kustannus]]+Yhteenveto[[#This Row],[Muut laskennalliset kustannukset ]]</f>
        <v>2027654.4486888642</v>
      </c>
      <c r="G80" s="329">
        <v>1388.69</v>
      </c>
      <c r="H80" s="17">
        <v>1744194.6400000001</v>
      </c>
      <c r="I80" s="345">
        <f>Yhteenveto[[#This Row],[Laskennalliset kustannukset yhteensä]]-Yhteenveto[[#This Row],[Omarahoitusosuus, €]]</f>
        <v>283459.80868886411</v>
      </c>
      <c r="J80" s="33">
        <v>101812.25116365174</v>
      </c>
      <c r="K80" s="34">
        <v>-1508506.0214808518</v>
      </c>
      <c r="L80" s="234">
        <f>Yhteenveto[[#This Row],[Valtionosuus omarahoitusosuuden jälkeen (välisumma)]]+Yhteenveto[[#This Row],[Lisäosat yhteensä]]+Yhteenveto[[#This Row],[Valtionosuuteen tehtävät vähennykset ja lisäykset, netto]]</f>
        <v>-1123233.961628336</v>
      </c>
      <c r="M80" s="34">
        <v>-15346.034040523788</v>
      </c>
      <c r="N80" s="308">
        <f>SUM(Yhteenveto[[#This Row],[Valtionosuus ennen verotuloihin perustuvaa valtionosuuden tasausta]]+Yhteenveto[[#This Row],[Verotuloihin perustuva valtionosuuden tasaus]])</f>
        <v>-1138579.9956688597</v>
      </c>
      <c r="O80" s="244">
        <v>223024.6317243746</v>
      </c>
      <c r="P80" s="380">
        <f>SUM(Yhteenveto[[#This Row],[Kunnan  peruspalvelujen valtionosuus ]:[Veroperustemuutoksista johtuvien veromenetysten korvaus]])</f>
        <v>-915555.36394448509</v>
      </c>
      <c r="Q80" s="34">
        <v>-199833.3075</v>
      </c>
      <c r="R80" s="347">
        <f>+Yhteenveto[[#This Row],[Kunnan  peruspalvelujen valtionosuus ]]+Yhteenveto[[#This Row],[Veroperustemuutoksista johtuvien veromenetysten korvaus]]+Yhteenveto[[#This Row],[Kotikuntakorvaus, netto]]</f>
        <v>-1115388.671444485</v>
      </c>
      <c r="S80" s="11"/>
      <c r="T80"/>
    </row>
    <row r="81" spans="1:20" ht="15">
      <c r="A81" s="32">
        <v>232</v>
      </c>
      <c r="B81" s="13" t="s">
        <v>86</v>
      </c>
      <c r="C81" s="15">
        <v>12750</v>
      </c>
      <c r="D81" s="15">
        <v>18376052.069999997</v>
      </c>
      <c r="E81" s="15">
        <v>2794393.2139650695</v>
      </c>
      <c r="F81" s="234">
        <f>Yhteenveto[[#This Row],[Ikärakenne, laskennallinen kustannus]]+Yhteenveto[[#This Row],[Muut laskennalliset kustannukset ]]</f>
        <v>21170445.283965066</v>
      </c>
      <c r="G81" s="329">
        <v>1388.69</v>
      </c>
      <c r="H81" s="17">
        <v>17705797.5</v>
      </c>
      <c r="I81" s="345">
        <f>Yhteenveto[[#This Row],[Laskennalliset kustannukset yhteensä]]-Yhteenveto[[#This Row],[Omarahoitusosuus, €]]</f>
        <v>3464647.7839650661</v>
      </c>
      <c r="J81" s="33">
        <v>450963.96483150619</v>
      </c>
      <c r="K81" s="34">
        <v>-1750853.9034504446</v>
      </c>
      <c r="L81" s="234">
        <f>Yhteenveto[[#This Row],[Valtionosuus omarahoitusosuuden jälkeen (välisumma)]]+Yhteenveto[[#This Row],[Lisäosat yhteensä]]+Yhteenveto[[#This Row],[Valtionosuuteen tehtävät vähennykset ja lisäykset, netto]]</f>
        <v>2164757.8453461276</v>
      </c>
      <c r="M81" s="34">
        <v>5331084.5739423959</v>
      </c>
      <c r="N81" s="308">
        <f>SUM(Yhteenveto[[#This Row],[Valtionosuus ennen verotuloihin perustuvaa valtionosuuden tasausta]]+Yhteenveto[[#This Row],[Verotuloihin perustuva valtionosuuden tasaus]])</f>
        <v>7495842.4192885235</v>
      </c>
      <c r="O81" s="244">
        <v>2833844.5446507484</v>
      </c>
      <c r="P81" s="380">
        <f>SUM(Yhteenveto[[#This Row],[Kunnan  peruspalvelujen valtionosuus ]:[Veroperustemuutoksista johtuvien veromenetysten korvaus]])</f>
        <v>10329686.963939272</v>
      </c>
      <c r="Q81" s="34">
        <v>-56839.484999999986</v>
      </c>
      <c r="R81" s="347">
        <f>+Yhteenveto[[#This Row],[Kunnan  peruspalvelujen valtionosuus ]]+Yhteenveto[[#This Row],[Veroperustemuutoksista johtuvien veromenetysten korvaus]]+Yhteenveto[[#This Row],[Kotikuntakorvaus, netto]]</f>
        <v>10272847.478939272</v>
      </c>
      <c r="S81" s="11"/>
      <c r="T81"/>
    </row>
    <row r="82" spans="1:20" ht="15">
      <c r="A82" s="32">
        <v>233</v>
      </c>
      <c r="B82" s="13" t="s">
        <v>87</v>
      </c>
      <c r="C82" s="15">
        <v>15116</v>
      </c>
      <c r="D82" s="15">
        <v>21698200.630000003</v>
      </c>
      <c r="E82" s="15">
        <v>2906975.0565133914</v>
      </c>
      <c r="F82" s="234">
        <f>Yhteenveto[[#This Row],[Ikärakenne, laskennallinen kustannus]]+Yhteenveto[[#This Row],[Muut laskennalliset kustannukset ]]</f>
        <v>24605175.686513394</v>
      </c>
      <c r="G82" s="329">
        <v>1388.69</v>
      </c>
      <c r="H82" s="17">
        <v>20991438.039999999</v>
      </c>
      <c r="I82" s="345">
        <f>Yhteenveto[[#This Row],[Laskennalliset kustannukset yhteensä]]-Yhteenveto[[#This Row],[Omarahoitusosuus, €]]</f>
        <v>3613737.646513395</v>
      </c>
      <c r="J82" s="33">
        <v>430113.63792440068</v>
      </c>
      <c r="K82" s="34">
        <v>690872.94249172881</v>
      </c>
      <c r="L82" s="234">
        <f>Yhteenveto[[#This Row],[Valtionosuus omarahoitusosuuden jälkeen (välisumma)]]+Yhteenveto[[#This Row],[Lisäosat yhteensä]]+Yhteenveto[[#This Row],[Valtionosuuteen tehtävät vähennykset ja lisäykset, netto]]</f>
        <v>4734724.2269295249</v>
      </c>
      <c r="M82" s="34">
        <v>6990857.8582752366</v>
      </c>
      <c r="N82" s="308">
        <f>SUM(Yhteenveto[[#This Row],[Valtionosuus ennen verotuloihin perustuvaa valtionosuuden tasausta]]+Yhteenveto[[#This Row],[Verotuloihin perustuva valtionosuuden tasaus]])</f>
        <v>11725582.085204761</v>
      </c>
      <c r="O82" s="244">
        <v>3392006.8512649895</v>
      </c>
      <c r="P82" s="380">
        <f>SUM(Yhteenveto[[#This Row],[Kunnan  peruspalvelujen valtionosuus ]:[Veroperustemuutoksista johtuvien veromenetysten korvaus]])</f>
        <v>15117588.93646975</v>
      </c>
      <c r="Q82" s="34">
        <v>-67655.397499999963</v>
      </c>
      <c r="R82" s="347">
        <f>+Yhteenveto[[#This Row],[Kunnan  peruspalvelujen valtionosuus ]]+Yhteenveto[[#This Row],[Veroperustemuutoksista johtuvien veromenetysten korvaus]]+Yhteenveto[[#This Row],[Kotikuntakorvaus, netto]]</f>
        <v>15049933.538969751</v>
      </c>
      <c r="S82" s="11"/>
      <c r="T82"/>
    </row>
    <row r="83" spans="1:20" ht="15">
      <c r="A83" s="32">
        <v>235</v>
      </c>
      <c r="B83" s="13" t="s">
        <v>88</v>
      </c>
      <c r="C83" s="15">
        <v>10284</v>
      </c>
      <c r="D83" s="15">
        <v>18208240.919999998</v>
      </c>
      <c r="E83" s="15">
        <v>3458302.2110379608</v>
      </c>
      <c r="F83" s="234">
        <f>Yhteenveto[[#This Row],[Ikärakenne, laskennallinen kustannus]]+Yhteenveto[[#This Row],[Muut laskennalliset kustannukset ]]</f>
        <v>21666543.131037958</v>
      </c>
      <c r="G83" s="329">
        <v>1388.69</v>
      </c>
      <c r="H83" s="17">
        <v>14281287.960000001</v>
      </c>
      <c r="I83" s="345">
        <f>Yhteenveto[[#This Row],[Laskennalliset kustannukset yhteensä]]-Yhteenveto[[#This Row],[Omarahoitusosuus, €]]</f>
        <v>7385255.1710379571</v>
      </c>
      <c r="J83" s="33">
        <v>444843.08071690192</v>
      </c>
      <c r="K83" s="34">
        <v>11766230.648193065</v>
      </c>
      <c r="L83" s="234">
        <f>Yhteenveto[[#This Row],[Valtionosuus omarahoitusosuuden jälkeen (välisumma)]]+Yhteenveto[[#This Row],[Lisäosat yhteensä]]+Yhteenveto[[#This Row],[Valtionosuuteen tehtävät vähennykset ja lisäykset, netto]]</f>
        <v>19596328.899947926</v>
      </c>
      <c r="M83" s="34">
        <v>-1675133.5221422266</v>
      </c>
      <c r="N83" s="308">
        <f>SUM(Yhteenveto[[#This Row],[Valtionosuus ennen verotuloihin perustuvaa valtionosuuden tasausta]]+Yhteenveto[[#This Row],[Verotuloihin perustuva valtionosuuden tasaus]])</f>
        <v>17921195.377805699</v>
      </c>
      <c r="O83" s="244">
        <v>655476.00876194029</v>
      </c>
      <c r="P83" s="380">
        <f>SUM(Yhteenveto[[#This Row],[Kunnan  peruspalvelujen valtionosuus ]:[Veroperustemuutoksista johtuvien veromenetysten korvaus]])</f>
        <v>18576671.386567637</v>
      </c>
      <c r="Q83" s="34">
        <v>2266815.3520999998</v>
      </c>
      <c r="R83" s="347">
        <f>+Yhteenveto[[#This Row],[Kunnan  peruspalvelujen valtionosuus ]]+Yhteenveto[[#This Row],[Veroperustemuutoksista johtuvien veromenetysten korvaus]]+Yhteenveto[[#This Row],[Kotikuntakorvaus, netto]]</f>
        <v>20843486.738667637</v>
      </c>
      <c r="S83" s="11"/>
      <c r="T83"/>
    </row>
    <row r="84" spans="1:20" ht="15">
      <c r="A84" s="32">
        <v>236</v>
      </c>
      <c r="B84" s="13" t="s">
        <v>89</v>
      </c>
      <c r="C84" s="15">
        <v>4198</v>
      </c>
      <c r="D84" s="15">
        <v>7157653.4699999997</v>
      </c>
      <c r="E84" s="15">
        <v>696022.5789554331</v>
      </c>
      <c r="F84" s="234">
        <f>Yhteenveto[[#This Row],[Ikärakenne, laskennallinen kustannus]]+Yhteenveto[[#This Row],[Muut laskennalliset kustannukset ]]</f>
        <v>7853676.0489554331</v>
      </c>
      <c r="G84" s="329">
        <v>1388.69</v>
      </c>
      <c r="H84" s="17">
        <v>5829720.6200000001</v>
      </c>
      <c r="I84" s="345">
        <f>Yhteenveto[[#This Row],[Laskennalliset kustannukset yhteensä]]-Yhteenveto[[#This Row],[Omarahoitusosuus, €]]</f>
        <v>2023955.428955433</v>
      </c>
      <c r="J84" s="33">
        <v>191887.91018733938</v>
      </c>
      <c r="K84" s="34">
        <v>-602702.26571489032</v>
      </c>
      <c r="L84" s="234">
        <f>Yhteenveto[[#This Row],[Valtionosuus omarahoitusosuuden jälkeen (välisumma)]]+Yhteenveto[[#This Row],[Lisäosat yhteensä]]+Yhteenveto[[#This Row],[Valtionosuuteen tehtävät vähennykset ja lisäykset, netto]]</f>
        <v>1613141.073427882</v>
      </c>
      <c r="M84" s="34">
        <v>2256974.4482996222</v>
      </c>
      <c r="N84" s="308">
        <f>SUM(Yhteenveto[[#This Row],[Valtionosuus ennen verotuloihin perustuvaa valtionosuuden tasausta]]+Yhteenveto[[#This Row],[Verotuloihin perustuva valtionosuuden tasaus]])</f>
        <v>3870115.5217275042</v>
      </c>
      <c r="O84" s="244">
        <v>887852.95850948663</v>
      </c>
      <c r="P84" s="380">
        <f>SUM(Yhteenveto[[#This Row],[Kunnan  peruspalvelujen valtionosuus ]:[Veroperustemuutoksista johtuvien veromenetysten korvaus]])</f>
        <v>4757968.4802369904</v>
      </c>
      <c r="Q84" s="34">
        <v>300801.71549999999</v>
      </c>
      <c r="R84" s="347">
        <f>+Yhteenveto[[#This Row],[Kunnan  peruspalvelujen valtionosuus ]]+Yhteenveto[[#This Row],[Veroperustemuutoksista johtuvien veromenetysten korvaus]]+Yhteenveto[[#This Row],[Kotikuntakorvaus, netto]]</f>
        <v>5058770.1957369903</v>
      </c>
      <c r="S84" s="11"/>
      <c r="T84"/>
    </row>
    <row r="85" spans="1:20" ht="15">
      <c r="A85" s="32">
        <v>239</v>
      </c>
      <c r="B85" s="13" t="s">
        <v>90</v>
      </c>
      <c r="C85" s="15">
        <v>2029</v>
      </c>
      <c r="D85" s="15">
        <v>2108786.1799999997</v>
      </c>
      <c r="E85" s="15">
        <v>622054.28340347996</v>
      </c>
      <c r="F85" s="234">
        <f>Yhteenveto[[#This Row],[Ikärakenne, laskennallinen kustannus]]+Yhteenveto[[#This Row],[Muut laskennalliset kustannukset ]]</f>
        <v>2730840.4634034797</v>
      </c>
      <c r="G85" s="329">
        <v>1388.69</v>
      </c>
      <c r="H85" s="17">
        <v>2817652.0100000002</v>
      </c>
      <c r="I85" s="345">
        <f>Yhteenveto[[#This Row],[Laskennalliset kustannukset yhteensä]]-Yhteenveto[[#This Row],[Omarahoitusosuus, €]]</f>
        <v>-86811.54659652058</v>
      </c>
      <c r="J85" s="33">
        <v>664765.00185231341</v>
      </c>
      <c r="K85" s="34">
        <v>-164068.76270404586</v>
      </c>
      <c r="L85" s="234">
        <f>Yhteenveto[[#This Row],[Valtionosuus omarahoitusosuuden jälkeen (välisumma)]]+Yhteenveto[[#This Row],[Lisäosat yhteensä]]+Yhteenveto[[#This Row],[Valtionosuuteen tehtävät vähennykset ja lisäykset, netto]]</f>
        <v>413884.69255174696</v>
      </c>
      <c r="M85" s="34">
        <v>790843.28003277641</v>
      </c>
      <c r="N85" s="308">
        <f>SUM(Yhteenveto[[#This Row],[Valtionosuus ennen verotuloihin perustuvaa valtionosuuden tasausta]]+Yhteenveto[[#This Row],[Verotuloihin perustuva valtionosuuden tasaus]])</f>
        <v>1204727.9725845233</v>
      </c>
      <c r="O85" s="244">
        <v>462300.14243070059</v>
      </c>
      <c r="P85" s="380">
        <f>SUM(Yhteenveto[[#This Row],[Kunnan  peruspalvelujen valtionosuus ]:[Veroperustemuutoksista johtuvien veromenetysten korvaus]])</f>
        <v>1667028.1150152239</v>
      </c>
      <c r="Q85" s="34">
        <v>3699.7880000000005</v>
      </c>
      <c r="R85" s="347">
        <f>+Yhteenveto[[#This Row],[Kunnan  peruspalvelujen valtionosuus ]]+Yhteenveto[[#This Row],[Veroperustemuutoksista johtuvien veromenetysten korvaus]]+Yhteenveto[[#This Row],[Kotikuntakorvaus, netto]]</f>
        <v>1670727.9030152238</v>
      </c>
      <c r="S85" s="11"/>
      <c r="T85"/>
    </row>
    <row r="86" spans="1:20" ht="15">
      <c r="A86" s="32">
        <v>240</v>
      </c>
      <c r="B86" s="13" t="s">
        <v>91</v>
      </c>
      <c r="C86" s="15">
        <v>19499</v>
      </c>
      <c r="D86" s="15">
        <v>26385533.960000001</v>
      </c>
      <c r="E86" s="15">
        <v>4263005.5343046505</v>
      </c>
      <c r="F86" s="234">
        <f>Yhteenveto[[#This Row],[Ikärakenne, laskennallinen kustannus]]+Yhteenveto[[#This Row],[Muut laskennalliset kustannukset ]]</f>
        <v>30648539.49430465</v>
      </c>
      <c r="G86" s="329">
        <v>1388.69</v>
      </c>
      <c r="H86" s="17">
        <v>27078066.310000002</v>
      </c>
      <c r="I86" s="345">
        <f>Yhteenveto[[#This Row],[Laskennalliset kustannukset yhteensä]]-Yhteenveto[[#This Row],[Omarahoitusosuus, €]]</f>
        <v>3570473.1843046471</v>
      </c>
      <c r="J86" s="33">
        <v>739797.61260498408</v>
      </c>
      <c r="K86" s="34">
        <v>-15643583.991987126</v>
      </c>
      <c r="L86" s="234">
        <f>Yhteenveto[[#This Row],[Valtionosuus omarahoitusosuuden jälkeen (välisumma)]]+Yhteenveto[[#This Row],[Lisäosat yhteensä]]+Yhteenveto[[#This Row],[Valtionosuuteen tehtävät vähennykset ja lisäykset, netto]]</f>
        <v>-11333313.195077494</v>
      </c>
      <c r="M86" s="34">
        <v>5513901.5913543198</v>
      </c>
      <c r="N86" s="308">
        <f>SUM(Yhteenveto[[#This Row],[Valtionosuus ennen verotuloihin perustuvaa valtionosuuden tasausta]]+Yhteenveto[[#This Row],[Verotuloihin perustuva valtionosuuden tasaus]])</f>
        <v>-5819411.603723174</v>
      </c>
      <c r="O86" s="244">
        <v>3214817.9245309983</v>
      </c>
      <c r="P86" s="380">
        <f>SUM(Yhteenveto[[#This Row],[Kunnan  peruspalvelujen valtionosuus ]:[Veroperustemuutoksista johtuvien veromenetysten korvaus]])</f>
        <v>-2604593.6791921756</v>
      </c>
      <c r="Q86" s="34">
        <v>-189196.41699999996</v>
      </c>
      <c r="R86" s="347">
        <f>+Yhteenveto[[#This Row],[Kunnan  peruspalvelujen valtionosuus ]]+Yhteenveto[[#This Row],[Veroperustemuutoksista johtuvien veromenetysten korvaus]]+Yhteenveto[[#This Row],[Kotikuntakorvaus, netto]]</f>
        <v>-2793790.0961921755</v>
      </c>
      <c r="S86" s="11"/>
      <c r="T86"/>
    </row>
    <row r="87" spans="1:20" ht="15">
      <c r="A87" s="32">
        <v>241</v>
      </c>
      <c r="B87" s="13" t="s">
        <v>92</v>
      </c>
      <c r="C87" s="15">
        <v>7771</v>
      </c>
      <c r="D87" s="15">
        <v>12389987.83</v>
      </c>
      <c r="E87" s="15">
        <v>1208010.8839956836</v>
      </c>
      <c r="F87" s="234">
        <f>Yhteenveto[[#This Row],[Ikärakenne, laskennallinen kustannus]]+Yhteenveto[[#This Row],[Muut laskennalliset kustannukset ]]</f>
        <v>13597998.713995684</v>
      </c>
      <c r="G87" s="329">
        <v>1388.69</v>
      </c>
      <c r="H87" s="17">
        <v>10791509.99</v>
      </c>
      <c r="I87" s="345">
        <f>Yhteenveto[[#This Row],[Laskennalliset kustannukset yhteensä]]-Yhteenveto[[#This Row],[Omarahoitusosuus, €]]</f>
        <v>2806488.7239956837</v>
      </c>
      <c r="J87" s="33">
        <v>276190.92400338739</v>
      </c>
      <c r="K87" s="34">
        <v>-3634722.1969213979</v>
      </c>
      <c r="L87" s="234">
        <f>Yhteenveto[[#This Row],[Valtionosuus omarahoitusosuuden jälkeen (välisumma)]]+Yhteenveto[[#This Row],[Lisäosat yhteensä]]+Yhteenveto[[#This Row],[Valtionosuuteen tehtävät vähennykset ja lisäykset, netto]]</f>
        <v>-552042.54892232688</v>
      </c>
      <c r="M87" s="34">
        <v>1649253.9476050371</v>
      </c>
      <c r="N87" s="308">
        <f>SUM(Yhteenveto[[#This Row],[Valtionosuus ennen verotuloihin perustuvaa valtionosuuden tasausta]]+Yhteenveto[[#This Row],[Verotuloihin perustuva valtionosuuden tasaus]])</f>
        <v>1097211.3986827102</v>
      </c>
      <c r="O87" s="244">
        <v>1132542.5612872744</v>
      </c>
      <c r="P87" s="380">
        <f>SUM(Yhteenveto[[#This Row],[Kunnan  peruspalvelujen valtionosuus ]:[Veroperustemuutoksista johtuvien veromenetysten korvaus]])</f>
        <v>2229753.9599699844</v>
      </c>
      <c r="Q87" s="34">
        <v>173352.97000000003</v>
      </c>
      <c r="R87" s="347">
        <f>+Yhteenveto[[#This Row],[Kunnan  peruspalvelujen valtionosuus ]]+Yhteenveto[[#This Row],[Veroperustemuutoksista johtuvien veromenetysten korvaus]]+Yhteenveto[[#This Row],[Kotikuntakorvaus, netto]]</f>
        <v>2403106.9299699846</v>
      </c>
      <c r="S87" s="11"/>
      <c r="T87"/>
    </row>
    <row r="88" spans="1:20" ht="15">
      <c r="A88" s="32">
        <v>244</v>
      </c>
      <c r="B88" s="13" t="s">
        <v>93</v>
      </c>
      <c r="C88" s="15">
        <v>19300</v>
      </c>
      <c r="D88" s="15">
        <v>42440840.409999996</v>
      </c>
      <c r="E88" s="15">
        <v>1708353.5235293608</v>
      </c>
      <c r="F88" s="234">
        <f>Yhteenveto[[#This Row],[Ikärakenne, laskennallinen kustannus]]+Yhteenveto[[#This Row],[Muut laskennalliset kustannukset ]]</f>
        <v>44149193.933529355</v>
      </c>
      <c r="G88" s="329">
        <v>1388.69</v>
      </c>
      <c r="H88" s="17">
        <v>26801717</v>
      </c>
      <c r="I88" s="345">
        <f>Yhteenveto[[#This Row],[Laskennalliset kustannukset yhteensä]]-Yhteenveto[[#This Row],[Omarahoitusosuus, €]]</f>
        <v>17347476.933529355</v>
      </c>
      <c r="J88" s="33">
        <v>941186.50567632308</v>
      </c>
      <c r="K88" s="34">
        <v>-1826466.6144357321</v>
      </c>
      <c r="L88" s="234">
        <f>Yhteenveto[[#This Row],[Valtionosuus omarahoitusosuuden jälkeen (välisumma)]]+Yhteenveto[[#This Row],[Lisäosat yhteensä]]+Yhteenveto[[#This Row],[Valtionosuuteen tehtävät vähennykset ja lisäykset, netto]]</f>
        <v>16462196.824769944</v>
      </c>
      <c r="M88" s="34">
        <v>3660954.0326702883</v>
      </c>
      <c r="N88" s="308">
        <f>SUM(Yhteenveto[[#This Row],[Valtionosuus ennen verotuloihin perustuvaa valtionosuuden tasausta]]+Yhteenveto[[#This Row],[Verotuloihin perustuva valtionosuuden tasaus]])</f>
        <v>20123150.857440233</v>
      </c>
      <c r="O88" s="244">
        <v>2075376.9698116761</v>
      </c>
      <c r="P88" s="380">
        <f>SUM(Yhteenveto[[#This Row],[Kunnan  peruspalvelujen valtionosuus ]:[Veroperustemuutoksista johtuvien veromenetysten korvaus]])</f>
        <v>22198527.827251911</v>
      </c>
      <c r="Q88" s="34">
        <v>109237.73254999996</v>
      </c>
      <c r="R88" s="347">
        <f>+Yhteenveto[[#This Row],[Kunnan  peruspalvelujen valtionosuus ]]+Yhteenveto[[#This Row],[Veroperustemuutoksista johtuvien veromenetysten korvaus]]+Yhteenveto[[#This Row],[Kotikuntakorvaus, netto]]</f>
        <v>22307765.55980191</v>
      </c>
      <c r="S88" s="11"/>
      <c r="T88"/>
    </row>
    <row r="89" spans="1:20" ht="15">
      <c r="A89" s="32">
        <v>245</v>
      </c>
      <c r="B89" s="13" t="s">
        <v>94</v>
      </c>
      <c r="C89" s="15">
        <v>37676</v>
      </c>
      <c r="D89" s="15">
        <v>58175595.75</v>
      </c>
      <c r="E89" s="15">
        <v>13620285.49358581</v>
      </c>
      <c r="F89" s="234">
        <f>Yhteenveto[[#This Row],[Ikärakenne, laskennallinen kustannus]]+Yhteenveto[[#This Row],[Muut laskennalliset kustannukset ]]</f>
        <v>71795881.24358581</v>
      </c>
      <c r="G89" s="329">
        <v>1388.69</v>
      </c>
      <c r="H89" s="17">
        <v>52320284.440000005</v>
      </c>
      <c r="I89" s="345">
        <f>Yhteenveto[[#This Row],[Laskennalliset kustannukset yhteensä]]-Yhteenveto[[#This Row],[Omarahoitusosuus, €]]</f>
        <v>19475596.803585805</v>
      </c>
      <c r="J89" s="33">
        <v>1461960.0189658646</v>
      </c>
      <c r="K89" s="34">
        <v>-9342173.6872065533</v>
      </c>
      <c r="L89" s="234">
        <f>Yhteenveto[[#This Row],[Valtionosuus omarahoitusosuuden jälkeen (välisumma)]]+Yhteenveto[[#This Row],[Lisäosat yhteensä]]+Yhteenveto[[#This Row],[Valtionosuuteen tehtävät vähennykset ja lisäykset, netto]]</f>
        <v>11595383.135345114</v>
      </c>
      <c r="M89" s="34">
        <v>430942.73587921291</v>
      </c>
      <c r="N89" s="308">
        <f>SUM(Yhteenveto[[#This Row],[Valtionosuus ennen verotuloihin perustuvaa valtionosuuden tasausta]]+Yhteenveto[[#This Row],[Verotuloihin perustuva valtionosuuden tasaus]])</f>
        <v>12026325.871224327</v>
      </c>
      <c r="O89" s="244">
        <v>4824294.0159718813</v>
      </c>
      <c r="P89" s="380">
        <f>SUM(Yhteenveto[[#This Row],[Kunnan  peruspalvelujen valtionosuus ]:[Veroperustemuutoksista johtuvien veromenetysten korvaus]])</f>
        <v>16850619.887196209</v>
      </c>
      <c r="Q89" s="34">
        <v>-1207091.6394000002</v>
      </c>
      <c r="R89" s="347">
        <f>+Yhteenveto[[#This Row],[Kunnan  peruspalvelujen valtionosuus ]]+Yhteenveto[[#This Row],[Veroperustemuutoksista johtuvien veromenetysten korvaus]]+Yhteenveto[[#This Row],[Kotikuntakorvaus, netto]]</f>
        <v>15643528.24779621</v>
      </c>
      <c r="S89" s="11"/>
      <c r="T89"/>
    </row>
    <row r="90" spans="1:20" ht="15">
      <c r="A90" s="32">
        <v>249</v>
      </c>
      <c r="B90" s="13" t="s">
        <v>95</v>
      </c>
      <c r="C90" s="15">
        <v>9250</v>
      </c>
      <c r="D90" s="15">
        <v>11617231.84</v>
      </c>
      <c r="E90" s="15">
        <v>2230766.4146492379</v>
      </c>
      <c r="F90" s="234">
        <f>Yhteenveto[[#This Row],[Ikärakenne, laskennallinen kustannus]]+Yhteenveto[[#This Row],[Muut laskennalliset kustannukset ]]</f>
        <v>13847998.254649237</v>
      </c>
      <c r="G90" s="329">
        <v>1388.69</v>
      </c>
      <c r="H90" s="17">
        <v>12845382.5</v>
      </c>
      <c r="I90" s="345">
        <f>Yhteenveto[[#This Row],[Laskennalliset kustannukset yhteensä]]-Yhteenveto[[#This Row],[Omarahoitusosuus, €]]</f>
        <v>1002615.7546492368</v>
      </c>
      <c r="J90" s="33">
        <v>715236.98576208565</v>
      </c>
      <c r="K90" s="34">
        <v>-174538.88578597282</v>
      </c>
      <c r="L90" s="234">
        <f>Yhteenveto[[#This Row],[Valtionosuus omarahoitusosuuden jälkeen (välisumma)]]+Yhteenveto[[#This Row],[Lisäosat yhteensä]]+Yhteenveto[[#This Row],[Valtionosuuteen tehtävät vähennykset ja lisäykset, netto]]</f>
        <v>1543313.8546253499</v>
      </c>
      <c r="M90" s="34">
        <v>3375148.8711746689</v>
      </c>
      <c r="N90" s="308">
        <f>SUM(Yhteenveto[[#This Row],[Valtionosuus ennen verotuloihin perustuvaa valtionosuuden tasausta]]+Yhteenveto[[#This Row],[Verotuloihin perustuva valtionosuuden tasaus]])</f>
        <v>4918462.7258000188</v>
      </c>
      <c r="O90" s="244">
        <v>1665414.2069316842</v>
      </c>
      <c r="P90" s="380">
        <f>SUM(Yhteenveto[[#This Row],[Kunnan  peruspalvelujen valtionosuus ]:[Veroperustemuutoksista johtuvien veromenetysten korvaus]])</f>
        <v>6583876.9327317029</v>
      </c>
      <c r="Q90" s="34">
        <v>-37355.923999999999</v>
      </c>
      <c r="R90" s="347">
        <f>+Yhteenveto[[#This Row],[Kunnan  peruspalvelujen valtionosuus ]]+Yhteenveto[[#This Row],[Veroperustemuutoksista johtuvien veromenetysten korvaus]]+Yhteenveto[[#This Row],[Kotikuntakorvaus, netto]]</f>
        <v>6546521.0087317033</v>
      </c>
      <c r="S90" s="11"/>
      <c r="T90"/>
    </row>
    <row r="91" spans="1:20" ht="15">
      <c r="A91" s="32">
        <v>250</v>
      </c>
      <c r="B91" s="13" t="s">
        <v>96</v>
      </c>
      <c r="C91" s="15">
        <v>1771</v>
      </c>
      <c r="D91" s="15">
        <v>2071406.7299999997</v>
      </c>
      <c r="E91" s="15">
        <v>482336.6080917397</v>
      </c>
      <c r="F91" s="234">
        <f>Yhteenveto[[#This Row],[Ikärakenne, laskennallinen kustannus]]+Yhteenveto[[#This Row],[Muut laskennalliset kustannukset ]]</f>
        <v>2553743.3380917395</v>
      </c>
      <c r="G91" s="329">
        <v>1388.69</v>
      </c>
      <c r="H91" s="17">
        <v>2459369.9900000002</v>
      </c>
      <c r="I91" s="345">
        <f>Yhteenveto[[#This Row],[Laskennalliset kustannukset yhteensä]]-Yhteenveto[[#This Row],[Omarahoitusosuus, €]]</f>
        <v>94373.34809173923</v>
      </c>
      <c r="J91" s="33">
        <v>247990.86981817859</v>
      </c>
      <c r="K91" s="34">
        <v>-125764.10209157695</v>
      </c>
      <c r="L91" s="234">
        <f>Yhteenveto[[#This Row],[Valtionosuus omarahoitusosuuden jälkeen (välisumma)]]+Yhteenveto[[#This Row],[Lisäosat yhteensä]]+Yhteenveto[[#This Row],[Valtionosuuteen tehtävät vähennykset ja lisäykset, netto]]</f>
        <v>216600.11581834086</v>
      </c>
      <c r="M91" s="34">
        <v>800408.86810264259</v>
      </c>
      <c r="N91" s="308">
        <f>SUM(Yhteenveto[[#This Row],[Valtionosuus ennen verotuloihin perustuvaa valtionosuuden tasausta]]+Yhteenveto[[#This Row],[Verotuloihin perustuva valtionosuuden tasaus]])</f>
        <v>1017008.9839209835</v>
      </c>
      <c r="O91" s="244">
        <v>441292.16868401034</v>
      </c>
      <c r="P91" s="380">
        <f>SUM(Yhteenveto[[#This Row],[Kunnan  peruspalvelujen valtionosuus ]:[Veroperustemuutoksista johtuvien veromenetysten korvaus]])</f>
        <v>1458301.1526049939</v>
      </c>
      <c r="Q91" s="34">
        <v>43412.834999999999</v>
      </c>
      <c r="R91" s="347">
        <f>+Yhteenveto[[#This Row],[Kunnan  peruspalvelujen valtionosuus ]]+Yhteenveto[[#This Row],[Veroperustemuutoksista johtuvien veromenetysten korvaus]]+Yhteenveto[[#This Row],[Kotikuntakorvaus, netto]]</f>
        <v>1501713.9876049939</v>
      </c>
      <c r="S91" s="11"/>
      <c r="T91"/>
    </row>
    <row r="92" spans="1:20" ht="15">
      <c r="A92" s="32">
        <v>256</v>
      </c>
      <c r="B92" s="13" t="s">
        <v>97</v>
      </c>
      <c r="C92" s="15">
        <v>1554</v>
      </c>
      <c r="D92" s="15">
        <v>2610659.73</v>
      </c>
      <c r="E92" s="15">
        <v>525284.17799652868</v>
      </c>
      <c r="F92" s="234">
        <f>Yhteenveto[[#This Row],[Ikärakenne, laskennallinen kustannus]]+Yhteenveto[[#This Row],[Muut laskennalliset kustannukset ]]</f>
        <v>3135943.9079965288</v>
      </c>
      <c r="G92" s="329">
        <v>1388.69</v>
      </c>
      <c r="H92" s="17">
        <v>2158024.2600000002</v>
      </c>
      <c r="I92" s="345">
        <f>Yhteenveto[[#This Row],[Laskennalliset kustannukset yhteensä]]-Yhteenveto[[#This Row],[Omarahoitusosuus, €]]</f>
        <v>977919.64799652854</v>
      </c>
      <c r="J92" s="33">
        <v>529780.73854172707</v>
      </c>
      <c r="K92" s="34">
        <v>-937020.02353418828</v>
      </c>
      <c r="L92" s="234">
        <f>Yhteenveto[[#This Row],[Valtionosuus omarahoitusosuuden jälkeen (välisumma)]]+Yhteenveto[[#This Row],[Lisäosat yhteensä]]+Yhteenveto[[#This Row],[Valtionosuuteen tehtävät vähennykset ja lisäykset, netto]]</f>
        <v>570680.36300406721</v>
      </c>
      <c r="M92" s="34">
        <v>851903.69821475446</v>
      </c>
      <c r="N92" s="308">
        <f>SUM(Yhteenveto[[#This Row],[Valtionosuus ennen verotuloihin perustuvaa valtionosuuden tasausta]]+Yhteenveto[[#This Row],[Verotuloihin perustuva valtionosuuden tasaus]])</f>
        <v>1422584.0612188217</v>
      </c>
      <c r="O92" s="244">
        <v>343315.21196814114</v>
      </c>
      <c r="P92" s="380">
        <f>SUM(Yhteenveto[[#This Row],[Kunnan  peruspalvelujen valtionosuus ]:[Veroperustemuutoksista johtuvien veromenetysten korvaus]])</f>
        <v>1765899.2731869628</v>
      </c>
      <c r="Q92" s="34">
        <v>118005.33500000001</v>
      </c>
      <c r="R92" s="347">
        <f>+Yhteenveto[[#This Row],[Kunnan  peruspalvelujen valtionosuus ]]+Yhteenveto[[#This Row],[Veroperustemuutoksista johtuvien veromenetysten korvaus]]+Yhteenveto[[#This Row],[Kotikuntakorvaus, netto]]</f>
        <v>1883904.6081869628</v>
      </c>
      <c r="S92" s="11"/>
      <c r="T92"/>
    </row>
    <row r="93" spans="1:20" ht="15">
      <c r="A93" s="32">
        <v>257</v>
      </c>
      <c r="B93" s="13" t="s">
        <v>98</v>
      </c>
      <c r="C93" s="15">
        <v>40722</v>
      </c>
      <c r="D93" s="15">
        <v>71751521.780000016</v>
      </c>
      <c r="E93" s="15">
        <v>13673794.719700865</v>
      </c>
      <c r="F93" s="234">
        <f>Yhteenveto[[#This Row],[Ikärakenne, laskennallinen kustannus]]+Yhteenveto[[#This Row],[Muut laskennalliset kustannukset ]]</f>
        <v>85425316.499700874</v>
      </c>
      <c r="G93" s="329">
        <v>1388.69</v>
      </c>
      <c r="H93" s="17">
        <v>56550234.18</v>
      </c>
      <c r="I93" s="345">
        <f>Yhteenveto[[#This Row],[Laskennalliset kustannukset yhteensä]]-Yhteenveto[[#This Row],[Omarahoitusosuus, €]]</f>
        <v>28875082.319700874</v>
      </c>
      <c r="J93" s="33">
        <v>1416611.2965408354</v>
      </c>
      <c r="K93" s="34">
        <v>5154740.9248452596</v>
      </c>
      <c r="L93" s="234">
        <f>Yhteenveto[[#This Row],[Valtionosuus omarahoitusosuuden jälkeen (välisumma)]]+Yhteenveto[[#This Row],[Lisäosat yhteensä]]+Yhteenveto[[#This Row],[Valtionosuuteen tehtävät vähennykset ja lisäykset, netto]]</f>
        <v>35446434.541086972</v>
      </c>
      <c r="M93" s="34">
        <v>-957594.10945789458</v>
      </c>
      <c r="N93" s="308">
        <f>SUM(Yhteenveto[[#This Row],[Valtionosuus ennen verotuloihin perustuvaa valtionosuuden tasausta]]+Yhteenveto[[#This Row],[Verotuloihin perustuva valtionosuuden tasaus]])</f>
        <v>34488840.431629077</v>
      </c>
      <c r="O93" s="244">
        <v>4500387.5614631632</v>
      </c>
      <c r="P93" s="380">
        <f>SUM(Yhteenveto[[#This Row],[Kunnan  peruspalvelujen valtionosuus ]:[Veroperustemuutoksista johtuvien veromenetysten korvaus]])</f>
        <v>38989227.993092239</v>
      </c>
      <c r="Q93" s="34">
        <v>-550468.78040000028</v>
      </c>
      <c r="R93" s="347">
        <f>+Yhteenveto[[#This Row],[Kunnan  peruspalvelujen valtionosuus ]]+Yhteenveto[[#This Row],[Veroperustemuutoksista johtuvien veromenetysten korvaus]]+Yhteenveto[[#This Row],[Kotikuntakorvaus, netto]]</f>
        <v>38438759.212692238</v>
      </c>
      <c r="S93" s="11"/>
      <c r="T93"/>
    </row>
    <row r="94" spans="1:20" ht="15">
      <c r="A94" s="32">
        <v>260</v>
      </c>
      <c r="B94" s="13" t="s">
        <v>99</v>
      </c>
      <c r="C94" s="15">
        <v>9727</v>
      </c>
      <c r="D94" s="15">
        <v>10520471.450000001</v>
      </c>
      <c r="E94" s="15">
        <v>3403948.5901254774</v>
      </c>
      <c r="F94" s="234">
        <f>Yhteenveto[[#This Row],[Ikärakenne, laskennallinen kustannus]]+Yhteenveto[[#This Row],[Muut laskennalliset kustannukset ]]</f>
        <v>13924420.040125478</v>
      </c>
      <c r="G94" s="329">
        <v>1388.69</v>
      </c>
      <c r="H94" s="17">
        <v>13507787.630000001</v>
      </c>
      <c r="I94" s="345">
        <f>Yhteenveto[[#This Row],[Laskennalliset kustannukset yhteensä]]-Yhteenveto[[#This Row],[Omarahoitusosuus, €]]</f>
        <v>416632.41012547724</v>
      </c>
      <c r="J94" s="33">
        <v>1431343.6785267401</v>
      </c>
      <c r="K94" s="34">
        <v>3388641.3966804589</v>
      </c>
      <c r="L94" s="234">
        <f>Yhteenveto[[#This Row],[Valtionosuus omarahoitusosuuden jälkeen (välisumma)]]+Yhteenveto[[#This Row],[Lisäosat yhteensä]]+Yhteenveto[[#This Row],[Valtionosuuteen tehtävät vähennykset ja lisäykset, netto]]</f>
        <v>5236617.4853326762</v>
      </c>
      <c r="M94" s="34">
        <v>5269298.3131798524</v>
      </c>
      <c r="N94" s="308">
        <f>SUM(Yhteenveto[[#This Row],[Valtionosuus ennen verotuloihin perustuvaa valtionosuuden tasausta]]+Yhteenveto[[#This Row],[Verotuloihin perustuva valtionosuuden tasaus]])</f>
        <v>10505915.79851253</v>
      </c>
      <c r="O94" s="244">
        <v>2104520.913554274</v>
      </c>
      <c r="P94" s="380">
        <f>SUM(Yhteenveto[[#This Row],[Kunnan  peruspalvelujen valtionosuus ]:[Veroperustemuutoksista johtuvien veromenetysten korvaus]])</f>
        <v>12610436.712066803</v>
      </c>
      <c r="Q94" s="34">
        <v>-41548.022500000006</v>
      </c>
      <c r="R94" s="347">
        <f>+Yhteenveto[[#This Row],[Kunnan  peruspalvelujen valtionosuus ]]+Yhteenveto[[#This Row],[Veroperustemuutoksista johtuvien veromenetysten korvaus]]+Yhteenveto[[#This Row],[Kotikuntakorvaus, netto]]</f>
        <v>12568888.689566802</v>
      </c>
      <c r="S94" s="11"/>
      <c r="T94"/>
    </row>
    <row r="95" spans="1:20" ht="15">
      <c r="A95" s="32">
        <v>261</v>
      </c>
      <c r="B95" s="13" t="s">
        <v>100</v>
      </c>
      <c r="C95" s="15">
        <v>6637</v>
      </c>
      <c r="D95" s="15">
        <v>9305540.9100000001</v>
      </c>
      <c r="E95" s="15">
        <v>6614604.4139974918</v>
      </c>
      <c r="F95" s="234">
        <f>Yhteenveto[[#This Row],[Ikärakenne, laskennallinen kustannus]]+Yhteenveto[[#This Row],[Muut laskennalliset kustannukset ]]</f>
        <v>15920145.323997492</v>
      </c>
      <c r="G95" s="329">
        <v>1388.69</v>
      </c>
      <c r="H95" s="17">
        <v>9216735.5300000012</v>
      </c>
      <c r="I95" s="345">
        <f>Yhteenveto[[#This Row],[Laskennalliset kustannukset yhteensä]]-Yhteenveto[[#This Row],[Omarahoitusosuus, €]]</f>
        <v>6703409.7939974908</v>
      </c>
      <c r="J95" s="33">
        <v>2302010.1549209896</v>
      </c>
      <c r="K95" s="34">
        <v>1824436.8144148784</v>
      </c>
      <c r="L95" s="234">
        <f>Yhteenveto[[#This Row],[Valtionosuus omarahoitusosuuden jälkeen (välisumma)]]+Yhteenveto[[#This Row],[Lisäosat yhteensä]]+Yhteenveto[[#This Row],[Valtionosuuteen tehtävät vähennykset ja lisäykset, netto]]</f>
        <v>10829856.763333358</v>
      </c>
      <c r="M95" s="34">
        <v>-325223.46925284469</v>
      </c>
      <c r="N95" s="308">
        <f>SUM(Yhteenveto[[#This Row],[Valtionosuus ennen verotuloihin perustuvaa valtionosuuden tasausta]]+Yhteenveto[[#This Row],[Verotuloihin perustuva valtionosuuden tasaus]])</f>
        <v>10504633.294080513</v>
      </c>
      <c r="O95" s="244">
        <v>1207171.2267386289</v>
      </c>
      <c r="P95" s="380">
        <f>SUM(Yhteenveto[[#This Row],[Kunnan  peruspalvelujen valtionosuus ]:[Veroperustemuutoksista johtuvien veromenetysten korvaus]])</f>
        <v>11711804.520819142</v>
      </c>
      <c r="Q95" s="34">
        <v>-29314.852499999979</v>
      </c>
      <c r="R95" s="347">
        <f>+Yhteenveto[[#This Row],[Kunnan  peruspalvelujen valtionosuus ]]+Yhteenveto[[#This Row],[Veroperustemuutoksista johtuvien veromenetysten korvaus]]+Yhteenveto[[#This Row],[Kotikuntakorvaus, netto]]</f>
        <v>11682489.668319143</v>
      </c>
      <c r="S95" s="11"/>
      <c r="T95"/>
    </row>
    <row r="96" spans="1:20" ht="15">
      <c r="A96" s="32">
        <v>263</v>
      </c>
      <c r="B96" s="13" t="s">
        <v>101</v>
      </c>
      <c r="C96" s="15">
        <v>7597</v>
      </c>
      <c r="D96" s="15">
        <v>10572425</v>
      </c>
      <c r="E96" s="15">
        <v>1978469.7093754294</v>
      </c>
      <c r="F96" s="234">
        <f>Yhteenveto[[#This Row],[Ikärakenne, laskennallinen kustannus]]+Yhteenveto[[#This Row],[Muut laskennalliset kustannukset ]]</f>
        <v>12550894.70937543</v>
      </c>
      <c r="G96" s="329">
        <v>1388.69</v>
      </c>
      <c r="H96" s="17">
        <v>10549877.93</v>
      </c>
      <c r="I96" s="345">
        <f>Yhteenveto[[#This Row],[Laskennalliset kustannukset yhteensä]]-Yhteenveto[[#This Row],[Omarahoitusosuus, €]]</f>
        <v>2001016.7793754302</v>
      </c>
      <c r="J96" s="33">
        <v>599278.07291631028</v>
      </c>
      <c r="K96" s="34">
        <v>688160.48050005187</v>
      </c>
      <c r="L96" s="234">
        <f>Yhteenveto[[#This Row],[Valtionosuus omarahoitusosuuden jälkeen (välisumma)]]+Yhteenveto[[#This Row],[Lisäosat yhteensä]]+Yhteenveto[[#This Row],[Valtionosuuteen tehtävät vähennykset ja lisäykset, netto]]</f>
        <v>3288455.3327917922</v>
      </c>
      <c r="M96" s="34">
        <v>4502123.8269685572</v>
      </c>
      <c r="N96" s="308">
        <f>SUM(Yhteenveto[[#This Row],[Valtionosuus ennen verotuloihin perustuvaa valtionosuuden tasausta]]+Yhteenveto[[#This Row],[Verotuloihin perustuva valtionosuuden tasaus]])</f>
        <v>7790579.1597603494</v>
      </c>
      <c r="O96" s="244">
        <v>1805927.0038778996</v>
      </c>
      <c r="P96" s="380">
        <f>SUM(Yhteenveto[[#This Row],[Kunnan  peruspalvelujen valtionosuus ]:[Veroperustemuutoksista johtuvien veromenetysten korvaus]])</f>
        <v>9596506.163638249</v>
      </c>
      <c r="Q96" s="34">
        <v>170220.0849999999</v>
      </c>
      <c r="R96" s="347">
        <f>+Yhteenveto[[#This Row],[Kunnan  peruspalvelujen valtionosuus ]]+Yhteenveto[[#This Row],[Veroperustemuutoksista johtuvien veromenetysten korvaus]]+Yhteenveto[[#This Row],[Kotikuntakorvaus, netto]]</f>
        <v>9766726.2486382481</v>
      </c>
      <c r="S96" s="11"/>
      <c r="T96"/>
    </row>
    <row r="97" spans="1:20" ht="15">
      <c r="A97" s="32">
        <v>265</v>
      </c>
      <c r="B97" s="13" t="s">
        <v>102</v>
      </c>
      <c r="C97" s="15">
        <v>1064</v>
      </c>
      <c r="D97" s="15">
        <v>1433353.3900000001</v>
      </c>
      <c r="E97" s="15">
        <v>567172.01528489601</v>
      </c>
      <c r="F97" s="234">
        <f>Yhteenveto[[#This Row],[Ikärakenne, laskennallinen kustannus]]+Yhteenveto[[#This Row],[Muut laskennalliset kustannukset ]]</f>
        <v>2000525.405284896</v>
      </c>
      <c r="G97" s="329">
        <v>1388.69</v>
      </c>
      <c r="H97" s="17">
        <v>1477566.1600000001</v>
      </c>
      <c r="I97" s="345">
        <f>Yhteenveto[[#This Row],[Laskennalliset kustannukset yhteensä]]-Yhteenveto[[#This Row],[Omarahoitusosuus, €]]</f>
        <v>522959.24528489588</v>
      </c>
      <c r="J97" s="33">
        <v>366749.560686688</v>
      </c>
      <c r="K97" s="34">
        <v>454820.69688805356</v>
      </c>
      <c r="L97" s="234">
        <f>Yhteenveto[[#This Row],[Valtionosuus omarahoitusosuuden jälkeen (välisumma)]]+Yhteenveto[[#This Row],[Lisäosat yhteensä]]+Yhteenveto[[#This Row],[Valtionosuuteen tehtävät vähennykset ja lisäykset, netto]]</f>
        <v>1344529.5028596374</v>
      </c>
      <c r="M97" s="34">
        <v>352735.55910361098</v>
      </c>
      <c r="N97" s="308">
        <f>SUM(Yhteenveto[[#This Row],[Valtionosuus ennen verotuloihin perustuvaa valtionosuuden tasausta]]+Yhteenveto[[#This Row],[Verotuloihin perustuva valtionosuuden tasaus]])</f>
        <v>1697265.0619632483</v>
      </c>
      <c r="O97" s="244">
        <v>244194.61411271486</v>
      </c>
      <c r="P97" s="380">
        <f>SUM(Yhteenveto[[#This Row],[Kunnan  peruspalvelujen valtionosuus ]:[Veroperustemuutoksista johtuvien veromenetysten korvaus]])</f>
        <v>1941459.6760759631</v>
      </c>
      <c r="Q97" s="34">
        <v>-77576.2</v>
      </c>
      <c r="R97" s="347">
        <f>+Yhteenveto[[#This Row],[Kunnan  peruspalvelujen valtionosuus ]]+Yhteenveto[[#This Row],[Veroperustemuutoksista johtuvien veromenetysten korvaus]]+Yhteenveto[[#This Row],[Kotikuntakorvaus, netto]]</f>
        <v>1863883.4760759631</v>
      </c>
      <c r="S97" s="11"/>
      <c r="T97"/>
    </row>
    <row r="98" spans="1:20" ht="15">
      <c r="A98" s="32">
        <v>271</v>
      </c>
      <c r="B98" s="13" t="s">
        <v>103</v>
      </c>
      <c r="C98" s="15">
        <v>6903</v>
      </c>
      <c r="D98" s="15">
        <v>8680187.6699999999</v>
      </c>
      <c r="E98" s="15">
        <v>1387247.701834091</v>
      </c>
      <c r="F98" s="234">
        <f>Yhteenveto[[#This Row],[Ikärakenne, laskennallinen kustannus]]+Yhteenveto[[#This Row],[Muut laskennalliset kustannukset ]]</f>
        <v>10067435.371834092</v>
      </c>
      <c r="G98" s="329">
        <v>1388.69</v>
      </c>
      <c r="H98" s="17">
        <v>9586127.0700000003</v>
      </c>
      <c r="I98" s="345">
        <f>Yhteenveto[[#This Row],[Laskennalliset kustannukset yhteensä]]-Yhteenveto[[#This Row],[Omarahoitusosuus, €]]</f>
        <v>481308.30183409154</v>
      </c>
      <c r="J98" s="33">
        <v>221214.6791099369</v>
      </c>
      <c r="K98" s="34">
        <v>-1898620.9749243367</v>
      </c>
      <c r="L98" s="234">
        <f>Yhteenveto[[#This Row],[Valtionosuus omarahoitusosuuden jälkeen (välisumma)]]+Yhteenveto[[#This Row],[Lisäosat yhteensä]]+Yhteenveto[[#This Row],[Valtionosuuteen tehtävät vähennykset ja lisäykset, netto]]</f>
        <v>-1196097.9939803081</v>
      </c>
      <c r="M98" s="34">
        <v>2979268.6270577195</v>
      </c>
      <c r="N98" s="308">
        <f>SUM(Yhteenveto[[#This Row],[Valtionosuus ennen verotuloihin perustuvaa valtionosuuden tasausta]]+Yhteenveto[[#This Row],[Verotuloihin perustuva valtionosuuden tasaus]])</f>
        <v>1783170.6330774114</v>
      </c>
      <c r="O98" s="244">
        <v>1410926.1071647825</v>
      </c>
      <c r="P98" s="380">
        <f>SUM(Yhteenveto[[#This Row],[Kunnan  peruspalvelujen valtionosuus ]:[Veroperustemuutoksista johtuvien veromenetysten korvaus]])</f>
        <v>3194096.7402421939</v>
      </c>
      <c r="Q98" s="34">
        <v>19517.87354999996</v>
      </c>
      <c r="R98" s="347">
        <f>+Yhteenveto[[#This Row],[Kunnan  peruspalvelujen valtionosuus ]]+Yhteenveto[[#This Row],[Veroperustemuutoksista johtuvien veromenetysten korvaus]]+Yhteenveto[[#This Row],[Kotikuntakorvaus, netto]]</f>
        <v>3213614.6137921941</v>
      </c>
      <c r="S98" s="11"/>
      <c r="T98"/>
    </row>
    <row r="99" spans="1:20" ht="15">
      <c r="A99" s="32">
        <v>272</v>
      </c>
      <c r="B99" s="13" t="s">
        <v>104</v>
      </c>
      <c r="C99" s="15">
        <v>48006</v>
      </c>
      <c r="D99" s="15">
        <v>84061170.909999996</v>
      </c>
      <c r="E99" s="15">
        <v>10756304.619183391</v>
      </c>
      <c r="F99" s="234">
        <f>Yhteenveto[[#This Row],[Ikärakenne, laskennallinen kustannus]]+Yhteenveto[[#This Row],[Muut laskennalliset kustannukset ]]</f>
        <v>94817475.529183388</v>
      </c>
      <c r="G99" s="329">
        <v>1388.69</v>
      </c>
      <c r="H99" s="17">
        <v>66665452.140000001</v>
      </c>
      <c r="I99" s="345">
        <f>Yhteenveto[[#This Row],[Laskennalliset kustannukset yhteensä]]-Yhteenveto[[#This Row],[Omarahoitusosuus, €]]</f>
        <v>28152023.389183387</v>
      </c>
      <c r="J99" s="33">
        <v>1729152.6920989188</v>
      </c>
      <c r="K99" s="34">
        <v>-19892246.313707963</v>
      </c>
      <c r="L99" s="234">
        <f>Yhteenveto[[#This Row],[Valtionosuus omarahoitusosuuden jälkeen (välisumma)]]+Yhteenveto[[#This Row],[Lisäosat yhteensä]]+Yhteenveto[[#This Row],[Valtionosuuteen tehtävät vähennykset ja lisäykset, netto]]</f>
        <v>9988929.7675743438</v>
      </c>
      <c r="M99" s="34">
        <v>9098678.0138255227</v>
      </c>
      <c r="N99" s="308">
        <f>SUM(Yhteenveto[[#This Row],[Valtionosuus ennen verotuloihin perustuvaa valtionosuuden tasausta]]+Yhteenveto[[#This Row],[Verotuloihin perustuva valtionosuuden tasaus]])</f>
        <v>19087607.781399868</v>
      </c>
      <c r="O99" s="244">
        <v>7579135.5495966859</v>
      </c>
      <c r="P99" s="380">
        <f>SUM(Yhteenveto[[#This Row],[Kunnan  peruspalvelujen valtionosuus ]:[Veroperustemuutoksista johtuvien veromenetysten korvaus]])</f>
        <v>26666743.330996554</v>
      </c>
      <c r="Q99" s="34">
        <v>15888.20250000013</v>
      </c>
      <c r="R99" s="347">
        <f>+Yhteenveto[[#This Row],[Kunnan  peruspalvelujen valtionosuus ]]+Yhteenveto[[#This Row],[Veroperustemuutoksista johtuvien veromenetysten korvaus]]+Yhteenveto[[#This Row],[Kotikuntakorvaus, netto]]</f>
        <v>26682631.533496555</v>
      </c>
      <c r="S99" s="11"/>
      <c r="T99"/>
    </row>
    <row r="100" spans="1:20" ht="15">
      <c r="A100" s="32">
        <v>273</v>
      </c>
      <c r="B100" s="13" t="s">
        <v>105</v>
      </c>
      <c r="C100" s="15">
        <v>3999</v>
      </c>
      <c r="D100" s="15">
        <v>6048453.4800000004</v>
      </c>
      <c r="E100" s="15">
        <v>2496302.0829441608</v>
      </c>
      <c r="F100" s="234">
        <f>Yhteenveto[[#This Row],[Ikärakenne, laskennallinen kustannus]]+Yhteenveto[[#This Row],[Muut laskennalliset kustannukset ]]</f>
        <v>8544755.5629441608</v>
      </c>
      <c r="G100" s="329">
        <v>1388.69</v>
      </c>
      <c r="H100" s="17">
        <v>5553371.3100000005</v>
      </c>
      <c r="I100" s="345">
        <f>Yhteenveto[[#This Row],[Laskennalliset kustannukset yhteensä]]-Yhteenveto[[#This Row],[Omarahoitusosuus, €]]</f>
        <v>2991384.2529441603</v>
      </c>
      <c r="J100" s="33">
        <v>1533697.2431112404</v>
      </c>
      <c r="K100" s="34">
        <v>-133134.71271544066</v>
      </c>
      <c r="L100" s="234">
        <f>Yhteenveto[[#This Row],[Valtionosuus omarahoitusosuuden jälkeen (välisumma)]]+Yhteenveto[[#This Row],[Lisäosat yhteensä]]+Yhteenveto[[#This Row],[Valtionosuuteen tehtävät vähennykset ja lisäykset, netto]]</f>
        <v>4391946.7833399605</v>
      </c>
      <c r="M100" s="34">
        <v>260824.51932381504</v>
      </c>
      <c r="N100" s="308">
        <f>SUM(Yhteenveto[[#This Row],[Valtionosuus ennen verotuloihin perustuvaa valtionosuuden tasausta]]+Yhteenveto[[#This Row],[Verotuloihin perustuva valtionosuuden tasaus]])</f>
        <v>4652771.3026637752</v>
      </c>
      <c r="O100" s="244">
        <v>745315.2943174633</v>
      </c>
      <c r="P100" s="380">
        <f>SUM(Yhteenveto[[#This Row],[Kunnan  peruspalvelujen valtionosuus ]:[Veroperustemuutoksista johtuvien veromenetysten korvaus]])</f>
        <v>5398086.5969812386</v>
      </c>
      <c r="Q100" s="34">
        <v>171159.95050000001</v>
      </c>
      <c r="R100" s="347">
        <f>+Yhteenveto[[#This Row],[Kunnan  peruspalvelujen valtionosuus ]]+Yhteenveto[[#This Row],[Veroperustemuutoksista johtuvien veromenetysten korvaus]]+Yhteenveto[[#This Row],[Kotikuntakorvaus, netto]]</f>
        <v>5569246.5474812388</v>
      </c>
      <c r="S100" s="11"/>
      <c r="T100"/>
    </row>
    <row r="101" spans="1:20" ht="15">
      <c r="A101" s="32">
        <v>275</v>
      </c>
      <c r="B101" s="13" t="s">
        <v>106</v>
      </c>
      <c r="C101" s="15">
        <v>2521</v>
      </c>
      <c r="D101" s="15">
        <v>3237111.7399999998</v>
      </c>
      <c r="E101" s="15">
        <v>689112.80549379473</v>
      </c>
      <c r="F101" s="234">
        <f>Yhteenveto[[#This Row],[Ikärakenne, laskennallinen kustannus]]+Yhteenveto[[#This Row],[Muut laskennalliset kustannukset ]]</f>
        <v>3926224.5454937946</v>
      </c>
      <c r="G101" s="329">
        <v>1388.69</v>
      </c>
      <c r="H101" s="17">
        <v>3500887.49</v>
      </c>
      <c r="I101" s="345">
        <f>Yhteenveto[[#This Row],[Laskennalliset kustannukset yhteensä]]-Yhteenveto[[#This Row],[Omarahoitusosuus, €]]</f>
        <v>425337.05549379438</v>
      </c>
      <c r="J101" s="33">
        <v>228846.04120675399</v>
      </c>
      <c r="K101" s="34">
        <v>123748.73088194468</v>
      </c>
      <c r="L101" s="234">
        <f>Yhteenveto[[#This Row],[Valtionosuus omarahoitusosuuden jälkeen (välisumma)]]+Yhteenveto[[#This Row],[Lisäosat yhteensä]]+Yhteenveto[[#This Row],[Valtionosuuteen tehtävät vähennykset ja lisäykset, netto]]</f>
        <v>777931.82758249308</v>
      </c>
      <c r="M101" s="34">
        <v>1243660.6649856942</v>
      </c>
      <c r="N101" s="308">
        <f>SUM(Yhteenveto[[#This Row],[Valtionosuus ennen verotuloihin perustuvaa valtionosuuden tasausta]]+Yhteenveto[[#This Row],[Verotuloihin perustuva valtionosuuden tasaus]])</f>
        <v>2021592.4925681874</v>
      </c>
      <c r="O101" s="244">
        <v>522312.78285279009</v>
      </c>
      <c r="P101" s="380">
        <f>SUM(Yhteenveto[[#This Row],[Kunnan  peruspalvelujen valtionosuus ]:[Veroperustemuutoksista johtuvien veromenetysten korvaus]])</f>
        <v>2543905.2754209777</v>
      </c>
      <c r="Q101" s="34">
        <v>-701.16950000000361</v>
      </c>
      <c r="R101" s="347">
        <f>+Yhteenveto[[#This Row],[Kunnan  peruspalvelujen valtionosuus ]]+Yhteenveto[[#This Row],[Veroperustemuutoksista johtuvien veromenetysten korvaus]]+Yhteenveto[[#This Row],[Kotikuntakorvaus, netto]]</f>
        <v>2543204.1059209779</v>
      </c>
      <c r="S101" s="11"/>
      <c r="T101"/>
    </row>
    <row r="102" spans="1:20" ht="15">
      <c r="A102" s="32">
        <v>276</v>
      </c>
      <c r="B102" s="13" t="s">
        <v>107</v>
      </c>
      <c r="C102" s="15">
        <v>15157</v>
      </c>
      <c r="D102" s="15">
        <v>29857879.91</v>
      </c>
      <c r="E102" s="15">
        <v>2373994.3665383072</v>
      </c>
      <c r="F102" s="234">
        <f>Yhteenveto[[#This Row],[Ikärakenne, laskennallinen kustannus]]+Yhteenveto[[#This Row],[Muut laskennalliset kustannukset ]]</f>
        <v>32231874.276538309</v>
      </c>
      <c r="G102" s="329">
        <v>1388.69</v>
      </c>
      <c r="H102" s="17">
        <v>21048374.330000002</v>
      </c>
      <c r="I102" s="345">
        <f>Yhteenveto[[#This Row],[Laskennalliset kustannukset yhteensä]]-Yhteenveto[[#This Row],[Omarahoitusosuus, €]]</f>
        <v>11183499.946538307</v>
      </c>
      <c r="J102" s="33">
        <v>501338.22560380877</v>
      </c>
      <c r="K102" s="34">
        <v>-518495.92518546246</v>
      </c>
      <c r="L102" s="234">
        <f>Yhteenveto[[#This Row],[Valtionosuus omarahoitusosuuden jälkeen (välisumma)]]+Yhteenveto[[#This Row],[Lisäosat yhteensä]]+Yhteenveto[[#This Row],[Valtionosuuteen tehtävät vähennykset ja lisäykset, netto]]</f>
        <v>11166342.246956654</v>
      </c>
      <c r="M102" s="34">
        <v>5382986.7960403142</v>
      </c>
      <c r="N102" s="308">
        <f>SUM(Yhteenveto[[#This Row],[Valtionosuus ennen verotuloihin perustuvaa valtionosuuden tasausta]]+Yhteenveto[[#This Row],[Verotuloihin perustuva valtionosuuden tasaus]])</f>
        <v>16549329.042996969</v>
      </c>
      <c r="O102" s="244">
        <v>1992420.2016603905</v>
      </c>
      <c r="P102" s="380">
        <f>SUM(Yhteenveto[[#This Row],[Kunnan  peruspalvelujen valtionosuus ]:[Veroperustemuutoksista johtuvien veromenetysten korvaus]])</f>
        <v>18541749.24465736</v>
      </c>
      <c r="Q102" s="34">
        <v>-237885.9254500001</v>
      </c>
      <c r="R102" s="347">
        <f>+Yhteenveto[[#This Row],[Kunnan  peruspalvelujen valtionosuus ]]+Yhteenveto[[#This Row],[Veroperustemuutoksista johtuvien veromenetysten korvaus]]+Yhteenveto[[#This Row],[Kotikuntakorvaus, netto]]</f>
        <v>18303863.319207359</v>
      </c>
      <c r="S102" s="11"/>
      <c r="T102"/>
    </row>
    <row r="103" spans="1:20" ht="15">
      <c r="A103" s="32">
        <v>280</v>
      </c>
      <c r="B103" s="13" t="s">
        <v>108</v>
      </c>
      <c r="C103" s="15">
        <v>2024</v>
      </c>
      <c r="D103" s="15">
        <v>2776736.25</v>
      </c>
      <c r="E103" s="15">
        <v>1251212.1989617981</v>
      </c>
      <c r="F103" s="234">
        <f>Yhteenveto[[#This Row],[Ikärakenne, laskennallinen kustannus]]+Yhteenveto[[#This Row],[Muut laskennalliset kustannukset ]]</f>
        <v>4027948.4489617981</v>
      </c>
      <c r="G103" s="329">
        <v>1388.69</v>
      </c>
      <c r="H103" s="17">
        <v>2810708.56</v>
      </c>
      <c r="I103" s="345">
        <f>Yhteenveto[[#This Row],[Laskennalliset kustannukset yhteensä]]-Yhteenveto[[#This Row],[Omarahoitusosuus, €]]</f>
        <v>1217239.888961798</v>
      </c>
      <c r="J103" s="33">
        <v>293631.14568375773</v>
      </c>
      <c r="K103" s="34">
        <v>198585.73827159579</v>
      </c>
      <c r="L103" s="234">
        <f>Yhteenveto[[#This Row],[Valtionosuus omarahoitusosuuden jälkeen (välisumma)]]+Yhteenveto[[#This Row],[Lisäosat yhteensä]]+Yhteenveto[[#This Row],[Valtionosuuteen tehtävät vähennykset ja lisäykset, netto]]</f>
        <v>1709456.7729171515</v>
      </c>
      <c r="M103" s="34">
        <v>923603.7752084129</v>
      </c>
      <c r="N103" s="308">
        <f>SUM(Yhteenveto[[#This Row],[Valtionosuus ennen verotuloihin perustuvaa valtionosuuden tasausta]]+Yhteenveto[[#This Row],[Verotuloihin perustuva valtionosuuden tasaus]])</f>
        <v>2633060.5481255641</v>
      </c>
      <c r="O103" s="244">
        <v>497206.74342637084</v>
      </c>
      <c r="P103" s="380">
        <f>SUM(Yhteenveto[[#This Row],[Kunnan  peruspalvelujen valtionosuus ]:[Veroperustemuutoksista johtuvien veromenetysten korvaus]])</f>
        <v>3130267.291551935</v>
      </c>
      <c r="Q103" s="34">
        <v>-819025.65</v>
      </c>
      <c r="R103" s="347">
        <f>+Yhteenveto[[#This Row],[Kunnan  peruspalvelujen valtionosuus ]]+Yhteenveto[[#This Row],[Veroperustemuutoksista johtuvien veromenetysten korvaus]]+Yhteenveto[[#This Row],[Kotikuntakorvaus, netto]]</f>
        <v>2311241.6415519351</v>
      </c>
      <c r="S103" s="11"/>
      <c r="T103"/>
    </row>
    <row r="104" spans="1:20" ht="15">
      <c r="A104" s="32">
        <v>284</v>
      </c>
      <c r="B104" s="13" t="s">
        <v>109</v>
      </c>
      <c r="C104" s="15">
        <v>2227</v>
      </c>
      <c r="D104" s="15">
        <v>2916719.96</v>
      </c>
      <c r="E104" s="15">
        <v>498056.18081287376</v>
      </c>
      <c r="F104" s="234">
        <f>Yhteenveto[[#This Row],[Ikärakenne, laskennallinen kustannus]]+Yhteenveto[[#This Row],[Muut laskennalliset kustannukset ]]</f>
        <v>3414776.1408128738</v>
      </c>
      <c r="G104" s="329">
        <v>1388.69</v>
      </c>
      <c r="H104" s="17">
        <v>3092612.6300000004</v>
      </c>
      <c r="I104" s="345">
        <f>Yhteenveto[[#This Row],[Laskennalliset kustannukset yhteensä]]-Yhteenveto[[#This Row],[Omarahoitusosuus, €]]</f>
        <v>322163.51081287349</v>
      </c>
      <c r="J104" s="33">
        <v>69746.894926250097</v>
      </c>
      <c r="K104" s="34">
        <v>715358.75498725055</v>
      </c>
      <c r="L104" s="234">
        <f>Yhteenveto[[#This Row],[Valtionosuus omarahoitusosuuden jälkeen (välisumma)]]+Yhteenveto[[#This Row],[Lisäosat yhteensä]]+Yhteenveto[[#This Row],[Valtionosuuteen tehtävät vähennykset ja lisäykset, netto]]</f>
        <v>1107269.160726374</v>
      </c>
      <c r="M104" s="34">
        <v>1115363.590252762</v>
      </c>
      <c r="N104" s="308">
        <f>SUM(Yhteenveto[[#This Row],[Valtionosuus ennen verotuloihin perustuvaa valtionosuuden tasausta]]+Yhteenveto[[#This Row],[Verotuloihin perustuva valtionosuuden tasaus]])</f>
        <v>2222632.7509791357</v>
      </c>
      <c r="O104" s="244">
        <v>507174.86370960594</v>
      </c>
      <c r="P104" s="380">
        <f>SUM(Yhteenveto[[#This Row],[Kunnan  peruspalvelujen valtionosuus ]:[Veroperustemuutoksista johtuvien veromenetysten korvaus]])</f>
        <v>2729807.6146887415</v>
      </c>
      <c r="Q104" s="34">
        <v>1150216.3500000003</v>
      </c>
      <c r="R104" s="347">
        <f>+Yhteenveto[[#This Row],[Kunnan  peruspalvelujen valtionosuus ]]+Yhteenveto[[#This Row],[Veroperustemuutoksista johtuvien veromenetysten korvaus]]+Yhteenveto[[#This Row],[Kotikuntakorvaus, netto]]</f>
        <v>3880023.9646887416</v>
      </c>
      <c r="S104" s="11"/>
      <c r="T104"/>
    </row>
    <row r="105" spans="1:20" ht="15">
      <c r="A105" s="32">
        <v>285</v>
      </c>
      <c r="B105" s="13" t="s">
        <v>110</v>
      </c>
      <c r="C105" s="15">
        <v>50617</v>
      </c>
      <c r="D105" s="15">
        <v>63046618.010000005</v>
      </c>
      <c r="E105" s="15">
        <v>14918585.05203528</v>
      </c>
      <c r="F105" s="234">
        <f>Yhteenveto[[#This Row],[Ikärakenne, laskennallinen kustannus]]+Yhteenveto[[#This Row],[Muut laskennalliset kustannukset ]]</f>
        <v>77965203.062035292</v>
      </c>
      <c r="G105" s="329">
        <v>1388.69</v>
      </c>
      <c r="H105" s="17">
        <v>70291321.730000004</v>
      </c>
      <c r="I105" s="345">
        <f>Yhteenveto[[#This Row],[Laskennalliset kustannukset yhteensä]]-Yhteenveto[[#This Row],[Omarahoitusosuus, €]]</f>
        <v>7673881.3320352882</v>
      </c>
      <c r="J105" s="33">
        <v>1693913.5963138395</v>
      </c>
      <c r="K105" s="34">
        <v>-20103972.334293</v>
      </c>
      <c r="L105" s="234">
        <f>Yhteenveto[[#This Row],[Valtionosuus omarahoitusosuuden jälkeen (välisumma)]]+Yhteenveto[[#This Row],[Lisäosat yhteensä]]+Yhteenveto[[#This Row],[Valtionosuuteen tehtävät vähennykset ja lisäykset, netto]]</f>
        <v>-10736177.405943872</v>
      </c>
      <c r="M105" s="34">
        <v>8942704.4510249775</v>
      </c>
      <c r="N105" s="308">
        <f>SUM(Yhteenveto[[#This Row],[Valtionosuus ennen verotuloihin perustuvaa valtionosuuden tasausta]]+Yhteenveto[[#This Row],[Verotuloihin perustuva valtionosuuden tasaus]])</f>
        <v>-1793472.9549188949</v>
      </c>
      <c r="O105" s="244">
        <v>7775933.4417987112</v>
      </c>
      <c r="P105" s="380">
        <f>SUM(Yhteenveto[[#This Row],[Kunnan  peruspalvelujen valtionosuus ]:[Veroperustemuutoksista johtuvien veromenetysten korvaus]])</f>
        <v>5982460.4868798163</v>
      </c>
      <c r="Q105" s="34">
        <v>-743135.24050000019</v>
      </c>
      <c r="R105" s="347">
        <f>+Yhteenveto[[#This Row],[Kunnan  peruspalvelujen valtionosuus ]]+Yhteenveto[[#This Row],[Veroperustemuutoksista johtuvien veromenetysten korvaus]]+Yhteenveto[[#This Row],[Kotikuntakorvaus, netto]]</f>
        <v>5239325.246379816</v>
      </c>
      <c r="S105" s="11"/>
      <c r="T105"/>
    </row>
    <row r="106" spans="1:20" ht="15">
      <c r="A106" s="32">
        <v>286</v>
      </c>
      <c r="B106" s="13" t="s">
        <v>111</v>
      </c>
      <c r="C106" s="15">
        <v>79429</v>
      </c>
      <c r="D106" s="15">
        <v>99048604.269999996</v>
      </c>
      <c r="E106" s="15">
        <v>16166475.284026599</v>
      </c>
      <c r="F106" s="234">
        <f>Yhteenveto[[#This Row],[Ikärakenne, laskennallinen kustannus]]+Yhteenveto[[#This Row],[Muut laskennalliset kustannukset ]]</f>
        <v>115215079.55402659</v>
      </c>
      <c r="G106" s="329">
        <v>1388.69</v>
      </c>
      <c r="H106" s="17">
        <v>110302258.01000001</v>
      </c>
      <c r="I106" s="345">
        <f>Yhteenveto[[#This Row],[Laskennalliset kustannukset yhteensä]]-Yhteenveto[[#This Row],[Omarahoitusosuus, €]]</f>
        <v>4912821.5440265834</v>
      </c>
      <c r="J106" s="33">
        <v>2589293.1975548966</v>
      </c>
      <c r="K106" s="34">
        <v>-32182966.454962987</v>
      </c>
      <c r="L106" s="234">
        <f>Yhteenveto[[#This Row],[Valtionosuus omarahoitusosuuden jälkeen (välisumma)]]+Yhteenveto[[#This Row],[Lisäosat yhteensä]]+Yhteenveto[[#This Row],[Valtionosuuteen tehtävät vähennykset ja lisäykset, netto]]</f>
        <v>-24680851.713381507</v>
      </c>
      <c r="M106" s="34">
        <v>14025074.648301022</v>
      </c>
      <c r="N106" s="308">
        <f>SUM(Yhteenveto[[#This Row],[Valtionosuus ennen verotuloihin perustuvaa valtionosuuden tasausta]]+Yhteenveto[[#This Row],[Verotuloihin perustuva valtionosuuden tasaus]])</f>
        <v>-10655777.065080484</v>
      </c>
      <c r="O106" s="244">
        <v>12913776.881532978</v>
      </c>
      <c r="P106" s="380">
        <f>SUM(Yhteenveto[[#This Row],[Kunnan  peruspalvelujen valtionosuus ]:[Veroperustemuutoksista johtuvien veromenetysten korvaus]])</f>
        <v>2257999.8164524939</v>
      </c>
      <c r="Q106" s="34">
        <v>-143411.54050000012</v>
      </c>
      <c r="R106" s="347">
        <f>+Yhteenveto[[#This Row],[Kunnan  peruspalvelujen valtionosuus ]]+Yhteenveto[[#This Row],[Veroperustemuutoksista johtuvien veromenetysten korvaus]]+Yhteenveto[[#This Row],[Kotikuntakorvaus, netto]]</f>
        <v>2114588.2759524938</v>
      </c>
      <c r="S106" s="11"/>
      <c r="T106"/>
    </row>
    <row r="107" spans="1:20" ht="15">
      <c r="A107" s="32">
        <v>287</v>
      </c>
      <c r="B107" s="13" t="s">
        <v>112</v>
      </c>
      <c r="C107" s="15">
        <v>6242</v>
      </c>
      <c r="D107" s="15">
        <v>7400106.4900000002</v>
      </c>
      <c r="E107" s="15">
        <v>2532162.0234842612</v>
      </c>
      <c r="F107" s="234">
        <f>Yhteenveto[[#This Row],[Ikärakenne, laskennallinen kustannus]]+Yhteenveto[[#This Row],[Muut laskennalliset kustannukset ]]</f>
        <v>9932268.5134842619</v>
      </c>
      <c r="G107" s="329">
        <v>1388.69</v>
      </c>
      <c r="H107" s="17">
        <v>8668202.9800000004</v>
      </c>
      <c r="I107" s="345">
        <f>Yhteenveto[[#This Row],[Laskennalliset kustannukset yhteensä]]-Yhteenveto[[#This Row],[Omarahoitusosuus, €]]</f>
        <v>1264065.5334842615</v>
      </c>
      <c r="J107" s="33">
        <v>556229.6348148149</v>
      </c>
      <c r="K107" s="34">
        <v>1518807.3887639688</v>
      </c>
      <c r="L107" s="234">
        <f>Yhteenveto[[#This Row],[Valtionosuus omarahoitusosuuden jälkeen (välisumma)]]+Yhteenveto[[#This Row],[Lisäosat yhteensä]]+Yhteenveto[[#This Row],[Valtionosuuteen tehtävät vähennykset ja lisäykset, netto]]</f>
        <v>3339102.557063045</v>
      </c>
      <c r="M107" s="34">
        <v>2241816.1854563081</v>
      </c>
      <c r="N107" s="308">
        <f>SUM(Yhteenveto[[#This Row],[Valtionosuus ennen verotuloihin perustuvaa valtionosuuden tasausta]]+Yhteenveto[[#This Row],[Verotuloihin perustuva valtionosuuden tasaus]])</f>
        <v>5580918.7425193526</v>
      </c>
      <c r="O107" s="244">
        <v>1437878.5543627285</v>
      </c>
      <c r="P107" s="380">
        <f>SUM(Yhteenveto[[#This Row],[Kunnan  peruspalvelujen valtionosuus ]:[Veroperustemuutoksista johtuvien veromenetysten korvaus]])</f>
        <v>7018797.2968820808</v>
      </c>
      <c r="Q107" s="34">
        <v>613374.12749999994</v>
      </c>
      <c r="R107" s="347">
        <f>+Yhteenveto[[#This Row],[Kunnan  peruspalvelujen valtionosuus ]]+Yhteenveto[[#This Row],[Veroperustemuutoksista johtuvien veromenetysten korvaus]]+Yhteenveto[[#This Row],[Kotikuntakorvaus, netto]]</f>
        <v>7632171.4243820813</v>
      </c>
      <c r="S107" s="11"/>
      <c r="T107"/>
    </row>
    <row r="108" spans="1:20" ht="15">
      <c r="A108" s="32">
        <v>288</v>
      </c>
      <c r="B108" s="13" t="s">
        <v>113</v>
      </c>
      <c r="C108" s="15">
        <v>6405</v>
      </c>
      <c r="D108" s="15">
        <v>10683892.050000001</v>
      </c>
      <c r="E108" s="15">
        <v>2816129.3704796988</v>
      </c>
      <c r="F108" s="234">
        <f>Yhteenveto[[#This Row],[Ikärakenne, laskennallinen kustannus]]+Yhteenveto[[#This Row],[Muut laskennalliset kustannukset ]]</f>
        <v>13500021.4204797</v>
      </c>
      <c r="G108" s="329">
        <v>1388.69</v>
      </c>
      <c r="H108" s="17">
        <v>8894559.4500000011</v>
      </c>
      <c r="I108" s="345">
        <f>Yhteenveto[[#This Row],[Laskennalliset kustannukset yhteensä]]-Yhteenveto[[#This Row],[Omarahoitusosuus, €]]</f>
        <v>4605461.9704796989</v>
      </c>
      <c r="J108" s="33">
        <v>183554.06410756119</v>
      </c>
      <c r="K108" s="34">
        <v>-821153.18509094731</v>
      </c>
      <c r="L108" s="234">
        <f>Yhteenveto[[#This Row],[Valtionosuus omarahoitusosuuden jälkeen (välisumma)]]+Yhteenveto[[#This Row],[Lisäosat yhteensä]]+Yhteenveto[[#This Row],[Valtionosuuteen tehtävät vähennykset ja lisäykset, netto]]</f>
        <v>3967862.8494963129</v>
      </c>
      <c r="M108" s="34">
        <v>2062890.9441470727</v>
      </c>
      <c r="N108" s="308">
        <f>SUM(Yhteenveto[[#This Row],[Valtionosuus ennen verotuloihin perustuvaa valtionosuuden tasausta]]+Yhteenveto[[#This Row],[Verotuloihin perustuva valtionosuuden tasaus]])</f>
        <v>6030753.7936433852</v>
      </c>
      <c r="O108" s="244">
        <v>1324833.3043553284</v>
      </c>
      <c r="P108" s="380">
        <f>SUM(Yhteenveto[[#This Row],[Kunnan  peruspalvelujen valtionosuus ]:[Veroperustemuutoksista johtuvien veromenetysten korvaus]])</f>
        <v>7355587.0979987141</v>
      </c>
      <c r="Q108" s="34">
        <v>-587669.55200000003</v>
      </c>
      <c r="R108" s="347">
        <f>+Yhteenveto[[#This Row],[Kunnan  peruspalvelujen valtionosuus ]]+Yhteenveto[[#This Row],[Veroperustemuutoksista johtuvien veromenetysten korvaus]]+Yhteenveto[[#This Row],[Kotikuntakorvaus, netto]]</f>
        <v>6767917.5459987139</v>
      </c>
      <c r="S108" s="11"/>
      <c r="T108"/>
    </row>
    <row r="109" spans="1:20" ht="15">
      <c r="A109" s="32">
        <v>290</v>
      </c>
      <c r="B109" s="13" t="s">
        <v>114</v>
      </c>
      <c r="C109" s="15">
        <v>7755</v>
      </c>
      <c r="D109" s="15">
        <v>8497243.879999999</v>
      </c>
      <c r="E109" s="15">
        <v>4811548.1088933367</v>
      </c>
      <c r="F109" s="234">
        <f>Yhteenveto[[#This Row],[Ikärakenne, laskennallinen kustannus]]+Yhteenveto[[#This Row],[Muut laskennalliset kustannukset ]]</f>
        <v>13308791.988893336</v>
      </c>
      <c r="G109" s="329">
        <v>1388.69</v>
      </c>
      <c r="H109" s="17">
        <v>10769290.950000001</v>
      </c>
      <c r="I109" s="345">
        <f>Yhteenveto[[#This Row],[Laskennalliset kustannukset yhteensä]]-Yhteenveto[[#This Row],[Omarahoitusosuus, €]]</f>
        <v>2539501.0388933346</v>
      </c>
      <c r="J109" s="33">
        <v>1316339.8102072477</v>
      </c>
      <c r="K109" s="34">
        <v>260968.80051803595</v>
      </c>
      <c r="L109" s="234">
        <f>Yhteenveto[[#This Row],[Valtionosuus omarahoitusosuuden jälkeen (välisumma)]]+Yhteenveto[[#This Row],[Lisäosat yhteensä]]+Yhteenveto[[#This Row],[Valtionosuuteen tehtävät vähennykset ja lisäykset, netto]]</f>
        <v>4116809.6496186182</v>
      </c>
      <c r="M109" s="34">
        <v>2869018.9494755934</v>
      </c>
      <c r="N109" s="308">
        <f>SUM(Yhteenveto[[#This Row],[Valtionosuus ennen verotuloihin perustuvaa valtionosuuden tasausta]]+Yhteenveto[[#This Row],[Verotuloihin perustuva valtionosuuden tasaus]])</f>
        <v>6985828.5990942121</v>
      </c>
      <c r="O109" s="244">
        <v>1702254.0793560531</v>
      </c>
      <c r="P109" s="380">
        <f>SUM(Yhteenveto[[#This Row],[Kunnan  peruspalvelujen valtionosuus ]:[Veroperustemuutoksista johtuvien veromenetysten korvaus]])</f>
        <v>8688082.6784502659</v>
      </c>
      <c r="Q109" s="34">
        <v>-70042.357500000013</v>
      </c>
      <c r="R109" s="347">
        <f>+Yhteenveto[[#This Row],[Kunnan  peruspalvelujen valtionosuus ]]+Yhteenveto[[#This Row],[Veroperustemuutoksista johtuvien veromenetysten korvaus]]+Yhteenveto[[#This Row],[Kotikuntakorvaus, netto]]</f>
        <v>8618040.320950266</v>
      </c>
      <c r="S109" s="11"/>
      <c r="T109"/>
    </row>
    <row r="110" spans="1:20" ht="15">
      <c r="A110" s="32">
        <v>291</v>
      </c>
      <c r="B110" s="36" t="s">
        <v>115</v>
      </c>
      <c r="C110" s="15">
        <v>2119</v>
      </c>
      <c r="D110" s="15">
        <v>1754675.5</v>
      </c>
      <c r="E110" s="15">
        <v>825432.63253691792</v>
      </c>
      <c r="F110" s="234">
        <f>Yhteenveto[[#This Row],[Ikärakenne, laskennallinen kustannus]]+Yhteenveto[[#This Row],[Muut laskennalliset kustannukset ]]</f>
        <v>2580108.1325369179</v>
      </c>
      <c r="G110" s="329">
        <v>1388.69</v>
      </c>
      <c r="H110" s="17">
        <v>2942634.1100000003</v>
      </c>
      <c r="I110" s="345">
        <f>Yhteenveto[[#This Row],[Laskennalliset kustannukset yhteensä]]-Yhteenveto[[#This Row],[Omarahoitusosuus, €]]</f>
        <v>-362525.97746308241</v>
      </c>
      <c r="J110" s="33">
        <v>331889.98696532554</v>
      </c>
      <c r="K110" s="34">
        <v>1756439.1071299838</v>
      </c>
      <c r="L110" s="234">
        <f>Yhteenveto[[#This Row],[Valtionosuus omarahoitusosuuden jälkeen (välisumma)]]+Yhteenveto[[#This Row],[Lisäosat yhteensä]]+Yhteenveto[[#This Row],[Valtionosuuteen tehtävät vähennykset ja lisäykset, netto]]</f>
        <v>1725803.1166322269</v>
      </c>
      <c r="M110" s="34">
        <v>245775.68138712578</v>
      </c>
      <c r="N110" s="308">
        <f>SUM(Yhteenveto[[#This Row],[Valtionosuus ennen verotuloihin perustuvaa valtionosuuden tasausta]]+Yhteenveto[[#This Row],[Verotuloihin perustuva valtionosuuden tasaus]])</f>
        <v>1971578.7980193526</v>
      </c>
      <c r="O110" s="244">
        <v>438073.53134977981</v>
      </c>
      <c r="P110" s="380">
        <f>SUM(Yhteenveto[[#This Row],[Kunnan  peruspalvelujen valtionosuus ]:[Veroperustemuutoksista johtuvien veromenetysten korvaus]])</f>
        <v>2409652.3293691324</v>
      </c>
      <c r="Q110" s="34">
        <v>-7459.2500000000018</v>
      </c>
      <c r="R110" s="347">
        <f>+Yhteenveto[[#This Row],[Kunnan  peruspalvelujen valtionosuus ]]+Yhteenveto[[#This Row],[Veroperustemuutoksista johtuvien veromenetysten korvaus]]+Yhteenveto[[#This Row],[Kotikuntakorvaus, netto]]</f>
        <v>2402193.0793691324</v>
      </c>
      <c r="S110" s="11"/>
      <c r="T110"/>
    </row>
    <row r="111" spans="1:20" ht="15">
      <c r="A111" s="32">
        <v>297</v>
      </c>
      <c r="B111" s="13" t="s">
        <v>116</v>
      </c>
      <c r="C111" s="15">
        <v>122594</v>
      </c>
      <c r="D111" s="15">
        <v>166447666.56999999</v>
      </c>
      <c r="E111" s="15">
        <v>24150601.272298168</v>
      </c>
      <c r="F111" s="234">
        <f>Yhteenveto[[#This Row],[Ikärakenne, laskennallinen kustannus]]+Yhteenveto[[#This Row],[Muut laskennalliset kustannukset ]]</f>
        <v>190598267.84229815</v>
      </c>
      <c r="G111" s="329">
        <v>1388.69</v>
      </c>
      <c r="H111" s="17">
        <v>170245061.86000001</v>
      </c>
      <c r="I111" s="345">
        <f>Yhteenveto[[#This Row],[Laskennalliset kustannukset yhteensä]]-Yhteenveto[[#This Row],[Omarahoitusosuus, €]]</f>
        <v>20353205.982298136</v>
      </c>
      <c r="J111" s="33">
        <v>5382344.614891964</v>
      </c>
      <c r="K111" s="34">
        <v>-37296149.599605739</v>
      </c>
      <c r="L111" s="234">
        <f>Yhteenveto[[#This Row],[Valtionosuus omarahoitusosuuden jälkeen (välisumma)]]+Yhteenveto[[#This Row],[Lisäosat yhteensä]]+Yhteenveto[[#This Row],[Valtionosuuteen tehtävät vähennykset ja lisäykset, netto]]</f>
        <v>-11560599.002415638</v>
      </c>
      <c r="M111" s="34">
        <v>25367351.568419885</v>
      </c>
      <c r="N111" s="308">
        <f>SUM(Yhteenveto[[#This Row],[Valtionosuus ennen verotuloihin perustuvaa valtionosuuden tasausta]]+Yhteenveto[[#This Row],[Verotuloihin perustuva valtionosuuden tasaus]])</f>
        <v>13806752.566004246</v>
      </c>
      <c r="O111" s="244">
        <v>19210082.571614448</v>
      </c>
      <c r="P111" s="380">
        <f>SUM(Yhteenveto[[#This Row],[Kunnan  peruspalvelujen valtionosuus ]:[Veroperustemuutoksista johtuvien veromenetysten korvaus]])</f>
        <v>33016835.137618694</v>
      </c>
      <c r="Q111" s="34">
        <v>-3011236.5672999965</v>
      </c>
      <c r="R111" s="347">
        <f>+Yhteenveto[[#This Row],[Kunnan  peruspalvelujen valtionosuus ]]+Yhteenveto[[#This Row],[Veroperustemuutoksista johtuvien veromenetysten korvaus]]+Yhteenveto[[#This Row],[Kotikuntakorvaus, netto]]</f>
        <v>30005598.570318699</v>
      </c>
      <c r="S111" s="11"/>
      <c r="T111"/>
    </row>
    <row r="112" spans="1:20" ht="15">
      <c r="A112" s="32">
        <v>300</v>
      </c>
      <c r="B112" s="13" t="s">
        <v>117</v>
      </c>
      <c r="C112" s="15">
        <v>3437</v>
      </c>
      <c r="D112" s="15">
        <v>4634793.75</v>
      </c>
      <c r="E112" s="15">
        <v>633519.14809906611</v>
      </c>
      <c r="F112" s="234">
        <f>Yhteenveto[[#This Row],[Ikärakenne, laskennallinen kustannus]]+Yhteenveto[[#This Row],[Muut laskennalliset kustannukset ]]</f>
        <v>5268312.8980990658</v>
      </c>
      <c r="G112" s="329">
        <v>1388.69</v>
      </c>
      <c r="H112" s="17">
        <v>4772927.53</v>
      </c>
      <c r="I112" s="345">
        <f>Yhteenveto[[#This Row],[Laskennalliset kustannukset yhteensä]]-Yhteenveto[[#This Row],[Omarahoitusosuus, €]]</f>
        <v>495385.3680990655</v>
      </c>
      <c r="J112" s="33">
        <v>193809.31786960684</v>
      </c>
      <c r="K112" s="34">
        <v>1793137.2328180415</v>
      </c>
      <c r="L112" s="234">
        <f>Yhteenveto[[#This Row],[Valtionosuus omarahoitusosuuden jälkeen (välisumma)]]+Yhteenveto[[#This Row],[Lisäosat yhteensä]]+Yhteenveto[[#This Row],[Valtionosuuteen tehtävät vähennykset ja lisäykset, netto]]</f>
        <v>2482331.9187867139</v>
      </c>
      <c r="M112" s="34">
        <v>1855015.5503457459</v>
      </c>
      <c r="N112" s="308">
        <f>SUM(Yhteenveto[[#This Row],[Valtionosuus ennen verotuloihin perustuvaa valtionosuuden tasausta]]+Yhteenveto[[#This Row],[Verotuloihin perustuva valtionosuuden tasaus]])</f>
        <v>4337347.4691324597</v>
      </c>
      <c r="O112" s="244">
        <v>766831.42610848683</v>
      </c>
      <c r="P112" s="380">
        <f>SUM(Yhteenveto[[#This Row],[Kunnan  peruspalvelujen valtionosuus ]:[Veroperustemuutoksista johtuvien veromenetysten korvaus]])</f>
        <v>5104178.8952409467</v>
      </c>
      <c r="Q112" s="34">
        <v>389372.84999999992</v>
      </c>
      <c r="R112" s="347">
        <f>+Yhteenveto[[#This Row],[Kunnan  peruspalvelujen valtionosuus ]]+Yhteenveto[[#This Row],[Veroperustemuutoksista johtuvien veromenetysten korvaus]]+Yhteenveto[[#This Row],[Kotikuntakorvaus, netto]]</f>
        <v>5493551.7452409463</v>
      </c>
      <c r="S112" s="11"/>
      <c r="T112"/>
    </row>
    <row r="113" spans="1:20" ht="15">
      <c r="A113" s="32">
        <v>301</v>
      </c>
      <c r="B113" s="13" t="s">
        <v>118</v>
      </c>
      <c r="C113" s="15">
        <v>19890</v>
      </c>
      <c r="D113" s="15">
        <v>28225523.469999999</v>
      </c>
      <c r="E113" s="15">
        <v>3459006.5132920449</v>
      </c>
      <c r="F113" s="234">
        <f>Yhteenveto[[#This Row],[Ikärakenne, laskennallinen kustannus]]+Yhteenveto[[#This Row],[Muut laskennalliset kustannukset ]]</f>
        <v>31684529.983292043</v>
      </c>
      <c r="G113" s="329">
        <v>1388.69</v>
      </c>
      <c r="H113" s="17">
        <v>27621044.100000001</v>
      </c>
      <c r="I113" s="345">
        <f>Yhteenveto[[#This Row],[Laskennalliset kustannukset yhteensä]]-Yhteenveto[[#This Row],[Omarahoitusosuus, €]]</f>
        <v>4063485.8832920417</v>
      </c>
      <c r="J113" s="33">
        <v>646540.29425354593</v>
      </c>
      <c r="K113" s="34">
        <v>-5933842.4763095304</v>
      </c>
      <c r="L113" s="234">
        <f>Yhteenveto[[#This Row],[Valtionosuus omarahoitusosuuden jälkeen (välisumma)]]+Yhteenveto[[#This Row],[Lisäosat yhteensä]]+Yhteenveto[[#This Row],[Valtionosuuteen tehtävät vähennykset ja lisäykset, netto]]</f>
        <v>-1223816.2987639429</v>
      </c>
      <c r="M113" s="34">
        <v>10431056.156596472</v>
      </c>
      <c r="N113" s="308">
        <f>SUM(Yhteenveto[[#This Row],[Valtionosuus ennen verotuloihin perustuvaa valtionosuuden tasausta]]+Yhteenveto[[#This Row],[Verotuloihin perustuva valtionosuuden tasaus]])</f>
        <v>9207239.8578325287</v>
      </c>
      <c r="O113" s="244">
        <v>4430386.1056627324</v>
      </c>
      <c r="P113" s="380">
        <f>SUM(Yhteenveto[[#This Row],[Kunnan  peruspalvelujen valtionosuus ]:[Veroperustemuutoksista johtuvien veromenetysten korvaus]])</f>
        <v>13637625.963495262</v>
      </c>
      <c r="Q113" s="34">
        <v>400054.49599999998</v>
      </c>
      <c r="R113" s="347">
        <f>+Yhteenveto[[#This Row],[Kunnan  peruspalvelujen valtionosuus ]]+Yhteenveto[[#This Row],[Veroperustemuutoksista johtuvien veromenetysten korvaus]]+Yhteenveto[[#This Row],[Kotikuntakorvaus, netto]]</f>
        <v>14037680.459495261</v>
      </c>
      <c r="S113" s="11"/>
      <c r="T113"/>
    </row>
    <row r="114" spans="1:20" ht="15">
      <c r="A114" s="32">
        <v>304</v>
      </c>
      <c r="B114" s="13" t="s">
        <v>119</v>
      </c>
      <c r="C114" s="15">
        <v>950</v>
      </c>
      <c r="D114" s="15">
        <v>772089.46</v>
      </c>
      <c r="E114" s="15">
        <v>658736.60909802746</v>
      </c>
      <c r="F114" s="234">
        <f>Yhteenveto[[#This Row],[Ikärakenne, laskennallinen kustannus]]+Yhteenveto[[#This Row],[Muut laskennalliset kustannukset ]]</f>
        <v>1430826.0690980274</v>
      </c>
      <c r="G114" s="329">
        <v>1388.69</v>
      </c>
      <c r="H114" s="17">
        <v>1319255.5</v>
      </c>
      <c r="I114" s="345">
        <f>Yhteenveto[[#This Row],[Laskennalliset kustannukset yhteensä]]-Yhteenveto[[#This Row],[Omarahoitusosuus, €]]</f>
        <v>111570.56909802742</v>
      </c>
      <c r="J114" s="33">
        <v>140636.07656791751</v>
      </c>
      <c r="K114" s="34">
        <v>-377200.38968666154</v>
      </c>
      <c r="L114" s="234">
        <f>Yhteenveto[[#This Row],[Valtionosuus omarahoitusosuuden jälkeen (välisumma)]]+Yhteenveto[[#This Row],[Lisäosat yhteensä]]+Yhteenveto[[#This Row],[Valtionosuuteen tehtävät vähennykset ja lisäykset, netto]]</f>
        <v>-124993.74402071661</v>
      </c>
      <c r="M114" s="34">
        <v>-73328.255960873343</v>
      </c>
      <c r="N114" s="308">
        <f>SUM(Yhteenveto[[#This Row],[Valtionosuus ennen verotuloihin perustuvaa valtionosuuden tasausta]]+Yhteenveto[[#This Row],[Verotuloihin perustuva valtionosuuden tasaus]])</f>
        <v>-198321.99998158996</v>
      </c>
      <c r="O114" s="244">
        <v>175022.54967830618</v>
      </c>
      <c r="P114" s="380">
        <f>SUM(Yhteenveto[[#This Row],[Kunnan  peruspalvelujen valtionosuus ]:[Veroperustemuutoksista johtuvien veromenetysten korvaus]])</f>
        <v>-23299.450303283782</v>
      </c>
      <c r="Q114" s="34">
        <v>-241679.7</v>
      </c>
      <c r="R114" s="347">
        <f>+Yhteenveto[[#This Row],[Kunnan  peruspalvelujen valtionosuus ]]+Yhteenveto[[#This Row],[Veroperustemuutoksista johtuvien veromenetysten korvaus]]+Yhteenveto[[#This Row],[Kotikuntakorvaus, netto]]</f>
        <v>-264979.15030328382</v>
      </c>
      <c r="S114" s="11"/>
      <c r="T114"/>
    </row>
    <row r="115" spans="1:20" ht="15">
      <c r="A115" s="32">
        <v>305</v>
      </c>
      <c r="B115" s="13" t="s">
        <v>120</v>
      </c>
      <c r="C115" s="15">
        <v>15146</v>
      </c>
      <c r="D115" s="15">
        <v>21780231.960000001</v>
      </c>
      <c r="E115" s="15">
        <v>5948866.2150158696</v>
      </c>
      <c r="F115" s="234">
        <f>Yhteenveto[[#This Row],[Ikärakenne, laskennallinen kustannus]]+Yhteenveto[[#This Row],[Muut laskennalliset kustannukset ]]</f>
        <v>27729098.17501587</v>
      </c>
      <c r="G115" s="329">
        <v>1388.69</v>
      </c>
      <c r="H115" s="17">
        <v>21033098.740000002</v>
      </c>
      <c r="I115" s="345">
        <f>Yhteenveto[[#This Row],[Laskennalliset kustannukset yhteensä]]-Yhteenveto[[#This Row],[Omarahoitusosuus, €]]</f>
        <v>6695999.4350158684</v>
      </c>
      <c r="J115" s="33">
        <v>1328439.1926619119</v>
      </c>
      <c r="K115" s="34">
        <v>380238.50581923756</v>
      </c>
      <c r="L115" s="234">
        <f>Yhteenveto[[#This Row],[Valtionosuus omarahoitusosuuden jälkeen (välisumma)]]+Yhteenveto[[#This Row],[Lisäosat yhteensä]]+Yhteenveto[[#This Row],[Valtionosuuteen tehtävät vähennykset ja lisäykset, netto]]</f>
        <v>8404677.1334970184</v>
      </c>
      <c r="M115" s="34">
        <v>4653131.978584162</v>
      </c>
      <c r="N115" s="308">
        <f>SUM(Yhteenveto[[#This Row],[Valtionosuus ennen verotuloihin perustuvaa valtionosuuden tasausta]]+Yhteenveto[[#This Row],[Verotuloihin perustuva valtionosuuden tasaus]])</f>
        <v>13057809.112081181</v>
      </c>
      <c r="O115" s="244">
        <v>2763173.4985383735</v>
      </c>
      <c r="P115" s="380">
        <f>SUM(Yhteenveto[[#This Row],[Kunnan  peruspalvelujen valtionosuus ]:[Veroperustemuutoksista johtuvien veromenetysten korvaus]])</f>
        <v>15820982.610619554</v>
      </c>
      <c r="Q115" s="34">
        <v>-79918.404500000004</v>
      </c>
      <c r="R115" s="347">
        <f>+Yhteenveto[[#This Row],[Kunnan  peruspalvelujen valtionosuus ]]+Yhteenveto[[#This Row],[Veroperustemuutoksista johtuvien veromenetysten korvaus]]+Yhteenveto[[#This Row],[Kotikuntakorvaus, netto]]</f>
        <v>15741064.206119554</v>
      </c>
      <c r="S115" s="11"/>
      <c r="T115"/>
    </row>
    <row r="116" spans="1:20" ht="15">
      <c r="A116" s="32">
        <v>309</v>
      </c>
      <c r="B116" s="13" t="s">
        <v>121</v>
      </c>
      <c r="C116" s="15">
        <v>6457</v>
      </c>
      <c r="D116" s="15">
        <v>8301051.0299999993</v>
      </c>
      <c r="E116" s="15">
        <v>1810817.8035714217</v>
      </c>
      <c r="F116" s="234">
        <f>Yhteenveto[[#This Row],[Ikärakenne, laskennallinen kustannus]]+Yhteenveto[[#This Row],[Muut laskennalliset kustannukset ]]</f>
        <v>10111868.833571421</v>
      </c>
      <c r="G116" s="329">
        <v>1388.69</v>
      </c>
      <c r="H116" s="17">
        <v>8966771.3300000001</v>
      </c>
      <c r="I116" s="345">
        <f>Yhteenveto[[#This Row],[Laskennalliset kustannukset yhteensä]]-Yhteenveto[[#This Row],[Omarahoitusosuus, €]]</f>
        <v>1145097.5035714209</v>
      </c>
      <c r="J116" s="33">
        <v>382059.80320756882</v>
      </c>
      <c r="K116" s="34">
        <v>-3338923.2153842142</v>
      </c>
      <c r="L116" s="234">
        <f>Yhteenveto[[#This Row],[Valtionosuus omarahoitusosuuden jälkeen (välisumma)]]+Yhteenveto[[#This Row],[Lisäosat yhteensä]]+Yhteenveto[[#This Row],[Valtionosuuteen tehtävät vähennykset ja lisäykset, netto]]</f>
        <v>-1811765.9086052245</v>
      </c>
      <c r="M116" s="34">
        <v>3865013.1419070028</v>
      </c>
      <c r="N116" s="308">
        <f>SUM(Yhteenveto[[#This Row],[Valtionosuus ennen verotuloihin perustuvaa valtionosuuden tasausta]]+Yhteenveto[[#This Row],[Verotuloihin perustuva valtionosuuden tasaus]])</f>
        <v>2053247.2333017783</v>
      </c>
      <c r="O116" s="244">
        <v>1249922.0350348856</v>
      </c>
      <c r="P116" s="380">
        <f>SUM(Yhteenveto[[#This Row],[Kunnan  peruspalvelujen valtionosuus ]:[Veroperustemuutoksista johtuvien veromenetysten korvaus]])</f>
        <v>3303169.268336664</v>
      </c>
      <c r="Q116" s="34">
        <v>-35491.111499999985</v>
      </c>
      <c r="R116" s="347">
        <f>+Yhteenveto[[#This Row],[Kunnan  peruspalvelujen valtionosuus ]]+Yhteenveto[[#This Row],[Veroperustemuutoksista johtuvien veromenetysten korvaus]]+Yhteenveto[[#This Row],[Kotikuntakorvaus, netto]]</f>
        <v>3267678.1568366638</v>
      </c>
      <c r="S116" s="11"/>
      <c r="T116"/>
    </row>
    <row r="117" spans="1:20" ht="15">
      <c r="A117" s="32">
        <v>312</v>
      </c>
      <c r="B117" s="13" t="s">
        <v>122</v>
      </c>
      <c r="C117" s="15">
        <v>1196</v>
      </c>
      <c r="D117" s="15">
        <v>1705439.6</v>
      </c>
      <c r="E117" s="15">
        <v>474109.80451966514</v>
      </c>
      <c r="F117" s="234">
        <f>Yhteenveto[[#This Row],[Ikärakenne, laskennallinen kustannus]]+Yhteenveto[[#This Row],[Muut laskennalliset kustannukset ]]</f>
        <v>2179549.4045196651</v>
      </c>
      <c r="G117" s="329">
        <v>1388.69</v>
      </c>
      <c r="H117" s="17">
        <v>1660873.24</v>
      </c>
      <c r="I117" s="345">
        <f>Yhteenveto[[#This Row],[Laskennalliset kustannukset yhteensä]]-Yhteenveto[[#This Row],[Omarahoitusosuus, €]]</f>
        <v>518676.16451966506</v>
      </c>
      <c r="J117" s="33">
        <v>187642.36259765894</v>
      </c>
      <c r="K117" s="34">
        <v>-344701.94415628916</v>
      </c>
      <c r="L117" s="234">
        <f>Yhteenveto[[#This Row],[Valtionosuus omarahoitusosuuden jälkeen (välisumma)]]+Yhteenveto[[#This Row],[Lisäosat yhteensä]]+Yhteenveto[[#This Row],[Valtionosuuteen tehtävät vähennykset ja lisäykset, netto]]</f>
        <v>361616.5829610349</v>
      </c>
      <c r="M117" s="34">
        <v>208500.2919736293</v>
      </c>
      <c r="N117" s="308">
        <f>SUM(Yhteenveto[[#This Row],[Valtionosuus ennen verotuloihin perustuvaa valtionosuuden tasausta]]+Yhteenveto[[#This Row],[Verotuloihin perustuva valtionosuuden tasaus]])</f>
        <v>570116.87493466423</v>
      </c>
      <c r="O117" s="244">
        <v>292607.50031525374</v>
      </c>
      <c r="P117" s="380">
        <f>SUM(Yhteenveto[[#This Row],[Kunnan  peruspalvelujen valtionosuus ]:[Veroperustemuutoksista johtuvien veromenetysten korvaus]])</f>
        <v>862724.37524991797</v>
      </c>
      <c r="Q117" s="34">
        <v>-8951.0999999999985</v>
      </c>
      <c r="R117" s="347">
        <f>+Yhteenveto[[#This Row],[Kunnan  peruspalvelujen valtionosuus ]]+Yhteenveto[[#This Row],[Veroperustemuutoksista johtuvien veromenetysten korvaus]]+Yhteenveto[[#This Row],[Kotikuntakorvaus, netto]]</f>
        <v>853773.27524991799</v>
      </c>
      <c r="S117" s="11"/>
      <c r="T117"/>
    </row>
    <row r="118" spans="1:20" ht="15">
      <c r="A118" s="32">
        <v>316</v>
      </c>
      <c r="B118" s="13" t="s">
        <v>123</v>
      </c>
      <c r="C118" s="15">
        <v>4198</v>
      </c>
      <c r="D118" s="15">
        <v>5319036.8899999997</v>
      </c>
      <c r="E118" s="15">
        <v>931092.10368535598</v>
      </c>
      <c r="F118" s="234">
        <f>Yhteenveto[[#This Row],[Ikärakenne, laskennallinen kustannus]]+Yhteenveto[[#This Row],[Muut laskennalliset kustannukset ]]</f>
        <v>6250128.9936853554</v>
      </c>
      <c r="G118" s="329">
        <v>1388.69</v>
      </c>
      <c r="H118" s="17">
        <v>5829720.6200000001</v>
      </c>
      <c r="I118" s="345">
        <f>Yhteenveto[[#This Row],[Laskennalliset kustannukset yhteensä]]-Yhteenveto[[#This Row],[Omarahoitusosuus, €]]</f>
        <v>420408.3736853553</v>
      </c>
      <c r="J118" s="33">
        <v>129170.09541594342</v>
      </c>
      <c r="K118" s="34">
        <v>-1039889.7690228822</v>
      </c>
      <c r="L118" s="234">
        <f>Yhteenveto[[#This Row],[Valtionosuus omarahoitusosuuden jälkeen (välisumma)]]+Yhteenveto[[#This Row],[Lisäosat yhteensä]]+Yhteenveto[[#This Row],[Valtionosuuteen tehtävät vähennykset ja lisäykset, netto]]</f>
        <v>-490311.2999215835</v>
      </c>
      <c r="M118" s="34">
        <v>1821185.3078773278</v>
      </c>
      <c r="N118" s="308">
        <f>SUM(Yhteenveto[[#This Row],[Valtionosuus ennen verotuloihin perustuvaa valtionosuuden tasausta]]+Yhteenveto[[#This Row],[Verotuloihin perustuva valtionosuuden tasaus]])</f>
        <v>1330874.0079557444</v>
      </c>
      <c r="O118" s="244">
        <v>800767.03848243738</v>
      </c>
      <c r="P118" s="380">
        <f>SUM(Yhteenveto[[#This Row],[Kunnan  peruspalvelujen valtionosuus ]:[Veroperustemuutoksista johtuvien veromenetysten korvaus]])</f>
        <v>2131641.0464381818</v>
      </c>
      <c r="Q118" s="34">
        <v>-210529.87199999997</v>
      </c>
      <c r="R118" s="347">
        <f>+Yhteenveto[[#This Row],[Kunnan  peruspalvelujen valtionosuus ]]+Yhteenveto[[#This Row],[Veroperustemuutoksista johtuvien veromenetysten korvaus]]+Yhteenveto[[#This Row],[Kotikuntakorvaus, netto]]</f>
        <v>1921111.1744381818</v>
      </c>
      <c r="S118" s="11"/>
      <c r="T118"/>
    </row>
    <row r="119" spans="1:20" ht="15">
      <c r="A119" s="32">
        <v>317</v>
      </c>
      <c r="B119" s="13" t="s">
        <v>124</v>
      </c>
      <c r="C119" s="15">
        <v>2474</v>
      </c>
      <c r="D119" s="15">
        <v>4243178.08</v>
      </c>
      <c r="E119" s="15">
        <v>790824.74646698788</v>
      </c>
      <c r="F119" s="234">
        <f>Yhteenveto[[#This Row],[Ikärakenne, laskennallinen kustannus]]+Yhteenveto[[#This Row],[Muut laskennalliset kustannukset ]]</f>
        <v>5034002.8264669878</v>
      </c>
      <c r="G119" s="329">
        <v>1388.69</v>
      </c>
      <c r="H119" s="17">
        <v>3435619.06</v>
      </c>
      <c r="I119" s="345">
        <f>Yhteenveto[[#This Row],[Laskennalliset kustannukset yhteensä]]-Yhteenveto[[#This Row],[Omarahoitusosuus, €]]</f>
        <v>1598383.7664669878</v>
      </c>
      <c r="J119" s="33">
        <v>357159.70850838599</v>
      </c>
      <c r="K119" s="34">
        <v>560726.76489448198</v>
      </c>
      <c r="L119" s="234">
        <f>Yhteenveto[[#This Row],[Valtionosuus omarahoitusosuuden jälkeen (välisumma)]]+Yhteenveto[[#This Row],[Lisäosat yhteensä]]+Yhteenveto[[#This Row],[Valtionosuuteen tehtävät vähennykset ja lisäykset, netto]]</f>
        <v>2516270.2398698558</v>
      </c>
      <c r="M119" s="34">
        <v>1502394.7495131327</v>
      </c>
      <c r="N119" s="308">
        <f>SUM(Yhteenveto[[#This Row],[Valtionosuus ennen verotuloihin perustuvaa valtionosuuden tasausta]]+Yhteenveto[[#This Row],[Verotuloihin perustuva valtionosuuden tasaus]])</f>
        <v>4018664.9893829888</v>
      </c>
      <c r="O119" s="244">
        <v>597229.63158571674</v>
      </c>
      <c r="P119" s="380">
        <f>SUM(Yhteenveto[[#This Row],[Kunnan  peruspalvelujen valtionosuus ]:[Veroperustemuutoksista johtuvien veromenetysten korvaus]])</f>
        <v>4615894.620968705</v>
      </c>
      <c r="Q119" s="34">
        <v>-37296.25</v>
      </c>
      <c r="R119" s="347">
        <f>+Yhteenveto[[#This Row],[Kunnan  peruspalvelujen valtionosuus ]]+Yhteenveto[[#This Row],[Veroperustemuutoksista johtuvien veromenetysten korvaus]]+Yhteenveto[[#This Row],[Kotikuntakorvaus, netto]]</f>
        <v>4578598.370968705</v>
      </c>
      <c r="S119" s="11"/>
      <c r="T119"/>
    </row>
    <row r="120" spans="1:20" ht="15">
      <c r="A120" s="32">
        <v>320</v>
      </c>
      <c r="B120" s="13" t="s">
        <v>125</v>
      </c>
      <c r="C120" s="15">
        <v>6996</v>
      </c>
      <c r="D120" s="15">
        <v>6660761.8499999996</v>
      </c>
      <c r="E120" s="15">
        <v>3867502.6404350745</v>
      </c>
      <c r="F120" s="234">
        <f>Yhteenveto[[#This Row],[Ikärakenne, laskennallinen kustannus]]+Yhteenveto[[#This Row],[Muut laskennalliset kustannukset ]]</f>
        <v>10528264.490435075</v>
      </c>
      <c r="G120" s="329">
        <v>1388.69</v>
      </c>
      <c r="H120" s="17">
        <v>9715275.2400000002</v>
      </c>
      <c r="I120" s="345">
        <f>Yhteenveto[[#This Row],[Laskennalliset kustannukset yhteensä]]-Yhteenveto[[#This Row],[Omarahoitusosuus, €]]</f>
        <v>812989.25043507479</v>
      </c>
      <c r="J120" s="33">
        <v>1173765.6223927562</v>
      </c>
      <c r="K120" s="34">
        <v>373552.96797665238</v>
      </c>
      <c r="L120" s="234">
        <f>Yhteenveto[[#This Row],[Valtionosuus omarahoitusosuuden jälkeen (välisumma)]]+Yhteenveto[[#This Row],[Lisäosat yhteensä]]+Yhteenveto[[#This Row],[Valtionosuuteen tehtävät vähennykset ja lisäykset, netto]]</f>
        <v>2360307.8408044833</v>
      </c>
      <c r="M120" s="34">
        <v>2669439.6960359896</v>
      </c>
      <c r="N120" s="308">
        <f>SUM(Yhteenveto[[#This Row],[Valtionosuus ennen verotuloihin perustuvaa valtionosuuden tasausta]]+Yhteenveto[[#This Row],[Verotuloihin perustuva valtionosuuden tasaus]])</f>
        <v>5029747.5368404724</v>
      </c>
      <c r="O120" s="244">
        <v>1333825.069367379</v>
      </c>
      <c r="P120" s="380">
        <f>SUM(Yhteenveto[[#This Row],[Kunnan  peruspalvelujen valtionosuus ]:[Veroperustemuutoksista johtuvien veromenetysten korvaus]])</f>
        <v>6363572.6062078513</v>
      </c>
      <c r="Q120" s="34">
        <v>-15246.707000000024</v>
      </c>
      <c r="R120" s="347">
        <f>+Yhteenveto[[#This Row],[Kunnan  peruspalvelujen valtionosuus ]]+Yhteenveto[[#This Row],[Veroperustemuutoksista johtuvien veromenetysten korvaus]]+Yhteenveto[[#This Row],[Kotikuntakorvaus, netto]]</f>
        <v>6348325.8992078509</v>
      </c>
      <c r="S120" s="11"/>
      <c r="T120"/>
    </row>
    <row r="121" spans="1:20" ht="15">
      <c r="A121" s="32">
        <v>322</v>
      </c>
      <c r="B121" s="13" t="s">
        <v>126</v>
      </c>
      <c r="C121" s="15">
        <v>6549</v>
      </c>
      <c r="D121" s="15">
        <v>7642511.5500000007</v>
      </c>
      <c r="E121" s="15">
        <v>5464924.9067945834</v>
      </c>
      <c r="F121" s="234">
        <f>Yhteenveto[[#This Row],[Ikärakenne, laskennallinen kustannus]]+Yhteenveto[[#This Row],[Muut laskennalliset kustannukset ]]</f>
        <v>13107436.456794584</v>
      </c>
      <c r="G121" s="329">
        <v>1388.69</v>
      </c>
      <c r="H121" s="17">
        <v>9094530.8100000005</v>
      </c>
      <c r="I121" s="345">
        <f>Yhteenveto[[#This Row],[Laskennalliset kustannukset yhteensä]]-Yhteenveto[[#This Row],[Omarahoitusosuus, €]]</f>
        <v>4012905.6467945836</v>
      </c>
      <c r="J121" s="33">
        <v>986424.58037475147</v>
      </c>
      <c r="K121" s="34">
        <v>1456089.5508669426</v>
      </c>
      <c r="L121" s="234">
        <f>Yhteenveto[[#This Row],[Valtionosuus omarahoitusosuuden jälkeen (välisumma)]]+Yhteenveto[[#This Row],[Lisäosat yhteensä]]+Yhteenveto[[#This Row],[Valtionosuuteen tehtävät vähennykset ja lisäykset, netto]]</f>
        <v>6455419.7780362777</v>
      </c>
      <c r="M121" s="34">
        <v>2066259.6257351311</v>
      </c>
      <c r="N121" s="308">
        <f>SUM(Yhteenveto[[#This Row],[Valtionosuus ennen verotuloihin perustuvaa valtionosuuden tasausta]]+Yhteenveto[[#This Row],[Verotuloihin perustuva valtionosuuden tasaus]])</f>
        <v>8521679.4037714079</v>
      </c>
      <c r="O121" s="244">
        <v>1264748.1416320186</v>
      </c>
      <c r="P121" s="380">
        <f>SUM(Yhteenveto[[#This Row],[Kunnan  peruspalvelujen valtionosuus ]:[Veroperustemuutoksista johtuvien veromenetysten korvaus]])</f>
        <v>9786427.5454034265</v>
      </c>
      <c r="Q121" s="34">
        <v>110665.433</v>
      </c>
      <c r="R121" s="347">
        <f>+Yhteenveto[[#This Row],[Kunnan  peruspalvelujen valtionosuus ]]+Yhteenveto[[#This Row],[Veroperustemuutoksista johtuvien veromenetysten korvaus]]+Yhteenveto[[#This Row],[Kotikuntakorvaus, netto]]</f>
        <v>9897092.9784034267</v>
      </c>
      <c r="S121" s="11"/>
      <c r="T121"/>
    </row>
    <row r="122" spans="1:20" ht="15">
      <c r="A122" s="32">
        <v>398</v>
      </c>
      <c r="B122" s="13" t="s">
        <v>127</v>
      </c>
      <c r="C122" s="15">
        <v>120175</v>
      </c>
      <c r="D122" s="15">
        <v>164194639.32000002</v>
      </c>
      <c r="E122" s="15">
        <v>33331216.171427377</v>
      </c>
      <c r="F122" s="234">
        <f>Yhteenveto[[#This Row],[Ikärakenne, laskennallinen kustannus]]+Yhteenveto[[#This Row],[Muut laskennalliset kustannukset ]]</f>
        <v>197525855.49142739</v>
      </c>
      <c r="G122" s="329">
        <v>1388.69</v>
      </c>
      <c r="H122" s="17">
        <v>166885820.75</v>
      </c>
      <c r="I122" s="345">
        <f>Yhteenveto[[#This Row],[Laskennalliset kustannukset yhteensä]]-Yhteenveto[[#This Row],[Omarahoitusosuus, €]]</f>
        <v>30640034.741427392</v>
      </c>
      <c r="J122" s="33">
        <v>4351811.1783895055</v>
      </c>
      <c r="K122" s="34">
        <v>2390402.9687267896</v>
      </c>
      <c r="L122" s="234">
        <f>Yhteenveto[[#This Row],[Valtionosuus omarahoitusosuuden jälkeen (välisumma)]]+Yhteenveto[[#This Row],[Lisäosat yhteensä]]+Yhteenveto[[#This Row],[Valtionosuuteen tehtävät vähennykset ja lisäykset, netto]]</f>
        <v>37382248.888543688</v>
      </c>
      <c r="M122" s="34">
        <v>23182373.443431057</v>
      </c>
      <c r="N122" s="308">
        <f>SUM(Yhteenveto[[#This Row],[Valtionosuus ennen verotuloihin perustuvaa valtionosuuden tasausta]]+Yhteenveto[[#This Row],[Verotuloihin perustuva valtionosuuden tasaus]])</f>
        <v>60564622.331974745</v>
      </c>
      <c r="O122" s="244">
        <v>18224255.371812128</v>
      </c>
      <c r="P122" s="380">
        <f>SUM(Yhteenveto[[#This Row],[Kunnan  peruspalvelujen valtionosuus ]:[Veroperustemuutoksista johtuvien veromenetysten korvaus]])</f>
        <v>78788877.70378688</v>
      </c>
      <c r="Q122" s="34">
        <v>-8236005.572100007</v>
      </c>
      <c r="R122" s="347">
        <f>+Yhteenveto[[#This Row],[Kunnan  peruspalvelujen valtionosuus ]]+Yhteenveto[[#This Row],[Veroperustemuutoksista johtuvien veromenetysten korvaus]]+Yhteenveto[[#This Row],[Kotikuntakorvaus, netto]]</f>
        <v>70552872.131686866</v>
      </c>
      <c r="S122" s="11"/>
      <c r="T122"/>
    </row>
    <row r="123" spans="1:20" ht="15">
      <c r="A123" s="32">
        <v>399</v>
      </c>
      <c r="B123" s="13" t="s">
        <v>128</v>
      </c>
      <c r="C123" s="15">
        <v>7817</v>
      </c>
      <c r="D123" s="15">
        <v>14198590.52</v>
      </c>
      <c r="E123" s="15">
        <v>1044356.2081184547</v>
      </c>
      <c r="F123" s="234">
        <f>Yhteenveto[[#This Row],[Ikärakenne, laskennallinen kustannus]]+Yhteenveto[[#This Row],[Muut laskennalliset kustannukset ]]</f>
        <v>15242946.728118455</v>
      </c>
      <c r="G123" s="329">
        <v>1388.69</v>
      </c>
      <c r="H123" s="17">
        <v>10855389.73</v>
      </c>
      <c r="I123" s="345">
        <f>Yhteenveto[[#This Row],[Laskennalliset kustannukset yhteensä]]-Yhteenveto[[#This Row],[Omarahoitusosuus, €]]</f>
        <v>4387556.9981184546</v>
      </c>
      <c r="J123" s="33">
        <v>168198.8900994971</v>
      </c>
      <c r="K123" s="34">
        <v>-4017150.5226048678</v>
      </c>
      <c r="L123" s="234">
        <f>Yhteenveto[[#This Row],[Valtionosuus omarahoitusosuuden jälkeen (välisumma)]]+Yhteenveto[[#This Row],[Lisäosat yhteensä]]+Yhteenveto[[#This Row],[Valtionosuuteen tehtävät vähennykset ja lisäykset, netto]]</f>
        <v>538605.36561308429</v>
      </c>
      <c r="M123" s="34">
        <v>2911680.0782160889</v>
      </c>
      <c r="N123" s="308">
        <f>SUM(Yhteenveto[[#This Row],[Valtionosuus ennen verotuloihin perustuvaa valtionosuuden tasausta]]+Yhteenveto[[#This Row],[Verotuloihin perustuva valtionosuuden tasaus]])</f>
        <v>3450285.4438291732</v>
      </c>
      <c r="O123" s="244">
        <v>1277787.5579741742</v>
      </c>
      <c r="P123" s="380">
        <f>SUM(Yhteenveto[[#This Row],[Kunnan  peruspalvelujen valtionosuus ]:[Veroperustemuutoksista johtuvien veromenetysten korvaus]])</f>
        <v>4728073.0018033478</v>
      </c>
      <c r="Q123" s="34">
        <v>62105.71550000002</v>
      </c>
      <c r="R123" s="347">
        <f>+Yhteenveto[[#This Row],[Kunnan  peruspalvelujen valtionosuus ]]+Yhteenveto[[#This Row],[Veroperustemuutoksista johtuvien veromenetysten korvaus]]+Yhteenveto[[#This Row],[Kotikuntakorvaus, netto]]</f>
        <v>4790178.7173033478</v>
      </c>
      <c r="S123" s="11"/>
      <c r="T123"/>
    </row>
    <row r="124" spans="1:20" ht="15">
      <c r="A124" s="32">
        <v>400</v>
      </c>
      <c r="B124" s="13" t="s">
        <v>129</v>
      </c>
      <c r="C124" s="15">
        <v>8366</v>
      </c>
      <c r="D124" s="15">
        <v>12977681.030000001</v>
      </c>
      <c r="E124" s="15">
        <v>2614459.7612996441</v>
      </c>
      <c r="F124" s="234">
        <f>Yhteenveto[[#This Row],[Ikärakenne, laskennallinen kustannus]]+Yhteenveto[[#This Row],[Muut laskennalliset kustannukset ]]</f>
        <v>15592140.791299645</v>
      </c>
      <c r="G124" s="329">
        <v>1388.69</v>
      </c>
      <c r="H124" s="17">
        <v>11617780.540000001</v>
      </c>
      <c r="I124" s="345">
        <f>Yhteenveto[[#This Row],[Laskennalliset kustannukset yhteensä]]-Yhteenveto[[#This Row],[Omarahoitusosuus, €]]</f>
        <v>3974360.2512996439</v>
      </c>
      <c r="J124" s="33">
        <v>233255.14372740788</v>
      </c>
      <c r="K124" s="34">
        <v>1765722.9991955298</v>
      </c>
      <c r="L124" s="234">
        <f>Yhteenveto[[#This Row],[Valtionosuus omarahoitusosuuden jälkeen (välisumma)]]+Yhteenveto[[#This Row],[Lisäosat yhteensä]]+Yhteenveto[[#This Row],[Valtionosuuteen tehtävät vähennykset ja lisäykset, netto]]</f>
        <v>5973338.3942225818</v>
      </c>
      <c r="M124" s="34">
        <v>2823877.6300907177</v>
      </c>
      <c r="N124" s="308">
        <f>SUM(Yhteenveto[[#This Row],[Valtionosuus ennen verotuloihin perustuvaa valtionosuuden tasausta]]+Yhteenveto[[#This Row],[Verotuloihin perustuva valtionosuuden tasaus]])</f>
        <v>8797216.024313299</v>
      </c>
      <c r="O124" s="244">
        <v>1704563.8904844206</v>
      </c>
      <c r="P124" s="380">
        <f>SUM(Yhteenveto[[#This Row],[Kunnan  peruspalvelujen valtionosuus ]:[Veroperustemuutoksista johtuvien veromenetysten korvaus]])</f>
        <v>10501779.91479772</v>
      </c>
      <c r="Q124" s="34">
        <v>248169.2475</v>
      </c>
      <c r="R124" s="347">
        <f>+Yhteenveto[[#This Row],[Kunnan  peruspalvelujen valtionosuus ]]+Yhteenveto[[#This Row],[Veroperustemuutoksista johtuvien veromenetysten korvaus]]+Yhteenveto[[#This Row],[Kotikuntakorvaus, netto]]</f>
        <v>10749949.16229772</v>
      </c>
      <c r="S124" s="11"/>
      <c r="T124"/>
    </row>
    <row r="125" spans="1:20" ht="15">
      <c r="A125" s="32">
        <v>402</v>
      </c>
      <c r="B125" s="13" t="s">
        <v>130</v>
      </c>
      <c r="C125" s="15">
        <v>9099</v>
      </c>
      <c r="D125" s="15">
        <v>12884206.75</v>
      </c>
      <c r="E125" s="15">
        <v>2083311.5351050277</v>
      </c>
      <c r="F125" s="234">
        <f>Yhteenveto[[#This Row],[Ikärakenne, laskennallinen kustannus]]+Yhteenveto[[#This Row],[Muut laskennalliset kustannukset ]]</f>
        <v>14967518.285105027</v>
      </c>
      <c r="G125" s="329">
        <v>1388.69</v>
      </c>
      <c r="H125" s="17">
        <v>12635690.310000001</v>
      </c>
      <c r="I125" s="345">
        <f>Yhteenveto[[#This Row],[Laskennalliset kustannukset yhteensä]]-Yhteenveto[[#This Row],[Omarahoitusosuus, €]]</f>
        <v>2331827.9751050267</v>
      </c>
      <c r="J125" s="33">
        <v>497940.65699529415</v>
      </c>
      <c r="K125" s="34">
        <v>-4564294.60626458</v>
      </c>
      <c r="L125" s="234">
        <f>Yhteenveto[[#This Row],[Valtionosuus omarahoitusosuuden jälkeen (välisumma)]]+Yhteenveto[[#This Row],[Lisäosat yhteensä]]+Yhteenveto[[#This Row],[Valtionosuuteen tehtävät vähennykset ja lisäykset, netto]]</f>
        <v>-1734525.9741642592</v>
      </c>
      <c r="M125" s="34">
        <v>5021466.3466851758</v>
      </c>
      <c r="N125" s="308">
        <f>SUM(Yhteenveto[[#This Row],[Valtionosuus ennen verotuloihin perustuvaa valtionosuuden tasausta]]+Yhteenveto[[#This Row],[Verotuloihin perustuva valtionosuuden tasaus]])</f>
        <v>3286940.3725209166</v>
      </c>
      <c r="O125" s="244">
        <v>1894969.8595900368</v>
      </c>
      <c r="P125" s="380">
        <f>SUM(Yhteenveto[[#This Row],[Kunnan  peruspalvelujen valtionosuus ]:[Veroperustemuutoksista johtuvien veromenetysten korvaus]])</f>
        <v>5181910.232110953</v>
      </c>
      <c r="Q125" s="34">
        <v>287210.96200000006</v>
      </c>
      <c r="R125" s="347">
        <f>+Yhteenveto[[#This Row],[Kunnan  peruspalvelujen valtionosuus ]]+Yhteenveto[[#This Row],[Veroperustemuutoksista johtuvien veromenetysten korvaus]]+Yhteenveto[[#This Row],[Kotikuntakorvaus, netto]]</f>
        <v>5469121.1941109532</v>
      </c>
      <c r="S125" s="11"/>
      <c r="T125"/>
    </row>
    <row r="126" spans="1:20" ht="15">
      <c r="A126" s="32">
        <v>403</v>
      </c>
      <c r="B126" s="13" t="s">
        <v>131</v>
      </c>
      <c r="C126" s="15">
        <v>2820</v>
      </c>
      <c r="D126" s="15">
        <v>3833797.47</v>
      </c>
      <c r="E126" s="15">
        <v>759936.28960900207</v>
      </c>
      <c r="F126" s="234">
        <f>Yhteenveto[[#This Row],[Ikärakenne, laskennallinen kustannus]]+Yhteenveto[[#This Row],[Muut laskennalliset kustannukset ]]</f>
        <v>4593733.7596090026</v>
      </c>
      <c r="G126" s="329">
        <v>1388.69</v>
      </c>
      <c r="H126" s="17">
        <v>3916105.8000000003</v>
      </c>
      <c r="I126" s="345">
        <f>Yhteenveto[[#This Row],[Laskennalliset kustannukset yhteensä]]-Yhteenveto[[#This Row],[Omarahoitusosuus, €]]</f>
        <v>677627.95960900234</v>
      </c>
      <c r="J126" s="33">
        <v>262928.65038662672</v>
      </c>
      <c r="K126" s="34">
        <v>-10568.666845657048</v>
      </c>
      <c r="L126" s="234">
        <f>Yhteenveto[[#This Row],[Valtionosuus omarahoitusosuuden jälkeen (välisumma)]]+Yhteenveto[[#This Row],[Lisäosat yhteensä]]+Yhteenveto[[#This Row],[Valtionosuuteen tehtävät vähennykset ja lisäykset, netto]]</f>
        <v>929987.94314997201</v>
      </c>
      <c r="M126" s="34">
        <v>1528250.9533130785</v>
      </c>
      <c r="N126" s="308">
        <f>SUM(Yhteenveto[[#This Row],[Valtionosuus ennen verotuloihin perustuvaa valtionosuuden tasausta]]+Yhteenveto[[#This Row],[Verotuloihin perustuva valtionosuuden tasaus]])</f>
        <v>2458238.8964630505</v>
      </c>
      <c r="O126" s="244">
        <v>668174.99185478769</v>
      </c>
      <c r="P126" s="380">
        <f>SUM(Yhteenveto[[#This Row],[Kunnan  peruspalvelujen valtionosuus ]:[Veroperustemuutoksista johtuvien veromenetysten korvaus]])</f>
        <v>3126413.8883178383</v>
      </c>
      <c r="Q126" s="34">
        <v>-38788.100000000006</v>
      </c>
      <c r="R126" s="347">
        <f>+Yhteenveto[[#This Row],[Kunnan  peruspalvelujen valtionosuus ]]+Yhteenveto[[#This Row],[Veroperustemuutoksista johtuvien veromenetysten korvaus]]+Yhteenveto[[#This Row],[Kotikuntakorvaus, netto]]</f>
        <v>3087625.7883178382</v>
      </c>
      <c r="S126" s="11"/>
      <c r="T126"/>
    </row>
    <row r="127" spans="1:20" ht="15">
      <c r="A127" s="32">
        <v>405</v>
      </c>
      <c r="B127" s="13" t="s">
        <v>132</v>
      </c>
      <c r="C127" s="15">
        <v>72650</v>
      </c>
      <c r="D127" s="15">
        <v>94164999.390000001</v>
      </c>
      <c r="E127" s="15">
        <v>19358786.476630047</v>
      </c>
      <c r="F127" s="234">
        <f>Yhteenveto[[#This Row],[Ikärakenne, laskennallinen kustannus]]+Yhteenveto[[#This Row],[Muut laskennalliset kustannukset ]]</f>
        <v>113523785.86663005</v>
      </c>
      <c r="G127" s="329">
        <v>1388.69</v>
      </c>
      <c r="H127" s="17">
        <v>100888328.5</v>
      </c>
      <c r="I127" s="345">
        <f>Yhteenveto[[#This Row],[Laskennalliset kustannukset yhteensä]]-Yhteenveto[[#This Row],[Omarahoitusosuus, €]]</f>
        <v>12635457.366630048</v>
      </c>
      <c r="J127" s="33">
        <v>2638286.5358470762</v>
      </c>
      <c r="K127" s="34">
        <v>-10704404.160201717</v>
      </c>
      <c r="L127" s="234">
        <f>Yhteenveto[[#This Row],[Valtionosuus omarahoitusosuuden jälkeen (välisumma)]]+Yhteenveto[[#This Row],[Lisäosat yhteensä]]+Yhteenveto[[#This Row],[Valtionosuuteen tehtävät vähennykset ja lisäykset, netto]]</f>
        <v>4569339.7422754057</v>
      </c>
      <c r="M127" s="34">
        <v>13144798.914696461</v>
      </c>
      <c r="N127" s="308">
        <f>SUM(Yhteenveto[[#This Row],[Valtionosuus ennen verotuloihin perustuvaa valtionosuuden tasausta]]+Yhteenveto[[#This Row],[Verotuloihin perustuva valtionosuuden tasaus]])</f>
        <v>17714138.656971864</v>
      </c>
      <c r="O127" s="244">
        <v>11535024.477791898</v>
      </c>
      <c r="P127" s="380">
        <f>SUM(Yhteenveto[[#This Row],[Kunnan  peruspalvelujen valtionosuus ]:[Veroperustemuutoksista johtuvien veromenetysten korvaus]])</f>
        <v>29249163.134763762</v>
      </c>
      <c r="Q127" s="34">
        <v>-1996896.4234500001</v>
      </c>
      <c r="R127" s="347">
        <f>+Yhteenveto[[#This Row],[Kunnan  peruspalvelujen valtionosuus ]]+Yhteenveto[[#This Row],[Veroperustemuutoksista johtuvien veromenetysten korvaus]]+Yhteenveto[[#This Row],[Kotikuntakorvaus, netto]]</f>
        <v>27252266.711313762</v>
      </c>
      <c r="S127" s="11"/>
      <c r="T127"/>
    </row>
    <row r="128" spans="1:20" ht="15">
      <c r="A128" s="32">
        <v>407</v>
      </c>
      <c r="B128" s="13" t="s">
        <v>133</v>
      </c>
      <c r="C128" s="15">
        <v>2518</v>
      </c>
      <c r="D128" s="15">
        <v>3599882.7900000005</v>
      </c>
      <c r="E128" s="15">
        <v>1099951.9789917544</v>
      </c>
      <c r="F128" s="234">
        <f>Yhteenveto[[#This Row],[Ikärakenne, laskennallinen kustannus]]+Yhteenveto[[#This Row],[Muut laskennalliset kustannukset ]]</f>
        <v>4699834.7689917553</v>
      </c>
      <c r="G128" s="329">
        <v>1388.69</v>
      </c>
      <c r="H128" s="17">
        <v>3496721.42</v>
      </c>
      <c r="I128" s="345">
        <f>Yhteenveto[[#This Row],[Laskennalliset kustannukset yhteensä]]-Yhteenveto[[#This Row],[Omarahoitusosuus, €]]</f>
        <v>1203113.3489917554</v>
      </c>
      <c r="J128" s="33">
        <v>100946.7196777885</v>
      </c>
      <c r="K128" s="34">
        <v>-33403.831077711598</v>
      </c>
      <c r="L128" s="234">
        <f>Yhteenveto[[#This Row],[Valtionosuus omarahoitusosuuden jälkeen (välisumma)]]+Yhteenveto[[#This Row],[Lisäosat yhteensä]]+Yhteenveto[[#This Row],[Valtionosuuteen tehtävät vähennykset ja lisäykset, netto]]</f>
        <v>1270656.2375918322</v>
      </c>
      <c r="M128" s="34">
        <v>1207003.5748764575</v>
      </c>
      <c r="N128" s="308">
        <f>SUM(Yhteenveto[[#This Row],[Valtionosuus ennen verotuloihin perustuvaa valtionosuuden tasausta]]+Yhteenveto[[#This Row],[Verotuloihin perustuva valtionosuuden tasaus]])</f>
        <v>2477659.8124682894</v>
      </c>
      <c r="O128" s="244">
        <v>631405.69131634757</v>
      </c>
      <c r="P128" s="380">
        <f>SUM(Yhteenveto[[#This Row],[Kunnan  peruspalvelujen valtionosuus ]:[Veroperustemuutoksista johtuvien veromenetysten korvaus]])</f>
        <v>3109065.503784637</v>
      </c>
      <c r="Q128" s="34">
        <v>-869748.54999999993</v>
      </c>
      <c r="R128" s="347">
        <f>+Yhteenveto[[#This Row],[Kunnan  peruspalvelujen valtionosuus ]]+Yhteenveto[[#This Row],[Veroperustemuutoksista johtuvien veromenetysten korvaus]]+Yhteenveto[[#This Row],[Kotikuntakorvaus, netto]]</f>
        <v>2239316.9537846372</v>
      </c>
      <c r="S128" s="11"/>
      <c r="T128"/>
    </row>
    <row r="129" spans="1:20" ht="15">
      <c r="A129" s="32">
        <v>408</v>
      </c>
      <c r="B129" s="13" t="s">
        <v>134</v>
      </c>
      <c r="C129" s="15">
        <v>14099</v>
      </c>
      <c r="D129" s="15">
        <v>23372361.879999999</v>
      </c>
      <c r="E129" s="15">
        <v>2109775.3005667161</v>
      </c>
      <c r="F129" s="234">
        <f>Yhteenveto[[#This Row],[Ikärakenne, laskennallinen kustannus]]+Yhteenveto[[#This Row],[Muut laskennalliset kustannukset ]]</f>
        <v>25482137.180566713</v>
      </c>
      <c r="G129" s="329">
        <v>1388.69</v>
      </c>
      <c r="H129" s="17">
        <v>19579140.310000002</v>
      </c>
      <c r="I129" s="345">
        <f>Yhteenveto[[#This Row],[Laskennalliset kustannukset yhteensä]]-Yhteenveto[[#This Row],[Omarahoitusosuus, €]]</f>
        <v>5902996.8705667108</v>
      </c>
      <c r="J129" s="33">
        <v>416906.55519824673</v>
      </c>
      <c r="K129" s="34">
        <v>-1216265.1348369792</v>
      </c>
      <c r="L129" s="234">
        <f>Yhteenveto[[#This Row],[Valtionosuus omarahoitusosuuden jälkeen (välisumma)]]+Yhteenveto[[#This Row],[Lisäosat yhteensä]]+Yhteenveto[[#This Row],[Valtionosuuteen tehtävät vähennykset ja lisäykset, netto]]</f>
        <v>5103638.2909279782</v>
      </c>
      <c r="M129" s="34">
        <v>6061294.160336988</v>
      </c>
      <c r="N129" s="308">
        <f>SUM(Yhteenveto[[#This Row],[Valtionosuus ennen verotuloihin perustuvaa valtionosuuden tasausta]]+Yhteenveto[[#This Row],[Verotuloihin perustuva valtionosuuden tasaus]])</f>
        <v>11164932.451264966</v>
      </c>
      <c r="O129" s="244">
        <v>2549923.147527352</v>
      </c>
      <c r="P129" s="380">
        <f>SUM(Yhteenveto[[#This Row],[Kunnan  peruspalvelujen valtionosuus ]:[Veroperustemuutoksista johtuvien veromenetysten korvaus]])</f>
        <v>13714855.598792318</v>
      </c>
      <c r="Q129" s="34">
        <v>-19319.45749999996</v>
      </c>
      <c r="R129" s="347">
        <f>+Yhteenveto[[#This Row],[Kunnan  peruspalvelujen valtionosuus ]]+Yhteenveto[[#This Row],[Veroperustemuutoksista johtuvien veromenetysten korvaus]]+Yhteenveto[[#This Row],[Kotikuntakorvaus, netto]]</f>
        <v>13695536.141292319</v>
      </c>
      <c r="S129" s="11"/>
      <c r="T129"/>
    </row>
    <row r="130" spans="1:20" ht="15">
      <c r="A130" s="32">
        <v>410</v>
      </c>
      <c r="B130" s="13" t="s">
        <v>135</v>
      </c>
      <c r="C130" s="15">
        <v>18775</v>
      </c>
      <c r="D130" s="15">
        <v>38471657.920000002</v>
      </c>
      <c r="E130" s="15">
        <v>2467634.9577840776</v>
      </c>
      <c r="F130" s="234">
        <f>Yhteenveto[[#This Row],[Ikärakenne, laskennallinen kustannus]]+Yhteenveto[[#This Row],[Muut laskennalliset kustannukset ]]</f>
        <v>40939292.877784081</v>
      </c>
      <c r="G130" s="329">
        <v>1388.69</v>
      </c>
      <c r="H130" s="17">
        <v>26072654.75</v>
      </c>
      <c r="I130" s="345">
        <f>Yhteenveto[[#This Row],[Laskennalliset kustannukset yhteensä]]-Yhteenveto[[#This Row],[Omarahoitusosuus, €]]</f>
        <v>14866638.127784081</v>
      </c>
      <c r="J130" s="33">
        <v>502956.31166062754</v>
      </c>
      <c r="K130" s="34">
        <v>-8767765.4422847461</v>
      </c>
      <c r="L130" s="234">
        <f>Yhteenveto[[#This Row],[Valtionosuus omarahoitusosuuden jälkeen (välisumma)]]+Yhteenveto[[#This Row],[Lisäosat yhteensä]]+Yhteenveto[[#This Row],[Valtionosuuteen tehtävät vähennykset ja lisäykset, netto]]</f>
        <v>6601828.9971599616</v>
      </c>
      <c r="M130" s="34">
        <v>7591844.1539063724</v>
      </c>
      <c r="N130" s="308">
        <f>SUM(Yhteenveto[[#This Row],[Valtionosuus ennen verotuloihin perustuvaa valtionosuuden tasausta]]+Yhteenveto[[#This Row],[Verotuloihin perustuva valtionosuuden tasaus]])</f>
        <v>14193673.151066333</v>
      </c>
      <c r="O130" s="244">
        <v>2612728.8128052256</v>
      </c>
      <c r="P130" s="380">
        <f>SUM(Yhteenveto[[#This Row],[Kunnan  peruspalvelujen valtionosuus ]:[Veroperustemuutoksista johtuvien veromenetysten korvaus]])</f>
        <v>16806401.963871557</v>
      </c>
      <c r="Q130" s="34">
        <v>237835.20254999999</v>
      </c>
      <c r="R130" s="347">
        <f>+Yhteenveto[[#This Row],[Kunnan  peruspalvelujen valtionosuus ]]+Yhteenveto[[#This Row],[Veroperustemuutoksista johtuvien veromenetysten korvaus]]+Yhteenveto[[#This Row],[Kotikuntakorvaus, netto]]</f>
        <v>17044237.166421559</v>
      </c>
      <c r="S130" s="11"/>
      <c r="T130"/>
    </row>
    <row r="131" spans="1:20" ht="15">
      <c r="A131" s="32">
        <v>416</v>
      </c>
      <c r="B131" s="13" t="s">
        <v>136</v>
      </c>
      <c r="C131" s="15">
        <v>2886</v>
      </c>
      <c r="D131" s="15">
        <v>4769477.5999999996</v>
      </c>
      <c r="E131" s="15">
        <v>521868.91546740883</v>
      </c>
      <c r="F131" s="234">
        <f>Yhteenveto[[#This Row],[Ikärakenne, laskennallinen kustannus]]+Yhteenveto[[#This Row],[Muut laskennalliset kustannukset ]]</f>
        <v>5291346.5154674081</v>
      </c>
      <c r="G131" s="329">
        <v>1388.69</v>
      </c>
      <c r="H131" s="17">
        <v>4007759.3400000003</v>
      </c>
      <c r="I131" s="345">
        <f>Yhteenveto[[#This Row],[Laskennalliset kustannukset yhteensä]]-Yhteenveto[[#This Row],[Omarahoitusosuus, €]]</f>
        <v>1283587.1754674078</v>
      </c>
      <c r="J131" s="33">
        <v>66891.223272654024</v>
      </c>
      <c r="K131" s="34">
        <v>-1053519.9046504041</v>
      </c>
      <c r="L131" s="234">
        <f>Yhteenveto[[#This Row],[Valtionosuus omarahoitusosuuden jälkeen (välisumma)]]+Yhteenveto[[#This Row],[Lisäosat yhteensä]]+Yhteenveto[[#This Row],[Valtionosuuteen tehtävät vähennykset ja lisäykset, netto]]</f>
        <v>296958.49408965767</v>
      </c>
      <c r="M131" s="34">
        <v>1323982.288958454</v>
      </c>
      <c r="N131" s="308">
        <f>SUM(Yhteenveto[[#This Row],[Valtionosuus ennen verotuloihin perustuvaa valtionosuuden tasausta]]+Yhteenveto[[#This Row],[Verotuloihin perustuva valtionosuuden tasaus]])</f>
        <v>1620940.7830481117</v>
      </c>
      <c r="O131" s="244">
        <v>503954.63766664377</v>
      </c>
      <c r="P131" s="380">
        <f>SUM(Yhteenveto[[#This Row],[Kunnan  peruspalvelujen valtionosuus ]:[Veroperustemuutoksista johtuvien veromenetysten korvaus]])</f>
        <v>2124895.4207147555</v>
      </c>
      <c r="Q131" s="34">
        <v>26256.559999999998</v>
      </c>
      <c r="R131" s="347">
        <f>+Yhteenveto[[#This Row],[Kunnan  peruspalvelujen valtionosuus ]]+Yhteenveto[[#This Row],[Veroperustemuutoksista johtuvien veromenetysten korvaus]]+Yhteenveto[[#This Row],[Kotikuntakorvaus, netto]]</f>
        <v>2151151.9807147556</v>
      </c>
      <c r="S131" s="11"/>
      <c r="T131"/>
    </row>
    <row r="132" spans="1:20" ht="15">
      <c r="A132" s="32">
        <v>418</v>
      </c>
      <c r="B132" s="13" t="s">
        <v>137</v>
      </c>
      <c r="C132" s="15">
        <v>24580</v>
      </c>
      <c r="D132" s="15">
        <v>50242148.910000004</v>
      </c>
      <c r="E132" s="15">
        <v>2849648.0197962541</v>
      </c>
      <c r="F132" s="234">
        <f>Yhteenveto[[#This Row],[Ikärakenne, laskennallinen kustannus]]+Yhteenveto[[#This Row],[Muut laskennalliset kustannukset ]]</f>
        <v>53091796.929796256</v>
      </c>
      <c r="G132" s="329">
        <v>1388.69</v>
      </c>
      <c r="H132" s="17">
        <v>34134000.200000003</v>
      </c>
      <c r="I132" s="345">
        <f>Yhteenveto[[#This Row],[Laskennalliset kustannukset yhteensä]]-Yhteenveto[[#This Row],[Omarahoitusosuus, €]]</f>
        <v>18957796.729796253</v>
      </c>
      <c r="J132" s="33">
        <v>1118584.5002313189</v>
      </c>
      <c r="K132" s="34">
        <v>-2836272.6530333809</v>
      </c>
      <c r="L132" s="234">
        <f>Yhteenveto[[#This Row],[Valtionosuus omarahoitusosuuden jälkeen (välisumma)]]+Yhteenveto[[#This Row],[Lisäosat yhteensä]]+Yhteenveto[[#This Row],[Valtionosuuteen tehtävät vähennykset ja lisäykset, netto]]</f>
        <v>17240108.576994192</v>
      </c>
      <c r="M132" s="34">
        <v>1776070.9986691943</v>
      </c>
      <c r="N132" s="308">
        <f>SUM(Yhteenveto[[#This Row],[Valtionosuus ennen verotuloihin perustuvaa valtionosuuden tasausta]]+Yhteenveto[[#This Row],[Verotuloihin perustuva valtionosuuden tasaus]])</f>
        <v>19016179.575663388</v>
      </c>
      <c r="O132" s="244">
        <v>2798442.8051829608</v>
      </c>
      <c r="P132" s="380">
        <f>SUM(Yhteenveto[[#This Row],[Kunnan  peruspalvelujen valtionosuus ]:[Veroperustemuutoksista johtuvien veromenetysten korvaus]])</f>
        <v>21814622.380846348</v>
      </c>
      <c r="Q132" s="34">
        <v>-522724.84594999999</v>
      </c>
      <c r="R132" s="347">
        <f>+Yhteenveto[[#This Row],[Kunnan  peruspalvelujen valtionosuus ]]+Yhteenveto[[#This Row],[Veroperustemuutoksista johtuvien veromenetysten korvaus]]+Yhteenveto[[#This Row],[Kotikuntakorvaus, netto]]</f>
        <v>21291897.534896348</v>
      </c>
      <c r="S132" s="11"/>
      <c r="T132"/>
    </row>
    <row r="133" spans="1:20" ht="15">
      <c r="A133" s="32">
        <v>420</v>
      </c>
      <c r="B133" s="36" t="s">
        <v>138</v>
      </c>
      <c r="C133" s="15">
        <v>9177</v>
      </c>
      <c r="D133" s="15">
        <v>11955353.239999998</v>
      </c>
      <c r="E133" s="15">
        <v>1957633.784421887</v>
      </c>
      <c r="F133" s="234">
        <f>Yhteenveto[[#This Row],[Ikärakenne, laskennallinen kustannus]]+Yhteenveto[[#This Row],[Muut laskennalliset kustannukset ]]</f>
        <v>13912987.024421886</v>
      </c>
      <c r="G133" s="329">
        <v>1388.69</v>
      </c>
      <c r="H133" s="17">
        <v>12744008.130000001</v>
      </c>
      <c r="I133" s="345">
        <f>Yhteenveto[[#This Row],[Laskennalliset kustannukset yhteensä]]-Yhteenveto[[#This Row],[Omarahoitusosuus, €]]</f>
        <v>1168978.8944218848</v>
      </c>
      <c r="J133" s="33">
        <v>270641.33010976284</v>
      </c>
      <c r="K133" s="34">
        <v>29534.038792509935</v>
      </c>
      <c r="L133" s="234">
        <f>Yhteenveto[[#This Row],[Valtionosuus omarahoitusosuuden jälkeen (välisumma)]]+Yhteenveto[[#This Row],[Lisäosat yhteensä]]+Yhteenveto[[#This Row],[Valtionosuuteen tehtävät vähennykset ja lisäykset, netto]]</f>
        <v>1469154.2633241578</v>
      </c>
      <c r="M133" s="34">
        <v>2614455.4942625603</v>
      </c>
      <c r="N133" s="308">
        <f>SUM(Yhteenveto[[#This Row],[Valtionosuus ennen verotuloihin perustuvaa valtionosuuden tasausta]]+Yhteenveto[[#This Row],[Verotuloihin perustuva valtionosuuden tasaus]])</f>
        <v>4083609.7575867181</v>
      </c>
      <c r="O133" s="244">
        <v>1662406.046704923</v>
      </c>
      <c r="P133" s="380">
        <f>SUM(Yhteenveto[[#This Row],[Kunnan  peruspalvelujen valtionosuus ]:[Veroperustemuutoksista johtuvien veromenetysten korvaus]])</f>
        <v>5746015.8042916413</v>
      </c>
      <c r="Q133" s="34">
        <v>-133162.53100000005</v>
      </c>
      <c r="R133" s="347">
        <f>+Yhteenveto[[#This Row],[Kunnan  peruspalvelujen valtionosuus ]]+Yhteenveto[[#This Row],[Veroperustemuutoksista johtuvien veromenetysten korvaus]]+Yhteenveto[[#This Row],[Kotikuntakorvaus, netto]]</f>
        <v>5612853.2732916409</v>
      </c>
      <c r="S133" s="11"/>
      <c r="T133"/>
    </row>
    <row r="134" spans="1:20" ht="15">
      <c r="A134" s="32">
        <v>421</v>
      </c>
      <c r="B134" s="13" t="s">
        <v>139</v>
      </c>
      <c r="C134" s="15">
        <v>695</v>
      </c>
      <c r="D134" s="15">
        <v>1057882.69</v>
      </c>
      <c r="E134" s="15">
        <v>441119.10944937624</v>
      </c>
      <c r="F134" s="234">
        <f>Yhteenveto[[#This Row],[Ikärakenne, laskennallinen kustannus]]+Yhteenveto[[#This Row],[Muut laskennalliset kustannukset ]]</f>
        <v>1499001.7994493763</v>
      </c>
      <c r="G134" s="329">
        <v>1388.69</v>
      </c>
      <c r="H134" s="17">
        <v>965139.55</v>
      </c>
      <c r="I134" s="345">
        <f>Yhteenveto[[#This Row],[Laskennalliset kustannukset yhteensä]]-Yhteenveto[[#This Row],[Omarahoitusosuus, €]]</f>
        <v>533862.24944937625</v>
      </c>
      <c r="J134" s="33">
        <v>222695.85077396219</v>
      </c>
      <c r="K134" s="34">
        <v>379384.49977213179</v>
      </c>
      <c r="L134" s="234">
        <f>Yhteenveto[[#This Row],[Valtionosuus omarahoitusosuuden jälkeen (välisumma)]]+Yhteenveto[[#This Row],[Lisäosat yhteensä]]+Yhteenveto[[#This Row],[Valtionosuuteen tehtävät vähennykset ja lisäykset, netto]]</f>
        <v>1135942.5999954701</v>
      </c>
      <c r="M134" s="34">
        <v>196547.4678800673</v>
      </c>
      <c r="N134" s="308">
        <f>SUM(Yhteenveto[[#This Row],[Valtionosuus ennen verotuloihin perustuvaa valtionosuuden tasausta]]+Yhteenveto[[#This Row],[Verotuloihin perustuva valtionosuuden tasaus]])</f>
        <v>1332490.0678755376</v>
      </c>
      <c r="O134" s="244">
        <v>171167.80470794902</v>
      </c>
      <c r="P134" s="380">
        <f>SUM(Yhteenveto[[#This Row],[Kunnan  peruspalvelujen valtionosuus ]:[Veroperustemuutoksista johtuvien veromenetysten korvaus]])</f>
        <v>1503657.8725834866</v>
      </c>
      <c r="Q134" s="34">
        <v>0</v>
      </c>
      <c r="R134" s="347">
        <f>+Yhteenveto[[#This Row],[Kunnan  peruspalvelujen valtionosuus ]]+Yhteenveto[[#This Row],[Veroperustemuutoksista johtuvien veromenetysten korvaus]]+Yhteenveto[[#This Row],[Kotikuntakorvaus, netto]]</f>
        <v>1503657.8725834866</v>
      </c>
      <c r="S134" s="11"/>
      <c r="T134"/>
    </row>
    <row r="135" spans="1:20" ht="15">
      <c r="A135" s="32">
        <v>422</v>
      </c>
      <c r="B135" s="13" t="s">
        <v>140</v>
      </c>
      <c r="C135" s="15">
        <v>10372</v>
      </c>
      <c r="D135" s="15">
        <v>10169009.91</v>
      </c>
      <c r="E135" s="15">
        <v>5042445.0706719812</v>
      </c>
      <c r="F135" s="234">
        <f>Yhteenveto[[#This Row],[Ikärakenne, laskennallinen kustannus]]+Yhteenveto[[#This Row],[Muut laskennalliset kustannukset ]]</f>
        <v>15211454.980671981</v>
      </c>
      <c r="G135" s="329">
        <v>1388.69</v>
      </c>
      <c r="H135" s="17">
        <v>14403492.68</v>
      </c>
      <c r="I135" s="345">
        <f>Yhteenveto[[#This Row],[Laskennalliset kustannukset yhteensä]]-Yhteenveto[[#This Row],[Omarahoitusosuus, €]]</f>
        <v>807962.30067198165</v>
      </c>
      <c r="J135" s="33">
        <v>1495340.1426876581</v>
      </c>
      <c r="K135" s="34">
        <v>-1599805.6691898429</v>
      </c>
      <c r="L135" s="234">
        <f>Yhteenveto[[#This Row],[Valtionosuus omarahoitusosuuden jälkeen (välisumma)]]+Yhteenveto[[#This Row],[Lisäosat yhteensä]]+Yhteenveto[[#This Row],[Valtionosuuteen tehtävät vähennykset ja lisäykset, netto]]</f>
        <v>703496.77416979661</v>
      </c>
      <c r="M135" s="34">
        <v>3451300.5793498056</v>
      </c>
      <c r="N135" s="308">
        <f>SUM(Yhteenveto[[#This Row],[Valtionosuus ennen verotuloihin perustuvaa valtionosuuden tasausta]]+Yhteenveto[[#This Row],[Verotuloihin perustuva valtionosuuden tasaus]])</f>
        <v>4154797.3535196022</v>
      </c>
      <c r="O135" s="244">
        <v>2083674.6945745316</v>
      </c>
      <c r="P135" s="380">
        <f>SUM(Yhteenveto[[#This Row],[Kunnan  peruspalvelujen valtionosuus ]:[Veroperustemuutoksista johtuvien veromenetysten korvaus]])</f>
        <v>6238472.0480941338</v>
      </c>
      <c r="Q135" s="34">
        <v>137414.30349999998</v>
      </c>
      <c r="R135" s="347">
        <f>+Yhteenveto[[#This Row],[Kunnan  peruspalvelujen valtionosuus ]]+Yhteenveto[[#This Row],[Veroperustemuutoksista johtuvien veromenetysten korvaus]]+Yhteenveto[[#This Row],[Kotikuntakorvaus, netto]]</f>
        <v>6375886.3515941342</v>
      </c>
      <c r="S135" s="11"/>
      <c r="T135"/>
    </row>
    <row r="136" spans="1:20" ht="15">
      <c r="A136" s="32">
        <v>423</v>
      </c>
      <c r="B136" s="13" t="s">
        <v>141</v>
      </c>
      <c r="C136" s="15">
        <v>20497</v>
      </c>
      <c r="D136" s="15">
        <v>37388533.659999996</v>
      </c>
      <c r="E136" s="15">
        <v>2739603.3962880489</v>
      </c>
      <c r="F136" s="234">
        <f>Yhteenveto[[#This Row],[Ikärakenne, laskennallinen kustannus]]+Yhteenveto[[#This Row],[Muut laskennalliset kustannukset ]]</f>
        <v>40128137.056288049</v>
      </c>
      <c r="G136" s="329">
        <v>1388.69</v>
      </c>
      <c r="H136" s="17">
        <v>28463978.93</v>
      </c>
      <c r="I136" s="345">
        <f>Yhteenveto[[#This Row],[Laskennalliset kustannukset yhteensä]]-Yhteenveto[[#This Row],[Omarahoitusosuus, €]]</f>
        <v>11664158.126288049</v>
      </c>
      <c r="J136" s="33">
        <v>760344.72076405305</v>
      </c>
      <c r="K136" s="34">
        <v>1246506.2151542609</v>
      </c>
      <c r="L136" s="234">
        <f>Yhteenveto[[#This Row],[Valtionosuus omarahoitusosuuden jälkeen (välisumma)]]+Yhteenveto[[#This Row],[Lisäosat yhteensä]]+Yhteenveto[[#This Row],[Valtionosuuteen tehtävät vähennykset ja lisäykset, netto]]</f>
        <v>13671009.062206361</v>
      </c>
      <c r="M136" s="34">
        <v>2104133.6650734823</v>
      </c>
      <c r="N136" s="308">
        <f>SUM(Yhteenveto[[#This Row],[Valtionosuus ennen verotuloihin perustuvaa valtionosuuden tasausta]]+Yhteenveto[[#This Row],[Verotuloihin perustuva valtionosuuden tasaus]])</f>
        <v>15775142.727279844</v>
      </c>
      <c r="O136" s="244">
        <v>2498054.886262083</v>
      </c>
      <c r="P136" s="380">
        <f>SUM(Yhteenveto[[#This Row],[Kunnan  peruspalvelujen valtionosuus ]:[Veroperustemuutoksista johtuvien veromenetysten korvaus]])</f>
        <v>18273197.613541927</v>
      </c>
      <c r="Q136" s="34">
        <v>-730633.53750000021</v>
      </c>
      <c r="R136" s="347">
        <f>+Yhteenveto[[#This Row],[Kunnan  peruspalvelujen valtionosuus ]]+Yhteenveto[[#This Row],[Veroperustemuutoksista johtuvien veromenetysten korvaus]]+Yhteenveto[[#This Row],[Kotikuntakorvaus, netto]]</f>
        <v>17542564.076041926</v>
      </c>
      <c r="S136" s="11"/>
      <c r="T136"/>
    </row>
    <row r="137" spans="1:20" ht="15">
      <c r="A137" s="32">
        <v>425</v>
      </c>
      <c r="B137" s="13" t="s">
        <v>142</v>
      </c>
      <c r="C137" s="15">
        <v>10258</v>
      </c>
      <c r="D137" s="15">
        <v>29655743.530000001</v>
      </c>
      <c r="E137" s="15">
        <v>1117068.225176509</v>
      </c>
      <c r="F137" s="234">
        <f>Yhteenveto[[#This Row],[Ikärakenne, laskennallinen kustannus]]+Yhteenveto[[#This Row],[Muut laskennalliset kustannukset ]]</f>
        <v>30772811.755176511</v>
      </c>
      <c r="G137" s="329">
        <v>1388.69</v>
      </c>
      <c r="H137" s="17">
        <v>14245182.020000001</v>
      </c>
      <c r="I137" s="345">
        <f>Yhteenveto[[#This Row],[Laskennalliset kustannukset yhteensä]]-Yhteenveto[[#This Row],[Omarahoitusosuus, €]]</f>
        <v>16527629.735176509</v>
      </c>
      <c r="J137" s="33">
        <v>326992.34361549461</v>
      </c>
      <c r="K137" s="34">
        <v>-3110985.3519621235</v>
      </c>
      <c r="L137" s="234">
        <f>Yhteenveto[[#This Row],[Valtionosuus omarahoitusosuuden jälkeen (välisumma)]]+Yhteenveto[[#This Row],[Lisäosat yhteensä]]+Yhteenveto[[#This Row],[Valtionosuuteen tehtävät vähennykset ja lisäykset, netto]]</f>
        <v>13743636.726829879</v>
      </c>
      <c r="M137" s="34">
        <v>5142157.3466271069</v>
      </c>
      <c r="N137" s="308">
        <f>SUM(Yhteenveto[[#This Row],[Valtionosuus ennen verotuloihin perustuvaa valtionosuuden tasausta]]+Yhteenveto[[#This Row],[Verotuloihin perustuva valtionosuuden tasaus]])</f>
        <v>18885794.073456988</v>
      </c>
      <c r="O137" s="244">
        <v>1152653.9221954255</v>
      </c>
      <c r="P137" s="380">
        <f>SUM(Yhteenveto[[#This Row],[Kunnan  peruspalvelujen valtionosuus ]:[Veroperustemuutoksista johtuvien veromenetysten korvaus]])</f>
        <v>20038447.995652415</v>
      </c>
      <c r="Q137" s="34">
        <v>-12139.183449999982</v>
      </c>
      <c r="R137" s="347">
        <f>+Yhteenveto[[#This Row],[Kunnan  peruspalvelujen valtionosuus ]]+Yhteenveto[[#This Row],[Veroperustemuutoksista johtuvien veromenetysten korvaus]]+Yhteenveto[[#This Row],[Kotikuntakorvaus, netto]]</f>
        <v>20026308.812202416</v>
      </c>
      <c r="S137" s="11"/>
      <c r="T137"/>
    </row>
    <row r="138" spans="1:20" ht="15">
      <c r="A138" s="32">
        <v>426</v>
      </c>
      <c r="B138" s="13" t="s">
        <v>143</v>
      </c>
      <c r="C138" s="15">
        <v>11962</v>
      </c>
      <c r="D138" s="15">
        <v>20300207.809999999</v>
      </c>
      <c r="E138" s="15">
        <v>2181415.6371324775</v>
      </c>
      <c r="F138" s="234">
        <f>Yhteenveto[[#This Row],[Ikärakenne, laskennallinen kustannus]]+Yhteenveto[[#This Row],[Muut laskennalliset kustannukset ]]</f>
        <v>22481623.447132476</v>
      </c>
      <c r="G138" s="329">
        <v>1388.69</v>
      </c>
      <c r="H138" s="17">
        <v>16611509.780000001</v>
      </c>
      <c r="I138" s="345">
        <f>Yhteenveto[[#This Row],[Laskennalliset kustannukset yhteensä]]-Yhteenveto[[#This Row],[Omarahoitusosuus, €]]</f>
        <v>5870113.6671324745</v>
      </c>
      <c r="J138" s="33">
        <v>330541.78068837622</v>
      </c>
      <c r="K138" s="34">
        <v>-4234300.6749319676</v>
      </c>
      <c r="L138" s="234">
        <f>Yhteenveto[[#This Row],[Valtionosuus omarahoitusosuuden jälkeen (välisumma)]]+Yhteenveto[[#This Row],[Lisäosat yhteensä]]+Yhteenveto[[#This Row],[Valtionosuuteen tehtävät vähennykset ja lisäykset, netto]]</f>
        <v>1966354.772888883</v>
      </c>
      <c r="M138" s="34">
        <v>5975700.0152636115</v>
      </c>
      <c r="N138" s="308">
        <f>SUM(Yhteenveto[[#This Row],[Valtionosuus ennen verotuloihin perustuvaa valtionosuuden tasausta]]+Yhteenveto[[#This Row],[Verotuloihin perustuva valtionosuuden tasaus]])</f>
        <v>7942054.7881524945</v>
      </c>
      <c r="O138" s="244">
        <v>2072703.9688236376</v>
      </c>
      <c r="P138" s="380">
        <f>SUM(Yhteenveto[[#This Row],[Kunnan  peruspalvelujen valtionosuus ]:[Veroperustemuutoksista johtuvien veromenetysten korvaus]])</f>
        <v>10014758.756976131</v>
      </c>
      <c r="Q138" s="34">
        <v>-755156.56780000008</v>
      </c>
      <c r="R138" s="347">
        <f>+Yhteenveto[[#This Row],[Kunnan  peruspalvelujen valtionosuus ]]+Yhteenveto[[#This Row],[Veroperustemuutoksista johtuvien veromenetysten korvaus]]+Yhteenveto[[#This Row],[Kotikuntakorvaus, netto]]</f>
        <v>9259602.189176131</v>
      </c>
      <c r="S138" s="11"/>
      <c r="T138"/>
    </row>
    <row r="139" spans="1:20" ht="15">
      <c r="A139" s="32">
        <v>430</v>
      </c>
      <c r="B139" s="13" t="s">
        <v>144</v>
      </c>
      <c r="C139" s="15">
        <v>15392</v>
      </c>
      <c r="D139" s="15">
        <v>19981303.68</v>
      </c>
      <c r="E139" s="15">
        <v>3186124.2907836498</v>
      </c>
      <c r="F139" s="234">
        <f>Yhteenveto[[#This Row],[Ikärakenne, laskennallinen kustannus]]+Yhteenveto[[#This Row],[Muut laskennalliset kustannukset ]]</f>
        <v>23167427.970783651</v>
      </c>
      <c r="G139" s="329">
        <v>1388.69</v>
      </c>
      <c r="H139" s="17">
        <v>21374716.48</v>
      </c>
      <c r="I139" s="345">
        <f>Yhteenveto[[#This Row],[Laskennalliset kustannukset yhteensä]]-Yhteenveto[[#This Row],[Omarahoitusosuus, €]]</f>
        <v>1792711.4907836504</v>
      </c>
      <c r="J139" s="33">
        <v>515099.91848896432</v>
      </c>
      <c r="K139" s="34">
        <v>-106744.72227955284</v>
      </c>
      <c r="L139" s="234">
        <f>Yhteenveto[[#This Row],[Valtionosuus omarahoitusosuuden jälkeen (välisumma)]]+Yhteenveto[[#This Row],[Lisäosat yhteensä]]+Yhteenveto[[#This Row],[Valtionosuuteen tehtävät vähennykset ja lisäykset, netto]]</f>
        <v>2201066.686993062</v>
      </c>
      <c r="M139" s="34">
        <v>6096013.1881590029</v>
      </c>
      <c r="N139" s="308">
        <f>SUM(Yhteenveto[[#This Row],[Valtionosuus ennen verotuloihin perustuvaa valtionosuuden tasausta]]+Yhteenveto[[#This Row],[Verotuloihin perustuva valtionosuuden tasaus]])</f>
        <v>8297079.8751520645</v>
      </c>
      <c r="O139" s="244">
        <v>3262020.8470723964</v>
      </c>
      <c r="P139" s="380">
        <f>SUM(Yhteenveto[[#This Row],[Kunnan  peruspalvelujen valtionosuus ]:[Veroperustemuutoksista johtuvien veromenetysten korvaus]])</f>
        <v>11559100.722224461</v>
      </c>
      <c r="Q139" s="34">
        <v>47649.689000000013</v>
      </c>
      <c r="R139" s="347">
        <f>+Yhteenveto[[#This Row],[Kunnan  peruspalvelujen valtionosuus ]]+Yhteenveto[[#This Row],[Veroperustemuutoksista johtuvien veromenetysten korvaus]]+Yhteenveto[[#This Row],[Kotikuntakorvaus, netto]]</f>
        <v>11606750.41122446</v>
      </c>
      <c r="S139" s="11"/>
      <c r="T139"/>
    </row>
    <row r="140" spans="1:20" ht="15">
      <c r="A140" s="32">
        <v>433</v>
      </c>
      <c r="B140" s="13" t="s">
        <v>145</v>
      </c>
      <c r="C140" s="15">
        <v>7749</v>
      </c>
      <c r="D140" s="15">
        <v>12093224.010000002</v>
      </c>
      <c r="E140" s="15">
        <v>1396021.7258487265</v>
      </c>
      <c r="F140" s="234">
        <f>Yhteenveto[[#This Row],[Ikärakenne, laskennallinen kustannus]]+Yhteenveto[[#This Row],[Muut laskennalliset kustannukset ]]</f>
        <v>13489245.735848729</v>
      </c>
      <c r="G140" s="329">
        <v>1388.69</v>
      </c>
      <c r="H140" s="17">
        <v>10760958.810000001</v>
      </c>
      <c r="I140" s="345">
        <f>Yhteenveto[[#This Row],[Laskennalliset kustannukset yhteensä]]-Yhteenveto[[#This Row],[Omarahoitusosuus, €]]</f>
        <v>2728286.925848728</v>
      </c>
      <c r="J140" s="33">
        <v>186274.31842886057</v>
      </c>
      <c r="K140" s="34">
        <v>-818206.1545543666</v>
      </c>
      <c r="L140" s="234">
        <f>Yhteenveto[[#This Row],[Valtionosuus omarahoitusosuuden jälkeen (välisumma)]]+Yhteenveto[[#This Row],[Lisäosat yhteensä]]+Yhteenveto[[#This Row],[Valtionosuuteen tehtävät vähennykset ja lisäykset, netto]]</f>
        <v>2096355.089723222</v>
      </c>
      <c r="M140" s="34">
        <v>2289313.0917410306</v>
      </c>
      <c r="N140" s="308">
        <f>SUM(Yhteenveto[[#This Row],[Valtionosuus ennen verotuloihin perustuvaa valtionosuuden tasausta]]+Yhteenveto[[#This Row],[Verotuloihin perustuva valtionosuuden tasaus]])</f>
        <v>4385668.181464253</v>
      </c>
      <c r="O140" s="244">
        <v>1403191.154405253</v>
      </c>
      <c r="P140" s="380">
        <f>SUM(Yhteenveto[[#This Row],[Kunnan  peruspalvelujen valtionosuus ]:[Veroperustemuutoksista johtuvien veromenetysten korvaus]])</f>
        <v>5788859.335869506</v>
      </c>
      <c r="Q140" s="34">
        <v>7533.8424999999988</v>
      </c>
      <c r="R140" s="347">
        <f>+Yhteenveto[[#This Row],[Kunnan  peruspalvelujen valtionosuus ]]+Yhteenveto[[#This Row],[Veroperustemuutoksista johtuvien veromenetysten korvaus]]+Yhteenveto[[#This Row],[Kotikuntakorvaus, netto]]</f>
        <v>5796393.1783695063</v>
      </c>
      <c r="S140" s="11"/>
      <c r="T140"/>
    </row>
    <row r="141" spans="1:20" ht="15">
      <c r="A141" s="32">
        <v>434</v>
      </c>
      <c r="B141" s="13" t="s">
        <v>146</v>
      </c>
      <c r="C141" s="15">
        <v>14568</v>
      </c>
      <c r="D141" s="15">
        <v>18685104.310000002</v>
      </c>
      <c r="E141" s="15">
        <v>5508236.591414717</v>
      </c>
      <c r="F141" s="234">
        <f>Yhteenveto[[#This Row],[Ikärakenne, laskennallinen kustannus]]+Yhteenveto[[#This Row],[Muut laskennalliset kustannukset ]]</f>
        <v>24193340.901414718</v>
      </c>
      <c r="G141" s="329">
        <v>1388.69</v>
      </c>
      <c r="H141" s="17">
        <v>20230435.920000002</v>
      </c>
      <c r="I141" s="345">
        <f>Yhteenveto[[#This Row],[Laskennalliset kustannukset yhteensä]]-Yhteenveto[[#This Row],[Omarahoitusosuus, €]]</f>
        <v>3962904.9814147167</v>
      </c>
      <c r="J141" s="33">
        <v>390471.59774785413</v>
      </c>
      <c r="K141" s="34">
        <v>1637846.1313923502</v>
      </c>
      <c r="L141" s="234">
        <f>Yhteenveto[[#This Row],[Valtionosuus omarahoitusosuuden jälkeen (välisumma)]]+Yhteenveto[[#This Row],[Lisäosat yhteensä]]+Yhteenveto[[#This Row],[Valtionosuuteen tehtävät vähennykset ja lisäykset, netto]]</f>
        <v>5991222.7105549211</v>
      </c>
      <c r="M141" s="34">
        <v>884375.8336557555</v>
      </c>
      <c r="N141" s="308">
        <f>SUM(Yhteenveto[[#This Row],[Valtionosuus ennen verotuloihin perustuvaa valtionosuuden tasausta]]+Yhteenveto[[#This Row],[Verotuloihin perustuva valtionosuuden tasaus]])</f>
        <v>6875598.5442106761</v>
      </c>
      <c r="O141" s="244">
        <v>2582080.7873557578</v>
      </c>
      <c r="P141" s="380">
        <f>SUM(Yhteenveto[[#This Row],[Kunnan  peruspalvelujen valtionosuus ]:[Veroperustemuutoksista johtuvien veromenetysten korvaus]])</f>
        <v>9457679.3315664344</v>
      </c>
      <c r="Q141" s="34">
        <v>906850.85950000002</v>
      </c>
      <c r="R141" s="347">
        <f>+Yhteenveto[[#This Row],[Kunnan  peruspalvelujen valtionosuus ]]+Yhteenveto[[#This Row],[Veroperustemuutoksista johtuvien veromenetysten korvaus]]+Yhteenveto[[#This Row],[Kotikuntakorvaus, netto]]</f>
        <v>10364530.191066435</v>
      </c>
      <c r="S141" s="11"/>
      <c r="T141"/>
    </row>
    <row r="142" spans="1:20" ht="15">
      <c r="A142" s="32">
        <v>435</v>
      </c>
      <c r="B142" s="13" t="s">
        <v>147</v>
      </c>
      <c r="C142" s="15">
        <v>692</v>
      </c>
      <c r="D142" s="15">
        <v>500603.20000000007</v>
      </c>
      <c r="E142" s="15">
        <v>335131.43543501874</v>
      </c>
      <c r="F142" s="234">
        <f>Yhteenveto[[#This Row],[Ikärakenne, laskennallinen kustannus]]+Yhteenveto[[#This Row],[Muut laskennalliset kustannukset ]]</f>
        <v>835734.6354350188</v>
      </c>
      <c r="G142" s="329">
        <v>1388.69</v>
      </c>
      <c r="H142" s="17">
        <v>960973.48</v>
      </c>
      <c r="I142" s="345">
        <f>Yhteenveto[[#This Row],[Laskennalliset kustannukset yhteensä]]-Yhteenveto[[#This Row],[Omarahoitusosuus, €]]</f>
        <v>-125238.84456498118</v>
      </c>
      <c r="J142" s="33">
        <v>210787.15860131913</v>
      </c>
      <c r="K142" s="34">
        <v>716161.71156164072</v>
      </c>
      <c r="L142" s="234">
        <f>Yhteenveto[[#This Row],[Valtionosuus omarahoitusosuuden jälkeen (välisumma)]]+Yhteenveto[[#This Row],[Lisäosat yhteensä]]+Yhteenveto[[#This Row],[Valtionosuuteen tehtävät vähennykset ja lisäykset, netto]]</f>
        <v>801710.02559797862</v>
      </c>
      <c r="M142" s="34">
        <v>51482.053425145852</v>
      </c>
      <c r="N142" s="308">
        <f>SUM(Yhteenveto[[#This Row],[Valtionosuus ennen verotuloihin perustuvaa valtionosuuden tasausta]]+Yhteenveto[[#This Row],[Verotuloihin perustuva valtionosuuden tasaus]])</f>
        <v>853192.07902312442</v>
      </c>
      <c r="O142" s="244">
        <v>149774.89296295712</v>
      </c>
      <c r="P142" s="380">
        <f>SUM(Yhteenveto[[#This Row],[Kunnan  peruspalvelujen valtionosuus ]:[Veroperustemuutoksista johtuvien veromenetysten korvaus]])</f>
        <v>1002966.9719860816</v>
      </c>
      <c r="Q142" s="34">
        <v>-59599.407500000016</v>
      </c>
      <c r="R142" s="347">
        <f>+Yhteenveto[[#This Row],[Kunnan  peruspalvelujen valtionosuus ]]+Yhteenveto[[#This Row],[Veroperustemuutoksista johtuvien veromenetysten korvaus]]+Yhteenveto[[#This Row],[Kotikuntakorvaus, netto]]</f>
        <v>943367.5644860816</v>
      </c>
      <c r="S142" s="11"/>
      <c r="T142"/>
    </row>
    <row r="143" spans="1:20" ht="15">
      <c r="A143" s="32">
        <v>436</v>
      </c>
      <c r="B143" s="13" t="s">
        <v>148</v>
      </c>
      <c r="C143" s="15">
        <v>1988</v>
      </c>
      <c r="D143" s="15">
        <v>4732004.0699999994</v>
      </c>
      <c r="E143" s="15">
        <v>345421.02602601901</v>
      </c>
      <c r="F143" s="234">
        <f>Yhteenveto[[#This Row],[Ikärakenne, laskennallinen kustannus]]+Yhteenveto[[#This Row],[Muut laskennalliset kustannukset ]]</f>
        <v>5077425.0960260183</v>
      </c>
      <c r="G143" s="329">
        <v>1388.69</v>
      </c>
      <c r="H143" s="17">
        <v>2760715.72</v>
      </c>
      <c r="I143" s="345">
        <f>Yhteenveto[[#This Row],[Laskennalliset kustannukset yhteensä]]-Yhteenveto[[#This Row],[Omarahoitusosuus, €]]</f>
        <v>2316709.3760260181</v>
      </c>
      <c r="J143" s="33">
        <v>57022.584130914212</v>
      </c>
      <c r="K143" s="34">
        <v>-488141.32255554223</v>
      </c>
      <c r="L143" s="234">
        <f>Yhteenveto[[#This Row],[Valtionosuus omarahoitusosuuden jälkeen (välisumma)]]+Yhteenveto[[#This Row],[Lisäosat yhteensä]]+Yhteenveto[[#This Row],[Valtionosuuteen tehtävät vähennykset ja lisäykset, netto]]</f>
        <v>1885590.6376013902</v>
      </c>
      <c r="M143" s="34">
        <v>1370357.932213129</v>
      </c>
      <c r="N143" s="308">
        <f>SUM(Yhteenveto[[#This Row],[Valtionosuus ennen verotuloihin perustuvaa valtionosuuden tasausta]]+Yhteenveto[[#This Row],[Verotuloihin perustuva valtionosuuden tasaus]])</f>
        <v>3255948.569814519</v>
      </c>
      <c r="O143" s="244">
        <v>322752.50759831484</v>
      </c>
      <c r="P143" s="380">
        <f>SUM(Yhteenveto[[#This Row],[Kunnan  peruspalvelujen valtionosuus ]:[Veroperustemuutoksista johtuvien veromenetysten korvaus]])</f>
        <v>3578701.0774128339</v>
      </c>
      <c r="Q143" s="34">
        <v>-10696.564499999993</v>
      </c>
      <c r="R143" s="347">
        <f>+Yhteenveto[[#This Row],[Kunnan  peruspalvelujen valtionosuus ]]+Yhteenveto[[#This Row],[Veroperustemuutoksista johtuvien veromenetysten korvaus]]+Yhteenveto[[#This Row],[Kotikuntakorvaus, netto]]</f>
        <v>3568004.5129128341</v>
      </c>
      <c r="S143" s="11"/>
      <c r="T143"/>
    </row>
    <row r="144" spans="1:20" ht="15">
      <c r="A144" s="32">
        <v>440</v>
      </c>
      <c r="B144" s="13" t="s">
        <v>149</v>
      </c>
      <c r="C144" s="15">
        <v>5732</v>
      </c>
      <c r="D144" s="15">
        <v>15664084.210000001</v>
      </c>
      <c r="E144" s="15">
        <v>2746606.9582689521</v>
      </c>
      <c r="F144" s="234">
        <f>Yhteenveto[[#This Row],[Ikärakenne, laskennallinen kustannus]]+Yhteenveto[[#This Row],[Muut laskennalliset kustannukset ]]</f>
        <v>18410691.168268953</v>
      </c>
      <c r="G144" s="329">
        <v>1388.69</v>
      </c>
      <c r="H144" s="17">
        <v>7959971.0800000001</v>
      </c>
      <c r="I144" s="345">
        <f>Yhteenveto[[#This Row],[Laskennalliset kustannukset yhteensä]]-Yhteenveto[[#This Row],[Omarahoitusosuus, €]]</f>
        <v>10450720.088268952</v>
      </c>
      <c r="J144" s="33">
        <v>264274.57820758264</v>
      </c>
      <c r="K144" s="34">
        <v>-2754870.5537377731</v>
      </c>
      <c r="L144" s="234">
        <f>Yhteenveto[[#This Row],[Valtionosuus omarahoitusosuuden jälkeen (välisumma)]]+Yhteenveto[[#This Row],[Lisäosat yhteensä]]+Yhteenveto[[#This Row],[Valtionosuuteen tehtävät vähennykset ja lisäykset, netto]]</f>
        <v>7960124.1127387621</v>
      </c>
      <c r="M144" s="34">
        <v>3109938.5714811538</v>
      </c>
      <c r="N144" s="308">
        <f>SUM(Yhteenveto[[#This Row],[Valtionosuus ennen verotuloihin perustuvaa valtionosuuden tasausta]]+Yhteenveto[[#This Row],[Verotuloihin perustuva valtionosuuden tasaus]])</f>
        <v>11070062.684219915</v>
      </c>
      <c r="O144" s="244">
        <v>758111.19354579132</v>
      </c>
      <c r="P144" s="380">
        <f>SUM(Yhteenveto[[#This Row],[Kunnan  peruspalvelujen valtionosuus ]:[Veroperustemuutoksista johtuvien veromenetysten korvaus]])</f>
        <v>11828173.877765708</v>
      </c>
      <c r="Q144" s="34">
        <v>-64149.549999999974</v>
      </c>
      <c r="R144" s="347">
        <f>+Yhteenveto[[#This Row],[Kunnan  peruspalvelujen valtionosuus ]]+Yhteenveto[[#This Row],[Veroperustemuutoksista johtuvien veromenetysten korvaus]]+Yhteenveto[[#This Row],[Kotikuntakorvaus, netto]]</f>
        <v>11764024.327765707</v>
      </c>
      <c r="S144" s="11"/>
      <c r="T144"/>
    </row>
    <row r="145" spans="1:20" ht="15">
      <c r="A145" s="32">
        <v>441</v>
      </c>
      <c r="B145" s="13" t="s">
        <v>150</v>
      </c>
      <c r="C145" s="15">
        <v>4421</v>
      </c>
      <c r="D145" s="15">
        <v>5155070.24</v>
      </c>
      <c r="E145" s="15">
        <v>1375911.1408725502</v>
      </c>
      <c r="F145" s="234">
        <f>Yhteenveto[[#This Row],[Ikärakenne, laskennallinen kustannus]]+Yhteenveto[[#This Row],[Muut laskennalliset kustannukset ]]</f>
        <v>6530981.3808725504</v>
      </c>
      <c r="G145" s="329">
        <v>1388.69</v>
      </c>
      <c r="H145" s="17">
        <v>6139398.4900000002</v>
      </c>
      <c r="I145" s="345">
        <f>Yhteenveto[[#This Row],[Laskennalliset kustannukset yhteensä]]-Yhteenveto[[#This Row],[Omarahoitusosuus, €]]</f>
        <v>391582.8908725502</v>
      </c>
      <c r="J145" s="33">
        <v>305966.90443162603</v>
      </c>
      <c r="K145" s="34">
        <v>-1524317.6219523528</v>
      </c>
      <c r="L145" s="234">
        <f>Yhteenveto[[#This Row],[Valtionosuus omarahoitusosuuden jälkeen (välisumma)]]+Yhteenveto[[#This Row],[Lisäosat yhteensä]]+Yhteenveto[[#This Row],[Valtionosuuteen tehtävät vähennykset ja lisäykset, netto]]</f>
        <v>-826767.82664817665</v>
      </c>
      <c r="M145" s="34">
        <v>1133238.7092830553</v>
      </c>
      <c r="N145" s="308">
        <f>SUM(Yhteenveto[[#This Row],[Valtionosuus ennen verotuloihin perustuvaa valtionosuuden tasausta]]+Yhteenveto[[#This Row],[Verotuloihin perustuva valtionosuuden tasaus]])</f>
        <v>306470.88263487862</v>
      </c>
      <c r="O145" s="244">
        <v>875665.43026136665</v>
      </c>
      <c r="P145" s="380">
        <f>SUM(Yhteenveto[[#This Row],[Kunnan  peruspalvelujen valtionosuus ]:[Veroperustemuutoksista johtuvien veromenetysten korvaus]])</f>
        <v>1182136.3128962452</v>
      </c>
      <c r="Q145" s="34">
        <v>-93195.869500000001</v>
      </c>
      <c r="R145" s="347">
        <f>+Yhteenveto[[#This Row],[Kunnan  peruspalvelujen valtionosuus ]]+Yhteenveto[[#This Row],[Veroperustemuutoksista johtuvien veromenetysten korvaus]]+Yhteenveto[[#This Row],[Kotikuntakorvaus, netto]]</f>
        <v>1088940.4433962451</v>
      </c>
      <c r="S145" s="11"/>
      <c r="T145"/>
    </row>
    <row r="146" spans="1:20" ht="15">
      <c r="A146" s="32">
        <v>444</v>
      </c>
      <c r="B146" s="13" t="s">
        <v>151</v>
      </c>
      <c r="C146" s="15">
        <v>45811</v>
      </c>
      <c r="D146" s="15">
        <v>68126483.109999999</v>
      </c>
      <c r="E146" s="15">
        <v>10752870.332075479</v>
      </c>
      <c r="F146" s="234">
        <f>Yhteenveto[[#This Row],[Ikärakenne, laskennallinen kustannus]]+Yhteenveto[[#This Row],[Muut laskennalliset kustannukset ]]</f>
        <v>78879353.442075476</v>
      </c>
      <c r="G146" s="329">
        <v>1388.69</v>
      </c>
      <c r="H146" s="17">
        <v>63617277.590000004</v>
      </c>
      <c r="I146" s="345">
        <f>Yhteenveto[[#This Row],[Laskennalliset kustannukset yhteensä]]-Yhteenveto[[#This Row],[Omarahoitusosuus, €]]</f>
        <v>15262075.852075472</v>
      </c>
      <c r="J146" s="33">
        <v>1287242.3737172296</v>
      </c>
      <c r="K146" s="34">
        <v>-374914.99768767692</v>
      </c>
      <c r="L146" s="234">
        <f>Yhteenveto[[#This Row],[Valtionosuus omarahoitusosuuden jälkeen (välisumma)]]+Yhteenveto[[#This Row],[Lisäosat yhteensä]]+Yhteenveto[[#This Row],[Valtionosuuteen tehtävät vähennykset ja lisäykset, netto]]</f>
        <v>16174403.228105025</v>
      </c>
      <c r="M146" s="34">
        <v>6077122.0687223747</v>
      </c>
      <c r="N146" s="308">
        <f>SUM(Yhteenveto[[#This Row],[Valtionosuus ennen verotuloihin perustuvaa valtionosuuden tasausta]]+Yhteenveto[[#This Row],[Verotuloihin perustuva valtionosuuden tasaus]])</f>
        <v>22251525.296827398</v>
      </c>
      <c r="O146" s="244">
        <v>7023420.3214530004</v>
      </c>
      <c r="P146" s="380">
        <f>SUM(Yhteenveto[[#This Row],[Kunnan  peruspalvelujen valtionosuus ]:[Veroperustemuutoksista johtuvien veromenetysten korvaus]])</f>
        <v>29274945.6182804</v>
      </c>
      <c r="Q146" s="34">
        <v>2399045.4768499997</v>
      </c>
      <c r="R146" s="347">
        <f>+Yhteenveto[[#This Row],[Kunnan  peruspalvelujen valtionosuus ]]+Yhteenveto[[#This Row],[Veroperustemuutoksista johtuvien veromenetysten korvaus]]+Yhteenveto[[#This Row],[Kotikuntakorvaus, netto]]</f>
        <v>31673991.095130399</v>
      </c>
      <c r="S146" s="11"/>
      <c r="T146"/>
    </row>
    <row r="147" spans="1:20" ht="15">
      <c r="A147" s="32">
        <v>445</v>
      </c>
      <c r="B147" s="13" t="s">
        <v>152</v>
      </c>
      <c r="C147" s="15">
        <v>14991</v>
      </c>
      <c r="D147" s="15">
        <v>21554502.650000002</v>
      </c>
      <c r="E147" s="15">
        <v>11267507.795407169</v>
      </c>
      <c r="F147" s="234">
        <f>Yhteenveto[[#This Row],[Ikärakenne, laskennallinen kustannus]]+Yhteenveto[[#This Row],[Muut laskennalliset kustannukset ]]</f>
        <v>32822010.445407171</v>
      </c>
      <c r="G147" s="329">
        <v>1388.69</v>
      </c>
      <c r="H147" s="17">
        <v>20817851.789999999</v>
      </c>
      <c r="I147" s="345">
        <f>Yhteenveto[[#This Row],[Laskennalliset kustannukset yhteensä]]-Yhteenveto[[#This Row],[Omarahoitusosuus, €]]</f>
        <v>12004158.655407172</v>
      </c>
      <c r="J147" s="33">
        <v>425914.03034851933</v>
      </c>
      <c r="K147" s="34">
        <v>-6858224.3272825908</v>
      </c>
      <c r="L147" s="234">
        <f>Yhteenveto[[#This Row],[Valtionosuus omarahoitusosuuden jälkeen (välisumma)]]+Yhteenveto[[#This Row],[Lisäosat yhteensä]]+Yhteenveto[[#This Row],[Valtionosuuteen tehtävät vähennykset ja lisäykset, netto]]</f>
        <v>5571848.3584730998</v>
      </c>
      <c r="M147" s="34">
        <v>295021.01184143737</v>
      </c>
      <c r="N147" s="308">
        <f>SUM(Yhteenveto[[#This Row],[Valtionosuus ennen verotuloihin perustuvaa valtionosuuden tasausta]]+Yhteenveto[[#This Row],[Verotuloihin perustuva valtionosuuden tasaus]])</f>
        <v>5866869.3703145375</v>
      </c>
      <c r="O147" s="244">
        <v>2358629.6294035884</v>
      </c>
      <c r="P147" s="380">
        <f>SUM(Yhteenveto[[#This Row],[Kunnan  peruspalvelujen valtionosuus ]:[Veroperustemuutoksista johtuvien veromenetysten korvaus]])</f>
        <v>8225498.9997181259</v>
      </c>
      <c r="Q147" s="34">
        <v>126255.26549999995</v>
      </c>
      <c r="R147" s="347">
        <f>+Yhteenveto[[#This Row],[Kunnan  peruspalvelujen valtionosuus ]]+Yhteenveto[[#This Row],[Veroperustemuutoksista johtuvien veromenetysten korvaus]]+Yhteenveto[[#This Row],[Kotikuntakorvaus, netto]]</f>
        <v>8351754.2652181257</v>
      </c>
      <c r="S147" s="11"/>
      <c r="T147"/>
    </row>
    <row r="148" spans="1:20" ht="15">
      <c r="A148" s="32">
        <v>475</v>
      </c>
      <c r="B148" s="13" t="s">
        <v>153</v>
      </c>
      <c r="C148" s="15">
        <v>5479</v>
      </c>
      <c r="D148" s="15">
        <v>8377607.1800000006</v>
      </c>
      <c r="E148" s="15">
        <v>4744703.7547700284</v>
      </c>
      <c r="F148" s="234">
        <f>Yhteenveto[[#This Row],[Ikärakenne, laskennallinen kustannus]]+Yhteenveto[[#This Row],[Muut laskennalliset kustannukset ]]</f>
        <v>13122310.934770029</v>
      </c>
      <c r="G148" s="329">
        <v>1388.69</v>
      </c>
      <c r="H148" s="17">
        <v>7608632.5100000007</v>
      </c>
      <c r="I148" s="345">
        <f>Yhteenveto[[#This Row],[Laskennalliset kustannukset yhteensä]]-Yhteenveto[[#This Row],[Omarahoitusosuus, €]]</f>
        <v>5513678.4247700283</v>
      </c>
      <c r="J148" s="33">
        <v>192663.77278385928</v>
      </c>
      <c r="K148" s="34">
        <v>-2855147.2025370635</v>
      </c>
      <c r="L148" s="234">
        <f>Yhteenveto[[#This Row],[Valtionosuus omarahoitusosuuden jälkeen (välisumma)]]+Yhteenveto[[#This Row],[Lisäosat yhteensä]]+Yhteenveto[[#This Row],[Valtionosuuteen tehtävät vähennykset ja lisäykset, netto]]</f>
        <v>2851194.9950168245</v>
      </c>
      <c r="M148" s="34">
        <v>1760521.3545379383</v>
      </c>
      <c r="N148" s="308">
        <f>SUM(Yhteenveto[[#This Row],[Valtionosuus ennen verotuloihin perustuvaa valtionosuuden tasausta]]+Yhteenveto[[#This Row],[Verotuloihin perustuva valtionosuuden tasaus]])</f>
        <v>4611716.3495547622</v>
      </c>
      <c r="O148" s="244">
        <v>1089548.6860257196</v>
      </c>
      <c r="P148" s="380">
        <f>SUM(Yhteenveto[[#This Row],[Kunnan  peruspalvelujen valtionosuus ]:[Veroperustemuutoksista johtuvien veromenetysten korvaus]])</f>
        <v>5701265.0355804823</v>
      </c>
      <c r="Q148" s="34">
        <v>725352.38850000012</v>
      </c>
      <c r="R148" s="347">
        <f>+Yhteenveto[[#This Row],[Kunnan  peruspalvelujen valtionosuus ]]+Yhteenveto[[#This Row],[Veroperustemuutoksista johtuvien veromenetysten korvaus]]+Yhteenveto[[#This Row],[Kotikuntakorvaus, netto]]</f>
        <v>6426617.4240804827</v>
      </c>
      <c r="S148" s="11"/>
      <c r="T148"/>
    </row>
    <row r="149" spans="1:20" ht="15">
      <c r="A149" s="32">
        <v>480</v>
      </c>
      <c r="B149" s="13" t="s">
        <v>154</v>
      </c>
      <c r="C149" s="15">
        <v>1978</v>
      </c>
      <c r="D149" s="15">
        <v>3092622.3600000003</v>
      </c>
      <c r="E149" s="15">
        <v>394010.22668768541</v>
      </c>
      <c r="F149" s="234">
        <f>Yhteenveto[[#This Row],[Ikärakenne, laskennallinen kustannus]]+Yhteenveto[[#This Row],[Muut laskennalliset kustannukset ]]</f>
        <v>3486632.5866876859</v>
      </c>
      <c r="G149" s="329">
        <v>1388.69</v>
      </c>
      <c r="H149" s="17">
        <v>2746828.8200000003</v>
      </c>
      <c r="I149" s="345">
        <f>Yhteenveto[[#This Row],[Laskennalliset kustannukset yhteensä]]-Yhteenveto[[#This Row],[Omarahoitusosuus, €]]</f>
        <v>739803.76668768562</v>
      </c>
      <c r="J149" s="33">
        <v>45383.119669176522</v>
      </c>
      <c r="K149" s="34">
        <v>-88503.871430119834</v>
      </c>
      <c r="L149" s="234">
        <f>Yhteenveto[[#This Row],[Valtionosuus omarahoitusosuuden jälkeen (välisumma)]]+Yhteenveto[[#This Row],[Lisäosat yhteensä]]+Yhteenveto[[#This Row],[Valtionosuuteen tehtävät vähennykset ja lisäykset, netto]]</f>
        <v>696683.0149267423</v>
      </c>
      <c r="M149" s="34">
        <v>1045553.516954615</v>
      </c>
      <c r="N149" s="308">
        <f>SUM(Yhteenveto[[#This Row],[Valtionosuus ennen verotuloihin perustuvaa valtionosuuden tasausta]]+Yhteenveto[[#This Row],[Verotuloihin perustuva valtionosuuden tasaus]])</f>
        <v>1742236.5318813573</v>
      </c>
      <c r="O149" s="244">
        <v>425028.68870546325</v>
      </c>
      <c r="P149" s="380">
        <f>SUM(Yhteenveto[[#This Row],[Kunnan  peruspalvelujen valtionosuus ]:[Veroperustemuutoksista johtuvien veromenetysten korvaus]])</f>
        <v>2167265.2205868205</v>
      </c>
      <c r="Q149" s="34">
        <v>-792172.35000000021</v>
      </c>
      <c r="R149" s="347">
        <f>+Yhteenveto[[#This Row],[Kunnan  peruspalvelujen valtionosuus ]]+Yhteenveto[[#This Row],[Veroperustemuutoksista johtuvien veromenetysten korvaus]]+Yhteenveto[[#This Row],[Kotikuntakorvaus, netto]]</f>
        <v>1375092.8705868204</v>
      </c>
      <c r="S149" s="11"/>
      <c r="T149"/>
    </row>
    <row r="150" spans="1:20" ht="15">
      <c r="A150" s="32">
        <v>481</v>
      </c>
      <c r="B150" s="13" t="s">
        <v>155</v>
      </c>
      <c r="C150" s="15">
        <v>9642</v>
      </c>
      <c r="D150" s="15">
        <v>17817307.720000003</v>
      </c>
      <c r="E150" s="15">
        <v>1036915.4752860673</v>
      </c>
      <c r="F150" s="234">
        <f>Yhteenveto[[#This Row],[Ikärakenne, laskennallinen kustannus]]+Yhteenveto[[#This Row],[Muut laskennalliset kustannukset ]]</f>
        <v>18854223.195286069</v>
      </c>
      <c r="G150" s="329">
        <v>1388.69</v>
      </c>
      <c r="H150" s="17">
        <v>13389748.98</v>
      </c>
      <c r="I150" s="345">
        <f>Yhteenveto[[#This Row],[Laskennalliset kustannukset yhteensä]]-Yhteenveto[[#This Row],[Omarahoitusosuus, €]]</f>
        <v>5464474.2152860686</v>
      </c>
      <c r="J150" s="33">
        <v>295385.83977277664</v>
      </c>
      <c r="K150" s="34">
        <v>-556161.90168805106</v>
      </c>
      <c r="L150" s="234">
        <f>Yhteenveto[[#This Row],[Valtionosuus omarahoitusosuuden jälkeen (välisumma)]]+Yhteenveto[[#This Row],[Lisäosat yhteensä]]+Yhteenveto[[#This Row],[Valtionosuuteen tehtävät vähennykset ja lisäykset, netto]]</f>
        <v>5203698.1533707939</v>
      </c>
      <c r="M150" s="34">
        <v>954728.97615719913</v>
      </c>
      <c r="N150" s="308">
        <f>SUM(Yhteenveto[[#This Row],[Valtionosuus ennen verotuloihin perustuvaa valtionosuuden tasausta]]+Yhteenveto[[#This Row],[Verotuloihin perustuva valtionosuuden tasaus]])</f>
        <v>6158427.1295279935</v>
      </c>
      <c r="O150" s="244">
        <v>1209835.8994331209</v>
      </c>
      <c r="P150" s="380">
        <f>SUM(Yhteenveto[[#This Row],[Kunnan  peruspalvelujen valtionosuus ]:[Veroperustemuutoksista johtuvien veromenetysten korvaus]])</f>
        <v>7368263.0289611146</v>
      </c>
      <c r="Q150" s="34">
        <v>-228984.05650000001</v>
      </c>
      <c r="R150" s="347">
        <f>+Yhteenveto[[#This Row],[Kunnan  peruspalvelujen valtionosuus ]]+Yhteenveto[[#This Row],[Veroperustemuutoksista johtuvien veromenetysten korvaus]]+Yhteenveto[[#This Row],[Kotikuntakorvaus, netto]]</f>
        <v>7139278.9724611146</v>
      </c>
      <c r="S150" s="11"/>
      <c r="T150"/>
    </row>
    <row r="151" spans="1:20" ht="15">
      <c r="A151" s="32">
        <v>483</v>
      </c>
      <c r="B151" s="13" t="s">
        <v>156</v>
      </c>
      <c r="C151" s="15">
        <v>1067</v>
      </c>
      <c r="D151" s="15">
        <v>2364343.37</v>
      </c>
      <c r="E151" s="15">
        <v>257156.84036864963</v>
      </c>
      <c r="F151" s="234">
        <f>Yhteenveto[[#This Row],[Ikärakenne, laskennallinen kustannus]]+Yhteenveto[[#This Row],[Muut laskennalliset kustannukset ]]</f>
        <v>2621500.2103686496</v>
      </c>
      <c r="G151" s="329">
        <v>1388.69</v>
      </c>
      <c r="H151" s="17">
        <v>1481732.23</v>
      </c>
      <c r="I151" s="345">
        <f>Yhteenveto[[#This Row],[Laskennalliset kustannukset yhteensä]]-Yhteenveto[[#This Row],[Omarahoitusosuus, €]]</f>
        <v>1139767.9803686496</v>
      </c>
      <c r="J151" s="33">
        <v>51996.242158363035</v>
      </c>
      <c r="K151" s="34">
        <v>-612255.91253613913</v>
      </c>
      <c r="L151" s="234">
        <f>Yhteenveto[[#This Row],[Valtionosuus omarahoitusosuuden jälkeen (välisumma)]]+Yhteenveto[[#This Row],[Lisäosat yhteensä]]+Yhteenveto[[#This Row],[Valtionosuuteen tehtävät vähennykset ja lisäykset, netto]]</f>
        <v>579508.30999087356</v>
      </c>
      <c r="M151" s="34">
        <v>954351.17404241033</v>
      </c>
      <c r="N151" s="308">
        <f>SUM(Yhteenveto[[#This Row],[Valtionosuus ennen verotuloihin perustuvaa valtionosuuden tasausta]]+Yhteenveto[[#This Row],[Verotuloihin perustuva valtionosuuden tasaus]])</f>
        <v>1533859.4840332838</v>
      </c>
      <c r="O151" s="244">
        <v>239935.47596454332</v>
      </c>
      <c r="P151" s="380">
        <f>SUM(Yhteenveto[[#This Row],[Kunnan  peruspalvelujen valtionosuus ]:[Veroperustemuutoksista johtuvien veromenetysten korvaus]])</f>
        <v>1773794.9599978272</v>
      </c>
      <c r="Q151" s="34">
        <v>58256.742499999993</v>
      </c>
      <c r="R151" s="347">
        <f>+Yhteenveto[[#This Row],[Kunnan  peruspalvelujen valtionosuus ]]+Yhteenveto[[#This Row],[Veroperustemuutoksista johtuvien veromenetysten korvaus]]+Yhteenveto[[#This Row],[Kotikuntakorvaus, netto]]</f>
        <v>1832051.7024978271</v>
      </c>
      <c r="S151" s="11"/>
      <c r="T151"/>
    </row>
    <row r="152" spans="1:20" ht="15">
      <c r="A152" s="32">
        <v>484</v>
      </c>
      <c r="B152" s="13" t="s">
        <v>157</v>
      </c>
      <c r="C152" s="15">
        <v>2967</v>
      </c>
      <c r="D152" s="15">
        <v>4039884.19</v>
      </c>
      <c r="E152" s="15">
        <v>727670.38535457209</v>
      </c>
      <c r="F152" s="234">
        <f>Yhteenveto[[#This Row],[Ikärakenne, laskennallinen kustannus]]+Yhteenveto[[#This Row],[Muut laskennalliset kustannukset ]]</f>
        <v>4767554.5753545724</v>
      </c>
      <c r="G152" s="329">
        <v>1388.69</v>
      </c>
      <c r="H152" s="17">
        <v>4120243.23</v>
      </c>
      <c r="I152" s="345">
        <f>Yhteenveto[[#This Row],[Laskennalliset kustannukset yhteensä]]-Yhteenveto[[#This Row],[Omarahoitusosuus, €]]</f>
        <v>647311.3453545724</v>
      </c>
      <c r="J152" s="33">
        <v>229568.9020561199</v>
      </c>
      <c r="K152" s="34">
        <v>-587550.03095963341</v>
      </c>
      <c r="L152" s="234">
        <f>Yhteenveto[[#This Row],[Valtionosuus omarahoitusosuuden jälkeen (välisumma)]]+Yhteenveto[[#This Row],[Lisäosat yhteensä]]+Yhteenveto[[#This Row],[Valtionosuuteen tehtävät vähennykset ja lisäykset, netto]]</f>
        <v>289330.21645105886</v>
      </c>
      <c r="M152" s="34">
        <v>1072995.1742732907</v>
      </c>
      <c r="N152" s="308">
        <f>SUM(Yhteenveto[[#This Row],[Valtionosuus ennen verotuloihin perustuvaa valtionosuuden tasausta]]+Yhteenveto[[#This Row],[Verotuloihin perustuva valtionosuuden tasaus]])</f>
        <v>1362325.3907243495</v>
      </c>
      <c r="O152" s="244">
        <v>603634.27597390395</v>
      </c>
      <c r="P152" s="380">
        <f>SUM(Yhteenveto[[#This Row],[Kunnan  peruspalvelujen valtionosuus ]:[Veroperustemuutoksista johtuvien veromenetysten korvaus]])</f>
        <v>1965959.6666982535</v>
      </c>
      <c r="Q152" s="34">
        <v>128448.28499999997</v>
      </c>
      <c r="R152" s="347">
        <f>+Yhteenveto[[#This Row],[Kunnan  peruspalvelujen valtionosuus ]]+Yhteenveto[[#This Row],[Veroperustemuutoksista johtuvien veromenetysten korvaus]]+Yhteenveto[[#This Row],[Kotikuntakorvaus, netto]]</f>
        <v>2094407.9516982534</v>
      </c>
      <c r="S152" s="11"/>
      <c r="T152"/>
    </row>
    <row r="153" spans="1:20" ht="15">
      <c r="A153" s="32">
        <v>489</v>
      </c>
      <c r="B153" s="13" t="s">
        <v>158</v>
      </c>
      <c r="C153" s="15">
        <v>1791</v>
      </c>
      <c r="D153" s="15">
        <v>1772591.1300000001</v>
      </c>
      <c r="E153" s="15">
        <v>671012.62551666051</v>
      </c>
      <c r="F153" s="234">
        <f>Yhteenveto[[#This Row],[Ikärakenne, laskennallinen kustannus]]+Yhteenveto[[#This Row],[Muut laskennalliset kustannukset ]]</f>
        <v>2443603.7555166604</v>
      </c>
      <c r="G153" s="329">
        <v>1388.69</v>
      </c>
      <c r="H153" s="17">
        <v>2487143.79</v>
      </c>
      <c r="I153" s="345">
        <f>Yhteenveto[[#This Row],[Laskennalliset kustannukset yhteensä]]-Yhteenveto[[#This Row],[Omarahoitusosuus, €]]</f>
        <v>-43540.034483339638</v>
      </c>
      <c r="J153" s="33">
        <v>234894.93017259188</v>
      </c>
      <c r="K153" s="34">
        <v>781561.88974864932</v>
      </c>
      <c r="L153" s="234">
        <f>Yhteenveto[[#This Row],[Valtionosuus omarahoitusosuuden jälkeen (välisumma)]]+Yhteenveto[[#This Row],[Lisäosat yhteensä]]+Yhteenveto[[#This Row],[Valtionosuuteen tehtävät vähennykset ja lisäykset, netto]]</f>
        <v>972916.7854379015</v>
      </c>
      <c r="M153" s="34">
        <v>857723.72717211826</v>
      </c>
      <c r="N153" s="308">
        <f>SUM(Yhteenveto[[#This Row],[Valtionosuus ennen verotuloihin perustuvaa valtionosuuden tasausta]]+Yhteenveto[[#This Row],[Verotuloihin perustuva valtionosuuden tasaus]])</f>
        <v>1830640.5126100197</v>
      </c>
      <c r="O153" s="244">
        <v>421166.26189265435</v>
      </c>
      <c r="P153" s="380">
        <f>SUM(Yhteenveto[[#This Row],[Kunnan  peruspalvelujen valtionosuus ]:[Veroperustemuutoksista johtuvien veromenetysten korvaus]])</f>
        <v>2251806.7745026741</v>
      </c>
      <c r="Q153" s="34">
        <v>-1234505.875</v>
      </c>
      <c r="R153" s="347">
        <f>+Yhteenveto[[#This Row],[Kunnan  peruspalvelujen valtionosuus ]]+Yhteenveto[[#This Row],[Veroperustemuutoksista johtuvien veromenetysten korvaus]]+Yhteenveto[[#This Row],[Kotikuntakorvaus, netto]]</f>
        <v>1017300.8995026741</v>
      </c>
      <c r="S153" s="11"/>
      <c r="T153"/>
    </row>
    <row r="154" spans="1:20" ht="15">
      <c r="A154" s="32">
        <v>491</v>
      </c>
      <c r="B154" s="13" t="s">
        <v>159</v>
      </c>
      <c r="C154" s="15">
        <v>51980</v>
      </c>
      <c r="D154" s="15">
        <v>68680800.140000001</v>
      </c>
      <c r="E154" s="15">
        <v>10979268.479283644</v>
      </c>
      <c r="F154" s="234">
        <f>Yhteenveto[[#This Row],[Ikärakenne, laskennallinen kustannus]]+Yhteenveto[[#This Row],[Muut laskennalliset kustannukset ]]</f>
        <v>79660068.619283646</v>
      </c>
      <c r="G154" s="329">
        <v>1388.69</v>
      </c>
      <c r="H154" s="17">
        <v>72184106.200000003</v>
      </c>
      <c r="I154" s="345">
        <f>Yhteenveto[[#This Row],[Laskennalliset kustannukset yhteensä]]-Yhteenveto[[#This Row],[Omarahoitusosuus, €]]</f>
        <v>7475962.4192836434</v>
      </c>
      <c r="J154" s="33">
        <v>1719362.293802598</v>
      </c>
      <c r="K154" s="34">
        <v>-24250769.56785284</v>
      </c>
      <c r="L154" s="234">
        <f>Yhteenveto[[#This Row],[Valtionosuus omarahoitusosuuden jälkeen (välisumma)]]+Yhteenveto[[#This Row],[Lisäosat yhteensä]]+Yhteenveto[[#This Row],[Valtionosuuteen tehtävät vähennykset ja lisäykset, netto]]</f>
        <v>-15055444.854766598</v>
      </c>
      <c r="M154" s="34">
        <v>10990523.321787212</v>
      </c>
      <c r="N154" s="308">
        <f>SUM(Yhteenveto[[#This Row],[Valtionosuus ennen verotuloihin perustuvaa valtionosuuden tasausta]]+Yhteenveto[[#This Row],[Verotuloihin perustuva valtionosuuden tasaus]])</f>
        <v>-4064921.5329793859</v>
      </c>
      <c r="O154" s="244">
        <v>8891267.5812161621</v>
      </c>
      <c r="P154" s="380">
        <f>SUM(Yhteenveto[[#This Row],[Kunnan  peruspalvelujen valtionosuus ]:[Veroperustemuutoksista johtuvien veromenetysten korvaus]])</f>
        <v>4826346.0482367761</v>
      </c>
      <c r="Q154" s="34">
        <v>203891.13950000028</v>
      </c>
      <c r="R154" s="347">
        <f>+Yhteenveto[[#This Row],[Kunnan  peruspalvelujen valtionosuus ]]+Yhteenveto[[#This Row],[Veroperustemuutoksista johtuvien veromenetysten korvaus]]+Yhteenveto[[#This Row],[Kotikuntakorvaus, netto]]</f>
        <v>5030237.1877367767</v>
      </c>
      <c r="S154" s="11"/>
      <c r="T154"/>
    </row>
    <row r="155" spans="1:20" ht="15">
      <c r="A155" s="32">
        <v>494</v>
      </c>
      <c r="B155" s="13" t="s">
        <v>160</v>
      </c>
      <c r="C155" s="15">
        <v>8882</v>
      </c>
      <c r="D155" s="15">
        <v>19057684.43</v>
      </c>
      <c r="E155" s="15">
        <v>1599894.1742090355</v>
      </c>
      <c r="F155" s="234">
        <f>Yhteenveto[[#This Row],[Ikärakenne, laskennallinen kustannus]]+Yhteenveto[[#This Row],[Muut laskennalliset kustannukset ]]</f>
        <v>20657578.604209036</v>
      </c>
      <c r="G155" s="329">
        <v>1388.69</v>
      </c>
      <c r="H155" s="17">
        <v>12334344.58</v>
      </c>
      <c r="I155" s="345">
        <f>Yhteenveto[[#This Row],[Laskennalliset kustannukset yhteensä]]-Yhteenveto[[#This Row],[Omarahoitusosuus, €]]</f>
        <v>8323234.0242090356</v>
      </c>
      <c r="J155" s="33">
        <v>325131.17209609773</v>
      </c>
      <c r="K155" s="34">
        <v>-4624373.9219741598</v>
      </c>
      <c r="L155" s="234">
        <f>Yhteenveto[[#This Row],[Valtionosuus omarahoitusosuuden jälkeen (välisumma)]]+Yhteenveto[[#This Row],[Lisäosat yhteensä]]+Yhteenveto[[#This Row],[Valtionosuuteen tehtävät vähennykset ja lisäykset, netto]]</f>
        <v>4023991.2743309736</v>
      </c>
      <c r="M155" s="34">
        <v>4996715.2621696265</v>
      </c>
      <c r="N155" s="308">
        <f>SUM(Yhteenveto[[#This Row],[Valtionosuus ennen verotuloihin perustuvaa valtionosuuden tasausta]]+Yhteenveto[[#This Row],[Verotuloihin perustuva valtionosuuden tasaus]])</f>
        <v>9020706.5365005992</v>
      </c>
      <c r="O155" s="244">
        <v>1337371.9809139245</v>
      </c>
      <c r="P155" s="380">
        <f>SUM(Yhteenveto[[#This Row],[Kunnan  peruspalvelujen valtionosuus ]:[Veroperustemuutoksista johtuvien veromenetysten korvaus]])</f>
        <v>10358078.517414523</v>
      </c>
      <c r="Q155" s="34">
        <v>92136.656000000017</v>
      </c>
      <c r="R155" s="347">
        <f>+Yhteenveto[[#This Row],[Kunnan  peruspalvelujen valtionosuus ]]+Yhteenveto[[#This Row],[Veroperustemuutoksista johtuvien veromenetysten korvaus]]+Yhteenveto[[#This Row],[Kotikuntakorvaus, netto]]</f>
        <v>10450215.173414523</v>
      </c>
      <c r="S155" s="11"/>
      <c r="T155"/>
    </row>
    <row r="156" spans="1:20" ht="15">
      <c r="A156" s="32">
        <v>495</v>
      </c>
      <c r="B156" s="13" t="s">
        <v>161</v>
      </c>
      <c r="C156" s="15">
        <v>1477</v>
      </c>
      <c r="D156" s="15">
        <v>1911254.89</v>
      </c>
      <c r="E156" s="15">
        <v>763164.26657233341</v>
      </c>
      <c r="F156" s="234">
        <f>Yhteenveto[[#This Row],[Ikärakenne, laskennallinen kustannus]]+Yhteenveto[[#This Row],[Muut laskennalliset kustannukset ]]</f>
        <v>2674419.1565723335</v>
      </c>
      <c r="G156" s="329">
        <v>1388.69</v>
      </c>
      <c r="H156" s="17">
        <v>2051095.1300000001</v>
      </c>
      <c r="I156" s="345">
        <f>Yhteenveto[[#This Row],[Laskennalliset kustannukset yhteensä]]-Yhteenveto[[#This Row],[Omarahoitusosuus, €]]</f>
        <v>623324.02657233342</v>
      </c>
      <c r="J156" s="33">
        <v>125080.63251962858</v>
      </c>
      <c r="K156" s="34">
        <v>-188719.23538491767</v>
      </c>
      <c r="L156" s="234">
        <f>Yhteenveto[[#This Row],[Valtionosuus omarahoitusosuuden jälkeen (välisumma)]]+Yhteenveto[[#This Row],[Lisäosat yhteensä]]+Yhteenveto[[#This Row],[Valtionosuuteen tehtävät vähennykset ja lisäykset, netto]]</f>
        <v>559685.42370704433</v>
      </c>
      <c r="M156" s="34">
        <v>277393.98080993321</v>
      </c>
      <c r="N156" s="308">
        <f>SUM(Yhteenveto[[#This Row],[Valtionosuus ennen verotuloihin perustuvaa valtionosuuden tasausta]]+Yhteenveto[[#This Row],[Verotuloihin perustuva valtionosuuden tasaus]])</f>
        <v>837079.40451697749</v>
      </c>
      <c r="O156" s="244">
        <v>328284.18479940266</v>
      </c>
      <c r="P156" s="380">
        <f>SUM(Yhteenveto[[#This Row],[Kunnan  peruspalvelujen valtionosuus ]:[Veroperustemuutoksista johtuvien veromenetysten korvaus]])</f>
        <v>1165363.5893163802</v>
      </c>
      <c r="Q156" s="34">
        <v>-65119.252500000017</v>
      </c>
      <c r="R156" s="347">
        <f>+Yhteenveto[[#This Row],[Kunnan  peruspalvelujen valtionosuus ]]+Yhteenveto[[#This Row],[Veroperustemuutoksista johtuvien veromenetysten korvaus]]+Yhteenveto[[#This Row],[Kotikuntakorvaus, netto]]</f>
        <v>1100244.3368163803</v>
      </c>
      <c r="S156" s="11"/>
      <c r="T156"/>
    </row>
    <row r="157" spans="1:20" ht="15">
      <c r="A157" s="32">
        <v>498</v>
      </c>
      <c r="B157" s="13" t="s">
        <v>162</v>
      </c>
      <c r="C157" s="15">
        <v>2281</v>
      </c>
      <c r="D157" s="15">
        <v>3092742.6799999997</v>
      </c>
      <c r="E157" s="15">
        <v>1888230.4965202499</v>
      </c>
      <c r="F157" s="234">
        <f>Yhteenveto[[#This Row],[Ikärakenne, laskennallinen kustannus]]+Yhteenveto[[#This Row],[Muut laskennalliset kustannukset ]]</f>
        <v>4980973.1765202498</v>
      </c>
      <c r="G157" s="329">
        <v>1388.69</v>
      </c>
      <c r="H157" s="17">
        <v>3167601.89</v>
      </c>
      <c r="I157" s="345">
        <f>Yhteenveto[[#This Row],[Laskennalliset kustannukset yhteensä]]-Yhteenveto[[#This Row],[Omarahoitusosuus, €]]</f>
        <v>1813371.2865202497</v>
      </c>
      <c r="J157" s="33">
        <v>861139.11840169155</v>
      </c>
      <c r="K157" s="34">
        <v>444760.17024830269</v>
      </c>
      <c r="L157" s="234">
        <f>Yhteenveto[[#This Row],[Valtionosuus omarahoitusosuuden jälkeen (välisumma)]]+Yhteenveto[[#This Row],[Lisäosat yhteensä]]+Yhteenveto[[#This Row],[Valtionosuuteen tehtävät vähennykset ja lisäykset, netto]]</f>
        <v>3119270.5751702441</v>
      </c>
      <c r="M157" s="34">
        <v>36990.052047333578</v>
      </c>
      <c r="N157" s="308">
        <f>SUM(Yhteenveto[[#This Row],[Valtionosuus ennen verotuloihin perustuvaa valtionosuuden tasausta]]+Yhteenveto[[#This Row],[Verotuloihin perustuva valtionosuuden tasaus]])</f>
        <v>3156260.6272175778</v>
      </c>
      <c r="O157" s="244">
        <v>439580.56041408132</v>
      </c>
      <c r="P157" s="380">
        <f>SUM(Yhteenveto[[#This Row],[Kunnan  peruspalvelujen valtionosuus ]:[Veroperustemuutoksista johtuvien veromenetysten korvaus]])</f>
        <v>3595841.1876316592</v>
      </c>
      <c r="Q157" s="34">
        <v>27509.713999999978</v>
      </c>
      <c r="R157" s="347">
        <f>+Yhteenveto[[#This Row],[Kunnan  peruspalvelujen valtionosuus ]]+Yhteenveto[[#This Row],[Veroperustemuutoksista johtuvien veromenetysten korvaus]]+Yhteenveto[[#This Row],[Kotikuntakorvaus, netto]]</f>
        <v>3623350.9016316594</v>
      </c>
      <c r="S157" s="11"/>
      <c r="T157"/>
    </row>
    <row r="158" spans="1:20" ht="15">
      <c r="A158" s="32">
        <v>499</v>
      </c>
      <c r="B158" s="13" t="s">
        <v>163</v>
      </c>
      <c r="C158" s="15">
        <v>19662</v>
      </c>
      <c r="D158" s="15">
        <v>35841883.480000004</v>
      </c>
      <c r="E158" s="15">
        <v>7159622.9430806451</v>
      </c>
      <c r="F158" s="234">
        <f>Yhteenveto[[#This Row],[Ikärakenne, laskennallinen kustannus]]+Yhteenveto[[#This Row],[Muut laskennalliset kustannukset ]]</f>
        <v>43001506.423080653</v>
      </c>
      <c r="G158" s="329">
        <v>1388.69</v>
      </c>
      <c r="H158" s="17">
        <v>27304422.780000001</v>
      </c>
      <c r="I158" s="345">
        <f>Yhteenveto[[#This Row],[Laskennalliset kustannukset yhteensä]]-Yhteenveto[[#This Row],[Omarahoitusosuus, €]]</f>
        <v>15697083.643080652</v>
      </c>
      <c r="J158" s="33">
        <v>600856.52988480183</v>
      </c>
      <c r="K158" s="34">
        <v>-572092.49352128524</v>
      </c>
      <c r="L158" s="234">
        <f>Yhteenveto[[#This Row],[Valtionosuus omarahoitusosuuden jälkeen (välisumma)]]+Yhteenveto[[#This Row],[Lisäosat yhteensä]]+Yhteenveto[[#This Row],[Valtionosuuteen tehtävät vähennykset ja lisäykset, netto]]</f>
        <v>15725847.679444168</v>
      </c>
      <c r="M158" s="34">
        <v>4089687.6496608984</v>
      </c>
      <c r="N158" s="308">
        <f>SUM(Yhteenveto[[#This Row],[Valtionosuus ennen verotuloihin perustuvaa valtionosuuden tasausta]]+Yhteenveto[[#This Row],[Verotuloihin perustuva valtionosuuden tasaus]])</f>
        <v>19815535.329105064</v>
      </c>
      <c r="O158" s="244">
        <v>2824104.0038644425</v>
      </c>
      <c r="P158" s="380">
        <f>SUM(Yhteenveto[[#This Row],[Kunnan  peruspalvelujen valtionosuus ]:[Veroperustemuutoksista johtuvien veromenetysten korvaus]])</f>
        <v>22639639.332969505</v>
      </c>
      <c r="Q158" s="34">
        <v>395702.76955000032</v>
      </c>
      <c r="R158" s="347">
        <f>+Yhteenveto[[#This Row],[Kunnan  peruspalvelujen valtionosuus ]]+Yhteenveto[[#This Row],[Veroperustemuutoksista johtuvien veromenetysten korvaus]]+Yhteenveto[[#This Row],[Kotikuntakorvaus, netto]]</f>
        <v>23035342.102519505</v>
      </c>
      <c r="S158" s="11"/>
      <c r="T158"/>
    </row>
    <row r="159" spans="1:20" ht="15">
      <c r="A159" s="32">
        <v>500</v>
      </c>
      <c r="B159" s="13" t="s">
        <v>164</v>
      </c>
      <c r="C159" s="15">
        <v>10486</v>
      </c>
      <c r="D159" s="15">
        <v>21002621.629999999</v>
      </c>
      <c r="E159" s="15">
        <v>1131562.9971688681</v>
      </c>
      <c r="F159" s="234">
        <f>Yhteenveto[[#This Row],[Ikärakenne, laskennallinen kustannus]]+Yhteenveto[[#This Row],[Muut laskennalliset kustannukset ]]</f>
        <v>22134184.627168868</v>
      </c>
      <c r="G159" s="329">
        <v>1388.69</v>
      </c>
      <c r="H159" s="17">
        <v>14561803.34</v>
      </c>
      <c r="I159" s="345">
        <f>Yhteenveto[[#This Row],[Laskennalliset kustannukset yhteensä]]-Yhteenveto[[#This Row],[Omarahoitusosuus, €]]</f>
        <v>7572381.2871688679</v>
      </c>
      <c r="J159" s="33">
        <v>360666.36810013058</v>
      </c>
      <c r="K159" s="34">
        <v>2928167.0781063922</v>
      </c>
      <c r="L159" s="234">
        <f>Yhteenveto[[#This Row],[Valtionosuus omarahoitusosuuden jälkeen (välisumma)]]+Yhteenveto[[#This Row],[Lisäosat yhteensä]]+Yhteenveto[[#This Row],[Valtionosuuteen tehtävät vähennykset ja lisäykset, netto]]</f>
        <v>10861214.733375391</v>
      </c>
      <c r="M159" s="34">
        <v>1325646.2473453768</v>
      </c>
      <c r="N159" s="308">
        <f>SUM(Yhteenveto[[#This Row],[Valtionosuus ennen verotuloihin perustuvaa valtionosuuden tasausta]]+Yhteenveto[[#This Row],[Verotuloihin perustuva valtionosuuden tasaus]])</f>
        <v>12186860.980720768</v>
      </c>
      <c r="O159" s="244">
        <v>1032774.5607903547</v>
      </c>
      <c r="P159" s="380">
        <f>SUM(Yhteenveto[[#This Row],[Kunnan  peruspalvelujen valtionosuus ]:[Veroperustemuutoksista johtuvien veromenetysten korvaus]])</f>
        <v>13219635.541511122</v>
      </c>
      <c r="Q159" s="34">
        <v>-223001.73799999995</v>
      </c>
      <c r="R159" s="347">
        <f>+Yhteenveto[[#This Row],[Kunnan  peruspalvelujen valtionosuus ]]+Yhteenveto[[#This Row],[Veroperustemuutoksista johtuvien veromenetysten korvaus]]+Yhteenveto[[#This Row],[Kotikuntakorvaus, netto]]</f>
        <v>12996633.803511122</v>
      </c>
      <c r="S159" s="11"/>
      <c r="T159"/>
    </row>
    <row r="160" spans="1:20" ht="15">
      <c r="A160" s="32">
        <v>503</v>
      </c>
      <c r="B160" s="13" t="s">
        <v>165</v>
      </c>
      <c r="C160" s="15">
        <v>7539</v>
      </c>
      <c r="D160" s="15">
        <v>10913097.490000002</v>
      </c>
      <c r="E160" s="15">
        <v>1344317.6470978458</v>
      </c>
      <c r="F160" s="234">
        <f>Yhteenveto[[#This Row],[Ikärakenne, laskennallinen kustannus]]+Yhteenveto[[#This Row],[Muut laskennalliset kustannukset ]]</f>
        <v>12257415.137097849</v>
      </c>
      <c r="G160" s="329">
        <v>1388.69</v>
      </c>
      <c r="H160" s="17">
        <v>10469333.91</v>
      </c>
      <c r="I160" s="345">
        <f>Yhteenveto[[#This Row],[Laskennalliset kustannukset yhteensä]]-Yhteenveto[[#This Row],[Omarahoitusosuus, €]]</f>
        <v>1788081.2270978484</v>
      </c>
      <c r="J160" s="33">
        <v>205980.52187703986</v>
      </c>
      <c r="K160" s="34">
        <v>-2158871.8554017073</v>
      </c>
      <c r="L160" s="234">
        <f>Yhteenveto[[#This Row],[Valtionosuus omarahoitusosuuden jälkeen (välisumma)]]+Yhteenveto[[#This Row],[Lisäosat yhteensä]]+Yhteenveto[[#This Row],[Valtionosuuteen tehtävät vähennykset ja lisäykset, netto]]</f>
        <v>-164810.10642681899</v>
      </c>
      <c r="M160" s="34">
        <v>2935606.9525766899</v>
      </c>
      <c r="N160" s="308">
        <f>SUM(Yhteenveto[[#This Row],[Valtionosuus ennen verotuloihin perustuvaa valtionosuuden tasausta]]+Yhteenveto[[#This Row],[Verotuloihin perustuva valtionosuuden tasaus]])</f>
        <v>2770796.8461498711</v>
      </c>
      <c r="O160" s="244">
        <v>1388308.1387866098</v>
      </c>
      <c r="P160" s="380">
        <f>SUM(Yhteenveto[[#This Row],[Kunnan  peruspalvelujen valtionosuus ]:[Veroperustemuutoksista johtuvien veromenetysten korvaus]])</f>
        <v>4159104.9849364809</v>
      </c>
      <c r="Q160" s="34">
        <v>142665.61550000001</v>
      </c>
      <c r="R160" s="347">
        <f>+Yhteenveto[[#This Row],[Kunnan  peruspalvelujen valtionosuus ]]+Yhteenveto[[#This Row],[Veroperustemuutoksista johtuvien veromenetysten korvaus]]+Yhteenveto[[#This Row],[Kotikuntakorvaus, netto]]</f>
        <v>4301770.6004364807</v>
      </c>
      <c r="S160" s="11"/>
      <c r="T160"/>
    </row>
    <row r="161" spans="1:20" ht="15">
      <c r="A161" s="32">
        <v>504</v>
      </c>
      <c r="B161" s="13" t="s">
        <v>166</v>
      </c>
      <c r="C161" s="15">
        <v>1764</v>
      </c>
      <c r="D161" s="15">
        <v>2475335.63</v>
      </c>
      <c r="E161" s="15">
        <v>531023.9599416405</v>
      </c>
      <c r="F161" s="234">
        <f>Yhteenveto[[#This Row],[Ikärakenne, laskennallinen kustannus]]+Yhteenveto[[#This Row],[Muut laskennalliset kustannukset ]]</f>
        <v>3006359.5899416404</v>
      </c>
      <c r="G161" s="329">
        <v>1388.69</v>
      </c>
      <c r="H161" s="17">
        <v>2449649.16</v>
      </c>
      <c r="I161" s="345">
        <f>Yhteenveto[[#This Row],[Laskennalliset kustannukset yhteensä]]-Yhteenveto[[#This Row],[Omarahoitusosuus, €]]</f>
        <v>556710.42994164024</v>
      </c>
      <c r="J161" s="33">
        <v>48732.351851385385</v>
      </c>
      <c r="K161" s="34">
        <v>-863924.71968316298</v>
      </c>
      <c r="L161" s="234">
        <f>Yhteenveto[[#This Row],[Valtionosuus omarahoitusosuuden jälkeen (välisumma)]]+Yhteenveto[[#This Row],[Lisäosat yhteensä]]+Yhteenveto[[#This Row],[Valtionosuuteen tehtävät vähennykset ja lisäykset, netto]]</f>
        <v>-258481.93789013731</v>
      </c>
      <c r="M161" s="34">
        <v>749595.54293986352</v>
      </c>
      <c r="N161" s="308">
        <f>SUM(Yhteenveto[[#This Row],[Valtionosuus ennen verotuloihin perustuvaa valtionosuuden tasausta]]+Yhteenveto[[#This Row],[Verotuloihin perustuva valtionosuuden tasaus]])</f>
        <v>491113.6050497262</v>
      </c>
      <c r="O161" s="244">
        <v>381953.30608945538</v>
      </c>
      <c r="P161" s="380">
        <f>SUM(Yhteenveto[[#This Row],[Kunnan  peruspalvelujen valtionosuus ]:[Veroperustemuutoksista johtuvien veromenetysten korvaus]])</f>
        <v>873066.91113918158</v>
      </c>
      <c r="Q161" s="34">
        <v>-847176.85950000014</v>
      </c>
      <c r="R161" s="347">
        <f>+Yhteenveto[[#This Row],[Kunnan  peruspalvelujen valtionosuus ]]+Yhteenveto[[#This Row],[Veroperustemuutoksista johtuvien veromenetysten korvaus]]+Yhteenveto[[#This Row],[Kotikuntakorvaus, netto]]</f>
        <v>25890.051639181445</v>
      </c>
      <c r="S161" s="11"/>
      <c r="T161"/>
    </row>
    <row r="162" spans="1:20" ht="15">
      <c r="A162" s="32">
        <v>505</v>
      </c>
      <c r="B162" s="13" t="s">
        <v>167</v>
      </c>
      <c r="C162" s="15">
        <v>20912</v>
      </c>
      <c r="D162" s="15">
        <v>37754456.879999995</v>
      </c>
      <c r="E162" s="15">
        <v>3647579.3212559563</v>
      </c>
      <c r="F162" s="234">
        <f>Yhteenveto[[#This Row],[Ikärakenne, laskennallinen kustannus]]+Yhteenveto[[#This Row],[Muut laskennalliset kustannukset ]]</f>
        <v>41402036.201255955</v>
      </c>
      <c r="G162" s="329">
        <v>1388.69</v>
      </c>
      <c r="H162" s="17">
        <v>29040285.280000001</v>
      </c>
      <c r="I162" s="345">
        <f>Yhteenveto[[#This Row],[Laskennalliset kustannukset yhteensä]]-Yhteenveto[[#This Row],[Omarahoitusosuus, €]]</f>
        <v>12361750.921255954</v>
      </c>
      <c r="J162" s="33">
        <v>642014.32016938122</v>
      </c>
      <c r="K162" s="34">
        <v>-3218672.2874258603</v>
      </c>
      <c r="L162" s="234">
        <f>Yhteenveto[[#This Row],[Valtionosuus omarahoitusosuuden jälkeen (välisumma)]]+Yhteenveto[[#This Row],[Lisäosat yhteensä]]+Yhteenveto[[#This Row],[Valtionosuuteen tehtävät vähennykset ja lisäykset, netto]]</f>
        <v>9785092.9539994746</v>
      </c>
      <c r="M162" s="34">
        <v>3849164.0262180516</v>
      </c>
      <c r="N162" s="308">
        <f>SUM(Yhteenveto[[#This Row],[Valtionosuus ennen verotuloihin perustuvaa valtionosuuden tasausta]]+Yhteenveto[[#This Row],[Verotuloihin perustuva valtionosuuden tasaus]])</f>
        <v>13634256.980217526</v>
      </c>
      <c r="O162" s="244">
        <v>3077114.9719463256</v>
      </c>
      <c r="P162" s="380">
        <f>SUM(Yhteenveto[[#This Row],[Kunnan  peruspalvelujen valtionosuus ]:[Veroperustemuutoksista johtuvien veromenetysten korvaus]])</f>
        <v>16711371.952163851</v>
      </c>
      <c r="Q162" s="34">
        <v>-1811538.5364999999</v>
      </c>
      <c r="R162" s="347">
        <f>+Yhteenveto[[#This Row],[Kunnan  peruspalvelujen valtionosuus ]]+Yhteenveto[[#This Row],[Veroperustemuutoksista johtuvien veromenetysten korvaus]]+Yhteenveto[[#This Row],[Kotikuntakorvaus, netto]]</f>
        <v>14899833.415663851</v>
      </c>
      <c r="S162" s="11"/>
      <c r="T162"/>
    </row>
    <row r="163" spans="1:20" ht="15">
      <c r="A163" s="32">
        <v>507</v>
      </c>
      <c r="B163" s="13" t="s">
        <v>168</v>
      </c>
      <c r="C163" s="15">
        <v>5564</v>
      </c>
      <c r="D163" s="15">
        <v>6066470.6600000001</v>
      </c>
      <c r="E163" s="15">
        <v>1584111.1251742274</v>
      </c>
      <c r="F163" s="234">
        <f>Yhteenveto[[#This Row],[Ikärakenne, laskennallinen kustannus]]+Yhteenveto[[#This Row],[Muut laskennalliset kustannukset ]]</f>
        <v>7650581.7851742273</v>
      </c>
      <c r="G163" s="329">
        <v>1388.69</v>
      </c>
      <c r="H163" s="17">
        <v>7726671.1600000001</v>
      </c>
      <c r="I163" s="345">
        <f>Yhteenveto[[#This Row],[Laskennalliset kustannukset yhteensä]]-Yhteenveto[[#This Row],[Omarahoitusosuus, €]]</f>
        <v>-76089.374825772829</v>
      </c>
      <c r="J163" s="33">
        <v>419882.85010188294</v>
      </c>
      <c r="K163" s="34">
        <v>-1522411.9401910477</v>
      </c>
      <c r="L163" s="234">
        <f>Yhteenveto[[#This Row],[Valtionosuus omarahoitusosuuden jälkeen (välisumma)]]+Yhteenveto[[#This Row],[Lisäosat yhteensä]]+Yhteenveto[[#This Row],[Valtionosuuteen tehtävät vähennykset ja lisäykset, netto]]</f>
        <v>-1178618.4649149375</v>
      </c>
      <c r="M163" s="34">
        <v>972036.42851637793</v>
      </c>
      <c r="N163" s="308">
        <f>SUM(Yhteenveto[[#This Row],[Valtionosuus ennen verotuloihin perustuvaa valtionosuuden tasausta]]+Yhteenveto[[#This Row],[Verotuloihin perustuva valtionosuuden tasaus]])</f>
        <v>-206582.03639855958</v>
      </c>
      <c r="O163" s="244">
        <v>1106543.9257034184</v>
      </c>
      <c r="P163" s="380">
        <f>SUM(Yhteenveto[[#This Row],[Kunnan  peruspalvelujen valtionosuus ]:[Veroperustemuutoksista johtuvien veromenetysten korvaus]])</f>
        <v>899961.88930485887</v>
      </c>
      <c r="Q163" s="34">
        <v>43696.286500000017</v>
      </c>
      <c r="R163" s="347">
        <f>+Yhteenveto[[#This Row],[Kunnan  peruspalvelujen valtionosuus ]]+Yhteenveto[[#This Row],[Veroperustemuutoksista johtuvien veromenetysten korvaus]]+Yhteenveto[[#This Row],[Kotikuntakorvaus, netto]]</f>
        <v>943658.17580485891</v>
      </c>
      <c r="S163" s="11"/>
      <c r="T163"/>
    </row>
    <row r="164" spans="1:20" ht="15">
      <c r="A164" s="32">
        <v>508</v>
      </c>
      <c r="B164" s="13" t="s">
        <v>169</v>
      </c>
      <c r="C164" s="15">
        <v>9360</v>
      </c>
      <c r="D164" s="15">
        <v>10642958.420000002</v>
      </c>
      <c r="E164" s="15">
        <v>1713574.077851221</v>
      </c>
      <c r="F164" s="234">
        <f>Yhteenveto[[#This Row],[Ikärakenne, laskennallinen kustannus]]+Yhteenveto[[#This Row],[Muut laskennalliset kustannukset ]]</f>
        <v>12356532.497851223</v>
      </c>
      <c r="G164" s="329">
        <v>1388.69</v>
      </c>
      <c r="H164" s="17">
        <v>12998138.4</v>
      </c>
      <c r="I164" s="345">
        <f>Yhteenveto[[#This Row],[Laskennalliset kustannukset yhteensä]]-Yhteenveto[[#This Row],[Omarahoitusosuus, €]]</f>
        <v>-641605.90214877762</v>
      </c>
      <c r="J164" s="33">
        <v>635648.50973304163</v>
      </c>
      <c r="K164" s="34">
        <v>-2604620.0195425274</v>
      </c>
      <c r="L164" s="234">
        <f>Yhteenveto[[#This Row],[Valtionosuus omarahoitusosuuden jälkeen (välisumma)]]+Yhteenveto[[#This Row],[Lisäosat yhteensä]]+Yhteenveto[[#This Row],[Valtionosuuteen tehtävät vähennykset ja lisäykset, netto]]</f>
        <v>-2610577.4119582633</v>
      </c>
      <c r="M164" s="34">
        <v>2354897.9557672702</v>
      </c>
      <c r="N164" s="308">
        <f>SUM(Yhteenveto[[#This Row],[Valtionosuus ennen verotuloihin perustuvaa valtionosuuden tasausta]]+Yhteenveto[[#This Row],[Verotuloihin perustuva valtionosuuden tasaus]])</f>
        <v>-255679.45619099308</v>
      </c>
      <c r="O164" s="244">
        <v>1662356.1026546212</v>
      </c>
      <c r="P164" s="380">
        <f>SUM(Yhteenveto[[#This Row],[Kunnan  peruspalvelujen valtionosuus ]:[Veroperustemuutoksista johtuvien veromenetysten korvaus]])</f>
        <v>1406676.6464636282</v>
      </c>
      <c r="Q164" s="34">
        <v>111679.89099999997</v>
      </c>
      <c r="R164" s="347">
        <f>+Yhteenveto[[#This Row],[Kunnan  peruspalvelujen valtionosuus ]]+Yhteenveto[[#This Row],[Veroperustemuutoksista johtuvien veromenetysten korvaus]]+Yhteenveto[[#This Row],[Kotikuntakorvaus, netto]]</f>
        <v>1518356.5374636282</v>
      </c>
      <c r="S164" s="11"/>
      <c r="T164"/>
    </row>
    <row r="165" spans="1:20" ht="15">
      <c r="A165" s="32">
        <v>529</v>
      </c>
      <c r="B165" s="13" t="s">
        <v>170</v>
      </c>
      <c r="C165" s="15">
        <v>19850</v>
      </c>
      <c r="D165" s="15">
        <v>28609573.909999996</v>
      </c>
      <c r="E165" s="15">
        <v>3980123.1918549011</v>
      </c>
      <c r="F165" s="234">
        <f>Yhteenveto[[#This Row],[Ikärakenne, laskennallinen kustannus]]+Yhteenveto[[#This Row],[Muut laskennalliset kustannukset ]]</f>
        <v>32589697.101854898</v>
      </c>
      <c r="G165" s="329">
        <v>1388.69</v>
      </c>
      <c r="H165" s="17">
        <v>27565496.5</v>
      </c>
      <c r="I165" s="345">
        <f>Yhteenveto[[#This Row],[Laskennalliset kustannukset yhteensä]]-Yhteenveto[[#This Row],[Omarahoitusosuus, €]]</f>
        <v>5024200.601854898</v>
      </c>
      <c r="J165" s="33">
        <v>767459.5807251106</v>
      </c>
      <c r="K165" s="34">
        <v>3095741.4187157149</v>
      </c>
      <c r="L165" s="234">
        <f>Yhteenveto[[#This Row],[Valtionosuus omarahoitusosuuden jälkeen (välisumma)]]+Yhteenveto[[#This Row],[Lisäosat yhteensä]]+Yhteenveto[[#This Row],[Valtionosuuteen tehtävät vähennykset ja lisäykset, netto]]</f>
        <v>8887401.6012957245</v>
      </c>
      <c r="M165" s="34">
        <v>-634526.86247983784</v>
      </c>
      <c r="N165" s="308">
        <f>SUM(Yhteenveto[[#This Row],[Valtionosuus ennen verotuloihin perustuvaa valtionosuuden tasausta]]+Yhteenveto[[#This Row],[Verotuloihin perustuva valtionosuuden tasaus]])</f>
        <v>8252874.7388158869</v>
      </c>
      <c r="O165" s="244">
        <v>2301642.8770866529</v>
      </c>
      <c r="P165" s="380">
        <f>SUM(Yhteenveto[[#This Row],[Kunnan  peruspalvelujen valtionosuus ]:[Veroperustemuutoksista johtuvien veromenetysten korvaus]])</f>
        <v>10554517.615902539</v>
      </c>
      <c r="Q165" s="34">
        <v>-200888.04544999992</v>
      </c>
      <c r="R165" s="347">
        <f>+Yhteenveto[[#This Row],[Kunnan  peruspalvelujen valtionosuus ]]+Yhteenveto[[#This Row],[Veroperustemuutoksista johtuvien veromenetysten korvaus]]+Yhteenveto[[#This Row],[Kotikuntakorvaus, netto]]</f>
        <v>10353629.570452539</v>
      </c>
      <c r="S165" s="11"/>
      <c r="T165"/>
    </row>
    <row r="166" spans="1:20" ht="15">
      <c r="A166" s="32">
        <v>531</v>
      </c>
      <c r="B166" s="13" t="s">
        <v>171</v>
      </c>
      <c r="C166" s="15">
        <v>5072</v>
      </c>
      <c r="D166" s="15">
        <v>6945893.4499999993</v>
      </c>
      <c r="E166" s="15">
        <v>667278.0964513002</v>
      </c>
      <c r="F166" s="234">
        <f>Yhteenveto[[#This Row],[Ikärakenne, laskennallinen kustannus]]+Yhteenveto[[#This Row],[Muut laskennalliset kustannukset ]]</f>
        <v>7613171.5464512995</v>
      </c>
      <c r="G166" s="329">
        <v>1388.69</v>
      </c>
      <c r="H166" s="17">
        <v>7043435.6800000006</v>
      </c>
      <c r="I166" s="345">
        <f>Yhteenveto[[#This Row],[Laskennalliset kustannukset yhteensä]]-Yhteenveto[[#This Row],[Omarahoitusosuus, €]]</f>
        <v>569735.86645129882</v>
      </c>
      <c r="J166" s="33">
        <v>134254.22413924203</v>
      </c>
      <c r="K166" s="34">
        <v>-2684321.3122257981</v>
      </c>
      <c r="L166" s="234">
        <f>Yhteenveto[[#This Row],[Valtionosuus omarahoitusosuuden jälkeen (välisumma)]]+Yhteenveto[[#This Row],[Lisäosat yhteensä]]+Yhteenveto[[#This Row],[Valtionosuuteen tehtävät vähennykset ja lisäykset, netto]]</f>
        <v>-1980331.2216352574</v>
      </c>
      <c r="M166" s="34">
        <v>2197489.3816848043</v>
      </c>
      <c r="N166" s="308">
        <f>SUM(Yhteenveto[[#This Row],[Valtionosuus ennen verotuloihin perustuvaa valtionosuuden tasausta]]+Yhteenveto[[#This Row],[Verotuloihin perustuva valtionosuuden tasaus]])</f>
        <v>217158.16004954698</v>
      </c>
      <c r="O166" s="244">
        <v>879128.80053243821</v>
      </c>
      <c r="P166" s="380">
        <f>SUM(Yhteenveto[[#This Row],[Kunnan  peruspalvelujen valtionosuus ]:[Veroperustemuutoksista johtuvien veromenetysten korvaus]])</f>
        <v>1096286.9605819853</v>
      </c>
      <c r="Q166" s="34">
        <v>36465.289550000016</v>
      </c>
      <c r="R166" s="347">
        <f>+Yhteenveto[[#This Row],[Kunnan  peruspalvelujen valtionosuus ]]+Yhteenveto[[#This Row],[Veroperustemuutoksista johtuvien veromenetysten korvaus]]+Yhteenveto[[#This Row],[Kotikuntakorvaus, netto]]</f>
        <v>1132752.2501319854</v>
      </c>
      <c r="S166" s="11"/>
      <c r="T166"/>
    </row>
    <row r="167" spans="1:20" ht="15">
      <c r="A167" s="32">
        <v>535</v>
      </c>
      <c r="B167" s="13" t="s">
        <v>172</v>
      </c>
      <c r="C167" s="15">
        <v>10419</v>
      </c>
      <c r="D167" s="15">
        <v>21658747.25</v>
      </c>
      <c r="E167" s="15">
        <v>1296896.0593473706</v>
      </c>
      <c r="F167" s="234">
        <f>Yhteenveto[[#This Row],[Ikärakenne, laskennallinen kustannus]]+Yhteenveto[[#This Row],[Muut laskennalliset kustannukset ]]</f>
        <v>22955643.309347369</v>
      </c>
      <c r="G167" s="329">
        <v>1388.69</v>
      </c>
      <c r="H167" s="17">
        <v>14468761.110000001</v>
      </c>
      <c r="I167" s="345">
        <f>Yhteenveto[[#This Row],[Laskennalliset kustannukset yhteensä]]-Yhteenveto[[#This Row],[Omarahoitusosuus, €]]</f>
        <v>8486882.1993473675</v>
      </c>
      <c r="J167" s="33">
        <v>384178.36506370781</v>
      </c>
      <c r="K167" s="34">
        <v>-1021247.5572071974</v>
      </c>
      <c r="L167" s="234">
        <f>Yhteenveto[[#This Row],[Valtionosuus omarahoitusosuuden jälkeen (välisumma)]]+Yhteenveto[[#This Row],[Lisäosat yhteensä]]+Yhteenveto[[#This Row],[Valtionosuuteen tehtävät vähennykset ja lisäykset, netto]]</f>
        <v>7849813.0072038788</v>
      </c>
      <c r="M167" s="34">
        <v>6452510.2409875169</v>
      </c>
      <c r="N167" s="308">
        <f>SUM(Yhteenveto[[#This Row],[Valtionosuus ennen verotuloihin perustuvaa valtionosuuden tasausta]]+Yhteenveto[[#This Row],[Verotuloihin perustuva valtionosuuden tasaus]])</f>
        <v>14302323.248191396</v>
      </c>
      <c r="O167" s="244">
        <v>1996894.0519505634</v>
      </c>
      <c r="P167" s="380">
        <f>SUM(Yhteenveto[[#This Row],[Kunnan  peruspalvelujen valtionosuus ]:[Veroperustemuutoksista johtuvien veromenetysten korvaus]])</f>
        <v>16299217.300141959</v>
      </c>
      <c r="Q167" s="34">
        <v>-61986.367500000051</v>
      </c>
      <c r="R167" s="347">
        <f>+Yhteenveto[[#This Row],[Kunnan  peruspalvelujen valtionosuus ]]+Yhteenveto[[#This Row],[Veroperustemuutoksista johtuvien veromenetysten korvaus]]+Yhteenveto[[#This Row],[Kotikuntakorvaus, netto]]</f>
        <v>16237230.932641959</v>
      </c>
      <c r="S167" s="11"/>
      <c r="T167"/>
    </row>
    <row r="168" spans="1:20" ht="15">
      <c r="A168" s="32">
        <v>536</v>
      </c>
      <c r="B168" s="13" t="s">
        <v>173</v>
      </c>
      <c r="C168" s="15">
        <v>35346</v>
      </c>
      <c r="D168" s="15">
        <v>60665424.590000004</v>
      </c>
      <c r="E168" s="15">
        <v>4666100.3654891429</v>
      </c>
      <c r="F168" s="234">
        <f>Yhteenveto[[#This Row],[Ikärakenne, laskennallinen kustannus]]+Yhteenveto[[#This Row],[Muut laskennalliset kustannukset ]]</f>
        <v>65331524.955489144</v>
      </c>
      <c r="G168" s="329">
        <v>1388.69</v>
      </c>
      <c r="H168" s="17">
        <v>49084636.740000002</v>
      </c>
      <c r="I168" s="345">
        <f>Yhteenveto[[#This Row],[Laskennalliset kustannukset yhteensä]]-Yhteenveto[[#This Row],[Omarahoitusosuus, €]]</f>
        <v>16246888.215489142</v>
      </c>
      <c r="J168" s="33">
        <v>1606164.570400025</v>
      </c>
      <c r="K168" s="34">
        <v>-6882203.4168446511</v>
      </c>
      <c r="L168" s="234">
        <f>Yhteenveto[[#This Row],[Valtionosuus omarahoitusosuuden jälkeen (välisumma)]]+Yhteenveto[[#This Row],[Lisäosat yhteensä]]+Yhteenveto[[#This Row],[Valtionosuuteen tehtävät vähennykset ja lisäykset, netto]]</f>
        <v>10970849.369044516</v>
      </c>
      <c r="M168" s="34">
        <v>5605455.9076610524</v>
      </c>
      <c r="N168" s="308">
        <f>SUM(Yhteenveto[[#This Row],[Valtionosuus ennen verotuloihin perustuvaa valtionosuuden tasausta]]+Yhteenveto[[#This Row],[Verotuloihin perustuva valtionosuuden tasaus]])</f>
        <v>16576305.276705569</v>
      </c>
      <c r="O168" s="244">
        <v>4243793.9768804414</v>
      </c>
      <c r="P168" s="380">
        <f>SUM(Yhteenveto[[#This Row],[Kunnan  peruspalvelujen valtionosuus ]:[Veroperustemuutoksista johtuvien veromenetysten korvaus]])</f>
        <v>20820099.253586009</v>
      </c>
      <c r="Q168" s="34">
        <v>-13856.302799999248</v>
      </c>
      <c r="R168" s="347">
        <f>+Yhteenveto[[#This Row],[Kunnan  peruspalvelujen valtionosuus ]]+Yhteenveto[[#This Row],[Veroperustemuutoksista johtuvien veromenetysten korvaus]]+Yhteenveto[[#This Row],[Kotikuntakorvaus, netto]]</f>
        <v>20806242.950786009</v>
      </c>
      <c r="S168" s="11"/>
      <c r="T168"/>
    </row>
    <row r="169" spans="1:20" ht="15">
      <c r="A169" s="32">
        <v>538</v>
      </c>
      <c r="B169" s="13" t="s">
        <v>174</v>
      </c>
      <c r="C169" s="15">
        <v>4644</v>
      </c>
      <c r="D169" s="15">
        <v>8470010.2699999996</v>
      </c>
      <c r="E169" s="15">
        <v>595118.56160804932</v>
      </c>
      <c r="F169" s="234">
        <f>Yhteenveto[[#This Row],[Ikärakenne, laskennallinen kustannus]]+Yhteenveto[[#This Row],[Muut laskennalliset kustannukset ]]</f>
        <v>9065128.8316080496</v>
      </c>
      <c r="G169" s="329">
        <v>1388.69</v>
      </c>
      <c r="H169" s="17">
        <v>6449076.3600000003</v>
      </c>
      <c r="I169" s="345">
        <f>Yhteenveto[[#This Row],[Laskennalliset kustannukset yhteensä]]-Yhteenveto[[#This Row],[Omarahoitusosuus, €]]</f>
        <v>2616052.4716080492</v>
      </c>
      <c r="J169" s="33">
        <v>97184.54430031481</v>
      </c>
      <c r="K169" s="34">
        <v>-635023.96184029407</v>
      </c>
      <c r="L169" s="234">
        <f>Yhteenveto[[#This Row],[Valtionosuus omarahoitusosuuden jälkeen (välisumma)]]+Yhteenveto[[#This Row],[Lisäosat yhteensä]]+Yhteenveto[[#This Row],[Valtionosuuteen tehtävät vähennykset ja lisäykset, netto]]</f>
        <v>2078213.0540680701</v>
      </c>
      <c r="M169" s="34">
        <v>1892610.609176897</v>
      </c>
      <c r="N169" s="308">
        <f>SUM(Yhteenveto[[#This Row],[Valtionosuus ennen verotuloihin perustuvaa valtionosuuden tasausta]]+Yhteenveto[[#This Row],[Verotuloihin perustuva valtionosuuden tasaus]])</f>
        <v>3970823.6632449673</v>
      </c>
      <c r="O169" s="244">
        <v>778488.80307166837</v>
      </c>
      <c r="P169" s="380">
        <f>SUM(Yhteenveto[[#This Row],[Kunnan  peruspalvelujen valtionosuus ]:[Veroperustemuutoksista johtuvien veromenetysten korvaus]])</f>
        <v>4749312.4663166357</v>
      </c>
      <c r="Q169" s="34">
        <v>-78993.457500000019</v>
      </c>
      <c r="R169" s="347">
        <f>+Yhteenveto[[#This Row],[Kunnan  peruspalvelujen valtionosuus ]]+Yhteenveto[[#This Row],[Veroperustemuutoksista johtuvien veromenetysten korvaus]]+Yhteenveto[[#This Row],[Kotikuntakorvaus, netto]]</f>
        <v>4670319.0088166352</v>
      </c>
      <c r="S169" s="11"/>
      <c r="T169"/>
    </row>
    <row r="170" spans="1:20" ht="15">
      <c r="A170" s="32">
        <v>541</v>
      </c>
      <c r="B170" s="13" t="s">
        <v>175</v>
      </c>
      <c r="C170" s="15">
        <v>9243</v>
      </c>
      <c r="D170" s="15">
        <v>10426502.949999999</v>
      </c>
      <c r="E170" s="15">
        <v>3286998.7770954217</v>
      </c>
      <c r="F170" s="234">
        <f>Yhteenveto[[#This Row],[Ikärakenne, laskennallinen kustannus]]+Yhteenveto[[#This Row],[Muut laskennalliset kustannukset ]]</f>
        <v>13713501.727095421</v>
      </c>
      <c r="G170" s="329">
        <v>1388.69</v>
      </c>
      <c r="H170" s="17">
        <v>12835661.67</v>
      </c>
      <c r="I170" s="345">
        <f>Yhteenveto[[#This Row],[Laskennalliset kustannukset yhteensä]]-Yhteenveto[[#This Row],[Omarahoitusosuus, €]]</f>
        <v>877840.05709542148</v>
      </c>
      <c r="J170" s="33">
        <v>1302193.1678332263</v>
      </c>
      <c r="K170" s="34">
        <v>3023156.4016779545</v>
      </c>
      <c r="L170" s="234">
        <f>Yhteenveto[[#This Row],[Valtionosuus omarahoitusosuuden jälkeen (välisumma)]]+Yhteenveto[[#This Row],[Lisäosat yhteensä]]+Yhteenveto[[#This Row],[Valtionosuuteen tehtävät vähennykset ja lisäykset, netto]]</f>
        <v>5203189.6266066022</v>
      </c>
      <c r="M170" s="34">
        <v>4567844.1577191809</v>
      </c>
      <c r="N170" s="308">
        <f>SUM(Yhteenveto[[#This Row],[Valtionosuus ennen verotuloihin perustuvaa valtionosuuden tasausta]]+Yhteenveto[[#This Row],[Verotuloihin perustuva valtionosuuden tasaus]])</f>
        <v>9771033.7843257822</v>
      </c>
      <c r="O170" s="244">
        <v>2030617.8902143268</v>
      </c>
      <c r="P170" s="380">
        <f>SUM(Yhteenveto[[#This Row],[Kunnan  peruspalvelujen valtionosuus ]:[Veroperustemuutoksista johtuvien veromenetysten korvaus]])</f>
        <v>11801651.67454011</v>
      </c>
      <c r="Q170" s="34">
        <v>-9796.9789500000188</v>
      </c>
      <c r="R170" s="347">
        <f>+Yhteenveto[[#This Row],[Kunnan  peruspalvelujen valtionosuus ]]+Yhteenveto[[#This Row],[Veroperustemuutoksista johtuvien veromenetysten korvaus]]+Yhteenveto[[#This Row],[Kotikuntakorvaus, netto]]</f>
        <v>11791854.69559011</v>
      </c>
      <c r="S170" s="11"/>
      <c r="T170"/>
    </row>
    <row r="171" spans="1:20" ht="15">
      <c r="A171" s="32">
        <v>543</v>
      </c>
      <c r="B171" s="13" t="s">
        <v>176</v>
      </c>
      <c r="C171" s="15">
        <v>44458</v>
      </c>
      <c r="D171" s="15">
        <v>82057134.729999989</v>
      </c>
      <c r="E171" s="15">
        <v>9280142.6772082876</v>
      </c>
      <c r="F171" s="234">
        <f>Yhteenveto[[#This Row],[Ikärakenne, laskennallinen kustannus]]+Yhteenveto[[#This Row],[Muut laskennalliset kustannukset ]]</f>
        <v>91337277.407208279</v>
      </c>
      <c r="G171" s="329">
        <v>1388.69</v>
      </c>
      <c r="H171" s="17">
        <v>61738380.020000003</v>
      </c>
      <c r="I171" s="345">
        <f>Yhteenveto[[#This Row],[Laskennalliset kustannukset yhteensä]]-Yhteenveto[[#This Row],[Omarahoitusosuus, €]]</f>
        <v>29598897.387208275</v>
      </c>
      <c r="J171" s="33">
        <v>1732856.1023560262</v>
      </c>
      <c r="K171" s="34">
        <v>2797216.3167986944</v>
      </c>
      <c r="L171" s="234">
        <f>Yhteenveto[[#This Row],[Valtionosuus omarahoitusosuuden jälkeen (välisumma)]]+Yhteenveto[[#This Row],[Lisäosat yhteensä]]+Yhteenveto[[#This Row],[Valtionosuuteen tehtävät vähennykset ja lisäykset, netto]]</f>
        <v>34128969.806363001</v>
      </c>
      <c r="M171" s="34">
        <v>-198832.6306909867</v>
      </c>
      <c r="N171" s="308">
        <f>SUM(Yhteenveto[[#This Row],[Valtionosuus ennen verotuloihin perustuvaa valtionosuuden tasausta]]+Yhteenveto[[#This Row],[Verotuloihin perustuva valtionosuuden tasaus]])</f>
        <v>33930137.175672017</v>
      </c>
      <c r="O171" s="244">
        <v>5144222.2518574186</v>
      </c>
      <c r="P171" s="380">
        <f>SUM(Yhteenveto[[#This Row],[Kunnan  peruspalvelujen valtionosuus ]:[Veroperustemuutoksista johtuvien veromenetysten korvaus]])</f>
        <v>39074359.427529439</v>
      </c>
      <c r="Q171" s="34">
        <v>-266196.76289999997</v>
      </c>
      <c r="R171" s="347">
        <f>+Yhteenveto[[#This Row],[Kunnan  peruspalvelujen valtionosuus ]]+Yhteenveto[[#This Row],[Veroperustemuutoksista johtuvien veromenetysten korvaus]]+Yhteenveto[[#This Row],[Kotikuntakorvaus, netto]]</f>
        <v>38808162.664629437</v>
      </c>
      <c r="S171" s="11"/>
      <c r="T171"/>
    </row>
    <row r="172" spans="1:20" ht="15">
      <c r="A172" s="32">
        <v>545</v>
      </c>
      <c r="B172" s="13" t="s">
        <v>177</v>
      </c>
      <c r="C172" s="15">
        <v>9584</v>
      </c>
      <c r="D172" s="15">
        <v>14424700.939999999</v>
      </c>
      <c r="E172" s="15">
        <v>6883886.1776131587</v>
      </c>
      <c r="F172" s="234">
        <f>Yhteenveto[[#This Row],[Ikärakenne, laskennallinen kustannus]]+Yhteenveto[[#This Row],[Muut laskennalliset kustannukset ]]</f>
        <v>21308587.117613159</v>
      </c>
      <c r="G172" s="329">
        <v>1388.69</v>
      </c>
      <c r="H172" s="17">
        <v>13309204.960000001</v>
      </c>
      <c r="I172" s="345">
        <f>Yhteenveto[[#This Row],[Laskennalliset kustannukset yhteensä]]-Yhteenveto[[#This Row],[Omarahoitusosuus, €]]</f>
        <v>7999382.1576131582</v>
      </c>
      <c r="J172" s="33">
        <v>769589.82882114872</v>
      </c>
      <c r="K172" s="34">
        <v>2402082.31940802</v>
      </c>
      <c r="L172" s="234">
        <f>Yhteenveto[[#This Row],[Valtionosuus omarahoitusosuuden jälkeen (välisumma)]]+Yhteenveto[[#This Row],[Lisäosat yhteensä]]+Yhteenveto[[#This Row],[Valtionosuuteen tehtävät vähennykset ja lisäykset, netto]]</f>
        <v>11171054.305842327</v>
      </c>
      <c r="M172" s="34">
        <v>3119934.886978758</v>
      </c>
      <c r="N172" s="308">
        <f>SUM(Yhteenveto[[#This Row],[Valtionosuus ennen verotuloihin perustuvaa valtionosuuden tasausta]]+Yhteenveto[[#This Row],[Verotuloihin perustuva valtionosuuden tasaus]])</f>
        <v>14290989.192821085</v>
      </c>
      <c r="O172" s="244">
        <v>2173390.3931355006</v>
      </c>
      <c r="P172" s="380">
        <f>SUM(Yhteenveto[[#This Row],[Kunnan  peruspalvelujen valtionosuus ]:[Veroperustemuutoksista johtuvien veromenetysten korvaus]])</f>
        <v>16464379.585956587</v>
      </c>
      <c r="Q172" s="34">
        <v>13575.834999999992</v>
      </c>
      <c r="R172" s="347">
        <f>+Yhteenveto[[#This Row],[Kunnan  peruspalvelujen valtionosuus ]]+Yhteenveto[[#This Row],[Veroperustemuutoksista johtuvien veromenetysten korvaus]]+Yhteenveto[[#This Row],[Kotikuntakorvaus, netto]]</f>
        <v>16477955.420956587</v>
      </c>
      <c r="S172" s="11"/>
      <c r="T172"/>
    </row>
    <row r="173" spans="1:20" ht="15">
      <c r="A173" s="32">
        <v>560</v>
      </c>
      <c r="B173" s="13" t="s">
        <v>178</v>
      </c>
      <c r="C173" s="15">
        <v>15735</v>
      </c>
      <c r="D173" s="15">
        <v>24476640.690000001</v>
      </c>
      <c r="E173" s="15">
        <v>3179537.8735488942</v>
      </c>
      <c r="F173" s="234">
        <f>Yhteenveto[[#This Row],[Ikärakenne, laskennallinen kustannus]]+Yhteenveto[[#This Row],[Muut laskennalliset kustannukset ]]</f>
        <v>27656178.563548896</v>
      </c>
      <c r="G173" s="329">
        <v>1388.69</v>
      </c>
      <c r="H173" s="17">
        <v>21851037.150000002</v>
      </c>
      <c r="I173" s="345">
        <f>Yhteenveto[[#This Row],[Laskennalliset kustannukset yhteensä]]-Yhteenveto[[#This Row],[Omarahoitusosuus, €]]</f>
        <v>5805141.4135488942</v>
      </c>
      <c r="J173" s="33">
        <v>399386.92259176972</v>
      </c>
      <c r="K173" s="34">
        <v>-1852299.8207340646</v>
      </c>
      <c r="L173" s="234">
        <f>Yhteenveto[[#This Row],[Valtionosuus omarahoitusosuuden jälkeen (välisumma)]]+Yhteenveto[[#This Row],[Lisäosat yhteensä]]+Yhteenveto[[#This Row],[Valtionosuuteen tehtävät vähennykset ja lisäykset, netto]]</f>
        <v>4352228.5154065993</v>
      </c>
      <c r="M173" s="34">
        <v>6119155.5578805432</v>
      </c>
      <c r="N173" s="308">
        <f>SUM(Yhteenveto[[#This Row],[Valtionosuus ennen verotuloihin perustuvaa valtionosuuden tasausta]]+Yhteenveto[[#This Row],[Verotuloihin perustuva valtionosuuden tasaus]])</f>
        <v>10471384.073287142</v>
      </c>
      <c r="O173" s="244">
        <v>2752491.5886558881</v>
      </c>
      <c r="P173" s="380">
        <f>SUM(Yhteenveto[[#This Row],[Kunnan  peruspalvelujen valtionosuus ]:[Veroperustemuutoksista johtuvien veromenetysten korvaus]])</f>
        <v>13223875.66194303</v>
      </c>
      <c r="Q173" s="34">
        <v>474517.20505000046</v>
      </c>
      <c r="R173" s="347">
        <f>+Yhteenveto[[#This Row],[Kunnan  peruspalvelujen valtionosuus ]]+Yhteenveto[[#This Row],[Veroperustemuutoksista johtuvien veromenetysten korvaus]]+Yhteenveto[[#This Row],[Kotikuntakorvaus, netto]]</f>
        <v>13698392.866993031</v>
      </c>
      <c r="S173" s="11"/>
      <c r="T173"/>
    </row>
    <row r="174" spans="1:20" ht="15">
      <c r="A174" s="32">
        <v>561</v>
      </c>
      <c r="B174" s="13" t="s">
        <v>179</v>
      </c>
      <c r="C174" s="15">
        <v>1317</v>
      </c>
      <c r="D174" s="15">
        <v>2118126.5</v>
      </c>
      <c r="E174" s="15">
        <v>394889.64826803561</v>
      </c>
      <c r="F174" s="234">
        <f>Yhteenveto[[#This Row],[Ikärakenne, laskennallinen kustannus]]+Yhteenveto[[#This Row],[Muut laskennalliset kustannukset ]]</f>
        <v>2513016.1482680356</v>
      </c>
      <c r="G174" s="329">
        <v>1388.69</v>
      </c>
      <c r="H174" s="17">
        <v>1828904.73</v>
      </c>
      <c r="I174" s="345">
        <f>Yhteenveto[[#This Row],[Laskennalliset kustannukset yhteensä]]-Yhteenveto[[#This Row],[Omarahoitusosuus, €]]</f>
        <v>684111.41826803563</v>
      </c>
      <c r="J174" s="33">
        <v>31538.349559626353</v>
      </c>
      <c r="K174" s="34">
        <v>585752.06132818118</v>
      </c>
      <c r="L174" s="234">
        <f>Yhteenveto[[#This Row],[Valtionosuus omarahoitusosuuden jälkeen (välisumma)]]+Yhteenveto[[#This Row],[Lisäosat yhteensä]]+Yhteenveto[[#This Row],[Valtionosuuteen tehtävät vähennykset ja lisäykset, netto]]</f>
        <v>1301401.8291558432</v>
      </c>
      <c r="M174" s="34">
        <v>436774.38299178809</v>
      </c>
      <c r="N174" s="308">
        <f>SUM(Yhteenveto[[#This Row],[Valtionosuus ennen verotuloihin perustuvaa valtionosuuden tasausta]]+Yhteenveto[[#This Row],[Verotuloihin perustuva valtionosuuden tasaus]])</f>
        <v>1738176.2121476312</v>
      </c>
      <c r="O174" s="244">
        <v>340084.14675400406</v>
      </c>
      <c r="P174" s="380">
        <f>SUM(Yhteenveto[[#This Row],[Kunnan  peruspalvelujen valtionosuus ]:[Veroperustemuutoksista johtuvien veromenetysten korvaus]])</f>
        <v>2078260.3589016353</v>
      </c>
      <c r="Q174" s="34">
        <v>-593756.30000000005</v>
      </c>
      <c r="R174" s="347">
        <f>+Yhteenveto[[#This Row],[Kunnan  peruspalvelujen valtionosuus ]]+Yhteenveto[[#This Row],[Veroperustemuutoksista johtuvien veromenetysten korvaus]]+Yhteenveto[[#This Row],[Kotikuntakorvaus, netto]]</f>
        <v>1484504.0589016352</v>
      </c>
      <c r="S174" s="11"/>
      <c r="T174"/>
    </row>
    <row r="175" spans="1:20" ht="15">
      <c r="A175" s="32">
        <v>562</v>
      </c>
      <c r="B175" s="13" t="s">
        <v>180</v>
      </c>
      <c r="C175" s="15">
        <v>8935</v>
      </c>
      <c r="D175" s="15">
        <v>12302184.580000002</v>
      </c>
      <c r="E175" s="15">
        <v>1643824.8839165966</v>
      </c>
      <c r="F175" s="234">
        <f>Yhteenveto[[#This Row],[Ikärakenne, laskennallinen kustannus]]+Yhteenveto[[#This Row],[Muut laskennalliset kustannukset ]]</f>
        <v>13946009.463916598</v>
      </c>
      <c r="G175" s="329">
        <v>1388.69</v>
      </c>
      <c r="H175" s="17">
        <v>12407945.15</v>
      </c>
      <c r="I175" s="345">
        <f>Yhteenveto[[#This Row],[Laskennalliset kustannukset yhteensä]]-Yhteenveto[[#This Row],[Omarahoitusosuus, €]]</f>
        <v>1538064.3139165975</v>
      </c>
      <c r="J175" s="33">
        <v>412214.64918875688</v>
      </c>
      <c r="K175" s="34">
        <v>-1025098.153739945</v>
      </c>
      <c r="L175" s="234">
        <f>Yhteenveto[[#This Row],[Valtionosuus omarahoitusosuuden jälkeen (välisumma)]]+Yhteenveto[[#This Row],[Lisäosat yhteensä]]+Yhteenveto[[#This Row],[Valtionosuuteen tehtävät vähennykset ja lisäykset, netto]]</f>
        <v>925180.80936540943</v>
      </c>
      <c r="M175" s="34">
        <v>3280420.7878165888</v>
      </c>
      <c r="N175" s="308">
        <f>SUM(Yhteenveto[[#This Row],[Valtionosuus ennen verotuloihin perustuvaa valtionosuuden tasausta]]+Yhteenveto[[#This Row],[Verotuloihin perustuva valtionosuuden tasaus]])</f>
        <v>4205601.5971819982</v>
      </c>
      <c r="O175" s="244">
        <v>1658725.5906780572</v>
      </c>
      <c r="P175" s="380">
        <f>SUM(Yhteenveto[[#This Row],[Kunnan  peruspalvelujen valtionosuus ]:[Veroperustemuutoksista johtuvien veromenetysten korvaus]])</f>
        <v>5864327.1878600549</v>
      </c>
      <c r="Q175" s="34">
        <v>-121248.61689999991</v>
      </c>
      <c r="R175" s="347">
        <f>+Yhteenveto[[#This Row],[Kunnan  peruspalvelujen valtionosuus ]]+Yhteenveto[[#This Row],[Veroperustemuutoksista johtuvien veromenetysten korvaus]]+Yhteenveto[[#This Row],[Kotikuntakorvaus, netto]]</f>
        <v>5743078.5709600551</v>
      </c>
      <c r="S175" s="11"/>
      <c r="T175"/>
    </row>
    <row r="176" spans="1:20" ht="15">
      <c r="A176" s="32">
        <v>563</v>
      </c>
      <c r="B176" s="13" t="s">
        <v>181</v>
      </c>
      <c r="C176" s="15">
        <v>7025</v>
      </c>
      <c r="D176" s="15">
        <v>11670016.539999999</v>
      </c>
      <c r="E176" s="15">
        <v>1195760.3850668035</v>
      </c>
      <c r="F176" s="234">
        <f>Yhteenveto[[#This Row],[Ikärakenne, laskennallinen kustannus]]+Yhteenveto[[#This Row],[Muut laskennalliset kustannukset ]]</f>
        <v>12865776.925066803</v>
      </c>
      <c r="G176" s="329">
        <v>1388.69</v>
      </c>
      <c r="H176" s="17">
        <v>9755547.25</v>
      </c>
      <c r="I176" s="345">
        <f>Yhteenveto[[#This Row],[Laskennalliset kustannukset yhteensä]]-Yhteenveto[[#This Row],[Omarahoitusosuus, €]]</f>
        <v>3110229.6750668027</v>
      </c>
      <c r="J176" s="33">
        <v>419089.18386204768</v>
      </c>
      <c r="K176" s="34">
        <v>-2464151.8475011387</v>
      </c>
      <c r="L176" s="234">
        <f>Yhteenveto[[#This Row],[Valtionosuus omarahoitusosuuden jälkeen (välisumma)]]+Yhteenveto[[#This Row],[Lisäosat yhteensä]]+Yhteenveto[[#This Row],[Valtionosuuteen tehtävät vähennykset ja lisäykset, netto]]</f>
        <v>1065167.0114277117</v>
      </c>
      <c r="M176" s="34">
        <v>3488074.9075481249</v>
      </c>
      <c r="N176" s="308">
        <f>SUM(Yhteenveto[[#This Row],[Valtionosuus ennen verotuloihin perustuvaa valtionosuuden tasausta]]+Yhteenveto[[#This Row],[Verotuloihin perustuva valtionosuuden tasaus]])</f>
        <v>4553241.9189758366</v>
      </c>
      <c r="O176" s="244">
        <v>1297173.6383667197</v>
      </c>
      <c r="P176" s="380">
        <f>SUM(Yhteenveto[[#This Row],[Kunnan  peruspalvelujen valtionosuus ]:[Veroperustemuutoksista johtuvien veromenetysten korvaus]])</f>
        <v>5850415.5573425563</v>
      </c>
      <c r="Q176" s="34">
        <v>11815.452000000019</v>
      </c>
      <c r="R176" s="347">
        <f>+Yhteenveto[[#This Row],[Kunnan  peruspalvelujen valtionosuus ]]+Yhteenveto[[#This Row],[Veroperustemuutoksista johtuvien veromenetysten korvaus]]+Yhteenveto[[#This Row],[Kotikuntakorvaus, netto]]</f>
        <v>5862231.0093425559</v>
      </c>
      <c r="S176" s="11"/>
      <c r="T176"/>
    </row>
    <row r="177" spans="1:20" ht="15">
      <c r="A177" s="32">
        <v>564</v>
      </c>
      <c r="B177" s="13" t="s">
        <v>182</v>
      </c>
      <c r="C177" s="15">
        <v>211848</v>
      </c>
      <c r="D177" s="15">
        <v>340799987.46000004</v>
      </c>
      <c r="E177" s="15">
        <v>42559805.597982459</v>
      </c>
      <c r="F177" s="234">
        <f>Yhteenveto[[#This Row],[Ikärakenne, laskennallinen kustannus]]+Yhteenveto[[#This Row],[Muut laskennalliset kustannukset ]]</f>
        <v>383359793.0579825</v>
      </c>
      <c r="G177" s="329">
        <v>1388.69</v>
      </c>
      <c r="H177" s="17">
        <v>294191199.12</v>
      </c>
      <c r="I177" s="345">
        <f>Yhteenveto[[#This Row],[Laskennalliset kustannukset yhteensä]]-Yhteenveto[[#This Row],[Omarahoitusosuus, €]]</f>
        <v>89168593.9379825</v>
      </c>
      <c r="J177" s="33">
        <v>9268788.6503326129</v>
      </c>
      <c r="K177" s="34">
        <v>-49644534.389145993</v>
      </c>
      <c r="L177" s="234">
        <f>Yhteenveto[[#This Row],[Valtionosuus omarahoitusosuuden jälkeen (välisumma)]]+Yhteenveto[[#This Row],[Lisäosat yhteensä]]+Yhteenveto[[#This Row],[Valtionosuuteen tehtävät vähennykset ja lisäykset, netto]]</f>
        <v>48792848.199169122</v>
      </c>
      <c r="M177" s="34">
        <v>35268957.532213382</v>
      </c>
      <c r="N177" s="308">
        <f>SUM(Yhteenveto[[#This Row],[Valtionosuus ennen verotuloihin perustuvaa valtionosuuden tasausta]]+Yhteenveto[[#This Row],[Verotuloihin perustuva valtionosuuden tasaus]])</f>
        <v>84061805.731382504</v>
      </c>
      <c r="O177" s="244">
        <v>29399289.202421021</v>
      </c>
      <c r="P177" s="380">
        <f>SUM(Yhteenveto[[#This Row],[Kunnan  peruspalvelujen valtionosuus ]:[Veroperustemuutoksista johtuvien veromenetysten korvaus]])</f>
        <v>113461094.93380353</v>
      </c>
      <c r="Q177" s="34">
        <v>-12981641.587950006</v>
      </c>
      <c r="R177" s="347">
        <f>+Yhteenveto[[#This Row],[Kunnan  peruspalvelujen valtionosuus ]]+Yhteenveto[[#This Row],[Veroperustemuutoksista johtuvien veromenetysten korvaus]]+Yhteenveto[[#This Row],[Kotikuntakorvaus, netto]]</f>
        <v>100479453.34585352</v>
      </c>
      <c r="S177" s="11"/>
      <c r="T177"/>
    </row>
    <row r="178" spans="1:20" ht="15">
      <c r="A178" s="32">
        <v>576</v>
      </c>
      <c r="B178" s="13" t="s">
        <v>183</v>
      </c>
      <c r="C178" s="15">
        <v>2750</v>
      </c>
      <c r="D178" s="15">
        <v>2659054.38</v>
      </c>
      <c r="E178" s="15">
        <v>810890.23691924522</v>
      </c>
      <c r="F178" s="234">
        <f>Yhteenveto[[#This Row],[Ikärakenne, laskennallinen kustannus]]+Yhteenveto[[#This Row],[Muut laskennalliset kustannukset ]]</f>
        <v>3469944.6169192451</v>
      </c>
      <c r="G178" s="329">
        <v>1388.69</v>
      </c>
      <c r="H178" s="17">
        <v>3818897.5</v>
      </c>
      <c r="I178" s="345">
        <f>Yhteenveto[[#This Row],[Laskennalliset kustannukset yhteensä]]-Yhteenveto[[#This Row],[Omarahoitusosuus, €]]</f>
        <v>-348952.88308075489</v>
      </c>
      <c r="J178" s="33">
        <v>362929.66743933153</v>
      </c>
      <c r="K178" s="34">
        <v>421642.00893293176</v>
      </c>
      <c r="L178" s="234">
        <f>Yhteenveto[[#This Row],[Valtionosuus omarahoitusosuuden jälkeen (välisumma)]]+Yhteenveto[[#This Row],[Lisäosat yhteensä]]+Yhteenveto[[#This Row],[Valtionosuuteen tehtävät vähennykset ja lisäykset, netto]]</f>
        <v>435618.79329150839</v>
      </c>
      <c r="M178" s="34">
        <v>786039.56098853913</v>
      </c>
      <c r="N178" s="308">
        <f>SUM(Yhteenveto[[#This Row],[Valtionosuus ennen verotuloihin perustuvaa valtionosuuden tasausta]]+Yhteenveto[[#This Row],[Verotuloihin perustuva valtionosuuden tasaus]])</f>
        <v>1221658.3542800476</v>
      </c>
      <c r="O178" s="244">
        <v>615792.64660424495</v>
      </c>
      <c r="P178" s="380">
        <f>SUM(Yhteenveto[[#This Row],[Kunnan  peruspalvelujen valtionosuus ]:[Veroperustemuutoksista johtuvien veromenetysten korvaus]])</f>
        <v>1837451.0008842926</v>
      </c>
      <c r="Q178" s="34">
        <v>-41697.207500000004</v>
      </c>
      <c r="R178" s="347">
        <f>+Yhteenveto[[#This Row],[Kunnan  peruspalvelujen valtionosuus ]]+Yhteenveto[[#This Row],[Veroperustemuutoksista johtuvien veromenetysten korvaus]]+Yhteenveto[[#This Row],[Kotikuntakorvaus, netto]]</f>
        <v>1795753.7933842926</v>
      </c>
      <c r="S178" s="11"/>
      <c r="T178"/>
    </row>
    <row r="179" spans="1:20" ht="15">
      <c r="A179" s="32">
        <v>577</v>
      </c>
      <c r="B179" s="13" t="s">
        <v>184</v>
      </c>
      <c r="C179" s="15">
        <v>11138</v>
      </c>
      <c r="D179" s="15">
        <v>19954529.900000002</v>
      </c>
      <c r="E179" s="15">
        <v>1435033.2825702068</v>
      </c>
      <c r="F179" s="234">
        <f>Yhteenveto[[#This Row],[Ikärakenne, laskennallinen kustannus]]+Yhteenveto[[#This Row],[Muut laskennalliset kustannukset ]]</f>
        <v>21389563.182570208</v>
      </c>
      <c r="G179" s="329">
        <v>1388.69</v>
      </c>
      <c r="H179" s="17">
        <v>15467229.220000001</v>
      </c>
      <c r="I179" s="345">
        <f>Yhteenveto[[#This Row],[Laskennalliset kustannukset yhteensä]]-Yhteenveto[[#This Row],[Omarahoitusosuus, €]]</f>
        <v>5922333.9625702072</v>
      </c>
      <c r="J179" s="33">
        <v>409816.58464681171</v>
      </c>
      <c r="K179" s="34">
        <v>-1045327.1847555217</v>
      </c>
      <c r="L179" s="234">
        <f>Yhteenveto[[#This Row],[Valtionosuus omarahoitusosuuden jälkeen (välisumma)]]+Yhteenveto[[#This Row],[Lisäosat yhteensä]]+Yhteenveto[[#This Row],[Valtionosuuteen tehtävät vähennykset ja lisäykset, netto]]</f>
        <v>5286823.3624614971</v>
      </c>
      <c r="M179" s="34">
        <v>2375117.9126870902</v>
      </c>
      <c r="N179" s="308">
        <f>SUM(Yhteenveto[[#This Row],[Valtionosuus ennen verotuloihin perustuvaa valtionosuuden tasausta]]+Yhteenveto[[#This Row],[Verotuloihin perustuva valtionosuuden tasaus]])</f>
        <v>7661941.2751485873</v>
      </c>
      <c r="O179" s="244">
        <v>1573741.4322604346</v>
      </c>
      <c r="P179" s="380">
        <f>SUM(Yhteenveto[[#This Row],[Kunnan  peruspalvelujen valtionosuus ]:[Veroperustemuutoksista johtuvien veromenetysten korvaus]])</f>
        <v>9235682.7074090224</v>
      </c>
      <c r="Q179" s="34">
        <v>-23049.082500000019</v>
      </c>
      <c r="R179" s="347">
        <f>+Yhteenveto[[#This Row],[Kunnan  peruspalvelujen valtionosuus ]]+Yhteenveto[[#This Row],[Veroperustemuutoksista johtuvien veromenetysten korvaus]]+Yhteenveto[[#This Row],[Kotikuntakorvaus, netto]]</f>
        <v>9212633.6249090228</v>
      </c>
      <c r="S179" s="11"/>
      <c r="T179"/>
    </row>
    <row r="180" spans="1:20" ht="15">
      <c r="A180" s="32">
        <v>578</v>
      </c>
      <c r="B180" s="13" t="s">
        <v>185</v>
      </c>
      <c r="C180" s="15">
        <v>3100</v>
      </c>
      <c r="D180" s="15">
        <v>3626362.81</v>
      </c>
      <c r="E180" s="15">
        <v>1044924.2262465517</v>
      </c>
      <c r="F180" s="234">
        <f>Yhteenveto[[#This Row],[Ikärakenne, laskennallinen kustannus]]+Yhteenveto[[#This Row],[Muut laskennalliset kustannukset ]]</f>
        <v>4671287.0362465521</v>
      </c>
      <c r="G180" s="329">
        <v>1388.69</v>
      </c>
      <c r="H180" s="17">
        <v>4304939</v>
      </c>
      <c r="I180" s="345">
        <f>Yhteenveto[[#This Row],[Laskennalliset kustannukset yhteensä]]-Yhteenveto[[#This Row],[Omarahoitusosuus, €]]</f>
        <v>366348.03624655213</v>
      </c>
      <c r="J180" s="33">
        <v>284938.34065235581</v>
      </c>
      <c r="K180" s="34">
        <v>-967063.81990086869</v>
      </c>
      <c r="L180" s="234">
        <f>Yhteenveto[[#This Row],[Valtionosuus omarahoitusosuuden jälkeen (välisumma)]]+Yhteenveto[[#This Row],[Lisäosat yhteensä]]+Yhteenveto[[#This Row],[Valtionosuuteen tehtävät vähennykset ja lisäykset, netto]]</f>
        <v>-315777.44300196075</v>
      </c>
      <c r="M180" s="34">
        <v>1681732.3514559427</v>
      </c>
      <c r="N180" s="308">
        <f>SUM(Yhteenveto[[#This Row],[Valtionosuus ennen verotuloihin perustuvaa valtionosuuden tasausta]]+Yhteenveto[[#This Row],[Verotuloihin perustuva valtionosuuden tasaus]])</f>
        <v>1365954.9084539819</v>
      </c>
      <c r="O180" s="244">
        <v>664195.90807623544</v>
      </c>
      <c r="P180" s="380">
        <f>SUM(Yhteenveto[[#This Row],[Kunnan  peruspalvelujen valtionosuus ]:[Veroperustemuutoksista johtuvien veromenetysten korvaus]])</f>
        <v>2030150.8165302174</v>
      </c>
      <c r="Q180" s="34">
        <v>357074.29749999999</v>
      </c>
      <c r="R180" s="347">
        <f>+Yhteenveto[[#This Row],[Kunnan  peruspalvelujen valtionosuus ]]+Yhteenveto[[#This Row],[Veroperustemuutoksista johtuvien veromenetysten korvaus]]+Yhteenveto[[#This Row],[Kotikuntakorvaus, netto]]</f>
        <v>2387225.1140302173</v>
      </c>
      <c r="S180" s="11"/>
      <c r="T180"/>
    </row>
    <row r="181" spans="1:20" ht="15">
      <c r="A181" s="32">
        <v>580</v>
      </c>
      <c r="B181" s="13" t="s">
        <v>186</v>
      </c>
      <c r="C181" s="15">
        <v>4438</v>
      </c>
      <c r="D181" s="15">
        <v>4237393.24</v>
      </c>
      <c r="E181" s="15">
        <v>1123703.6856307951</v>
      </c>
      <c r="F181" s="234">
        <f>Yhteenveto[[#This Row],[Ikärakenne, laskennallinen kustannus]]+Yhteenveto[[#This Row],[Muut laskennalliset kustannukset ]]</f>
        <v>5361096.9256307948</v>
      </c>
      <c r="G181" s="329">
        <v>1388.69</v>
      </c>
      <c r="H181" s="17">
        <v>6163006.2200000007</v>
      </c>
      <c r="I181" s="345">
        <f>Yhteenveto[[#This Row],[Laskennalliset kustannukset yhteensä]]-Yhteenveto[[#This Row],[Omarahoitusosuus, €]]</f>
        <v>-801909.29436920583</v>
      </c>
      <c r="J181" s="33">
        <v>683535.19485004852</v>
      </c>
      <c r="K181" s="34">
        <v>-832456.13043524325</v>
      </c>
      <c r="L181" s="234">
        <f>Yhteenveto[[#This Row],[Valtionosuus omarahoitusosuuden jälkeen (välisumma)]]+Yhteenveto[[#This Row],[Lisäosat yhteensä]]+Yhteenveto[[#This Row],[Valtionosuuteen tehtävät vähennykset ja lisäykset, netto]]</f>
        <v>-950830.22995440057</v>
      </c>
      <c r="M181" s="34">
        <v>2018922.5981847316</v>
      </c>
      <c r="N181" s="308">
        <f>SUM(Yhteenveto[[#This Row],[Valtionosuus ennen verotuloihin perustuvaa valtionosuuden tasausta]]+Yhteenveto[[#This Row],[Verotuloihin perustuva valtionosuuden tasaus]])</f>
        <v>1068092.368230331</v>
      </c>
      <c r="O181" s="244">
        <v>1025465.9249549286</v>
      </c>
      <c r="P181" s="380">
        <f>SUM(Yhteenveto[[#This Row],[Kunnan  peruspalvelujen valtionosuus ]:[Veroperustemuutoksista johtuvien veromenetysten korvaus]])</f>
        <v>2093558.2931852597</v>
      </c>
      <c r="Q181" s="34">
        <v>65715.992500000008</v>
      </c>
      <c r="R181" s="347">
        <f>+Yhteenveto[[#This Row],[Kunnan  peruspalvelujen valtionosuus ]]+Yhteenveto[[#This Row],[Veroperustemuutoksista johtuvien veromenetysten korvaus]]+Yhteenveto[[#This Row],[Kotikuntakorvaus, netto]]</f>
        <v>2159274.2856852598</v>
      </c>
      <c r="S181" s="11"/>
      <c r="T181"/>
    </row>
    <row r="182" spans="1:20" ht="15">
      <c r="A182" s="32">
        <v>581</v>
      </c>
      <c r="B182" s="13" t="s">
        <v>187</v>
      </c>
      <c r="C182" s="15">
        <v>6240</v>
      </c>
      <c r="D182" s="15">
        <v>8293967.0700000003</v>
      </c>
      <c r="E182" s="15">
        <v>1496328.8683508583</v>
      </c>
      <c r="F182" s="234">
        <f>Yhteenveto[[#This Row],[Ikärakenne, laskennallinen kustannus]]+Yhteenveto[[#This Row],[Muut laskennalliset kustannukset ]]</f>
        <v>9790295.9383508582</v>
      </c>
      <c r="G182" s="329">
        <v>1388.69</v>
      </c>
      <c r="H182" s="17">
        <v>8665425.5999999996</v>
      </c>
      <c r="I182" s="345">
        <f>Yhteenveto[[#This Row],[Laskennalliset kustannukset yhteensä]]-Yhteenveto[[#This Row],[Omarahoitusosuus, €]]</f>
        <v>1124870.3383508585</v>
      </c>
      <c r="J182" s="33">
        <v>506285.54328282992</v>
      </c>
      <c r="K182" s="34">
        <v>-1805218.4923873506</v>
      </c>
      <c r="L182" s="234">
        <f>Yhteenveto[[#This Row],[Valtionosuus omarahoitusosuuden jälkeen (välisumma)]]+Yhteenveto[[#This Row],[Lisäosat yhteensä]]+Yhteenveto[[#This Row],[Valtionosuuteen tehtävät vähennykset ja lisäykset, netto]]</f>
        <v>-174062.61075366219</v>
      </c>
      <c r="M182" s="34">
        <v>2191744.4437877815</v>
      </c>
      <c r="N182" s="308">
        <f>SUM(Yhteenveto[[#This Row],[Valtionosuus ennen verotuloihin perustuvaa valtionosuuden tasausta]]+Yhteenveto[[#This Row],[Verotuloihin perustuva valtionosuuden tasaus]])</f>
        <v>2017681.8330341193</v>
      </c>
      <c r="O182" s="244">
        <v>1224477.4940081832</v>
      </c>
      <c r="P182" s="380">
        <f>SUM(Yhteenveto[[#This Row],[Kunnan  peruspalvelujen valtionosuus ]:[Veroperustemuutoksista johtuvien veromenetysten korvaus]])</f>
        <v>3242159.3270423026</v>
      </c>
      <c r="Q182" s="34">
        <v>101893.35499999997</v>
      </c>
      <c r="R182" s="347">
        <f>+Yhteenveto[[#This Row],[Kunnan  peruspalvelujen valtionosuus ]]+Yhteenveto[[#This Row],[Veroperustemuutoksista johtuvien veromenetysten korvaus]]+Yhteenveto[[#This Row],[Kotikuntakorvaus, netto]]</f>
        <v>3344052.6820423026</v>
      </c>
      <c r="S182" s="11"/>
      <c r="T182"/>
    </row>
    <row r="183" spans="1:20" ht="15">
      <c r="A183" s="32">
        <v>583</v>
      </c>
      <c r="B183" s="13" t="s">
        <v>188</v>
      </c>
      <c r="C183" s="15">
        <v>947</v>
      </c>
      <c r="D183" s="15">
        <v>934307.18</v>
      </c>
      <c r="E183" s="15">
        <v>909516.4553493592</v>
      </c>
      <c r="F183" s="234">
        <f>Yhteenveto[[#This Row],[Ikärakenne, laskennallinen kustannus]]+Yhteenveto[[#This Row],[Muut laskennalliset kustannukset ]]</f>
        <v>1843823.6353493594</v>
      </c>
      <c r="G183" s="329">
        <v>1388.69</v>
      </c>
      <c r="H183" s="17">
        <v>1315089.4300000002</v>
      </c>
      <c r="I183" s="345">
        <f>Yhteenveto[[#This Row],[Laskennalliset kustannukset yhteensä]]-Yhteenveto[[#This Row],[Omarahoitusosuus, €]]</f>
        <v>528734.2053493592</v>
      </c>
      <c r="J183" s="33">
        <v>365765.40323805989</v>
      </c>
      <c r="K183" s="34">
        <v>-264478.86770106026</v>
      </c>
      <c r="L183" s="234">
        <f>Yhteenveto[[#This Row],[Valtionosuus omarahoitusosuuden jälkeen (välisumma)]]+Yhteenveto[[#This Row],[Lisäosat yhteensä]]+Yhteenveto[[#This Row],[Valtionosuuteen tehtävät vähennykset ja lisäykset, netto]]</f>
        <v>630020.74088635889</v>
      </c>
      <c r="M183" s="34">
        <v>37541.577134502841</v>
      </c>
      <c r="N183" s="308">
        <f>SUM(Yhteenveto[[#This Row],[Valtionosuus ennen verotuloihin perustuvaa valtionosuuden tasausta]]+Yhteenveto[[#This Row],[Verotuloihin perustuva valtionosuuden tasaus]])</f>
        <v>667562.31802086171</v>
      </c>
      <c r="O183" s="244">
        <v>191518.08710063214</v>
      </c>
      <c r="P183" s="380">
        <f>SUM(Yhteenveto[[#This Row],[Kunnan  peruspalvelujen valtionosuus ]:[Veroperustemuutoksista johtuvien veromenetysten korvaus]])</f>
        <v>859080.40512149385</v>
      </c>
      <c r="Q183" s="34">
        <v>141651.1575</v>
      </c>
      <c r="R183" s="347">
        <f>+Yhteenveto[[#This Row],[Kunnan  peruspalvelujen valtionosuus ]]+Yhteenveto[[#This Row],[Veroperustemuutoksista johtuvien veromenetysten korvaus]]+Yhteenveto[[#This Row],[Kotikuntakorvaus, netto]]</f>
        <v>1000731.5626214938</v>
      </c>
      <c r="S183" s="11"/>
      <c r="T183"/>
    </row>
    <row r="184" spans="1:20" ht="15">
      <c r="A184" s="32">
        <v>584</v>
      </c>
      <c r="B184" s="13" t="s">
        <v>189</v>
      </c>
      <c r="C184" s="15">
        <v>2653</v>
      </c>
      <c r="D184" s="15">
        <v>6317222.1099999994</v>
      </c>
      <c r="E184" s="15">
        <v>849111.9635860027</v>
      </c>
      <c r="F184" s="234">
        <f>Yhteenveto[[#This Row],[Ikärakenne, laskennallinen kustannus]]+Yhteenveto[[#This Row],[Muut laskennalliset kustannukset ]]</f>
        <v>7166334.073586002</v>
      </c>
      <c r="G184" s="329">
        <v>1388.69</v>
      </c>
      <c r="H184" s="17">
        <v>3684194.5700000003</v>
      </c>
      <c r="I184" s="345">
        <f>Yhteenveto[[#This Row],[Laskennalliset kustannukset yhteensä]]-Yhteenveto[[#This Row],[Omarahoitusosuus, €]]</f>
        <v>3482139.5035860017</v>
      </c>
      <c r="J184" s="33">
        <v>411345.83766883478</v>
      </c>
      <c r="K184" s="34">
        <v>-1084839.4565081173</v>
      </c>
      <c r="L184" s="234">
        <f>Yhteenveto[[#This Row],[Valtionosuus omarahoitusosuuden jälkeen (välisumma)]]+Yhteenveto[[#This Row],[Lisäosat yhteensä]]+Yhteenveto[[#This Row],[Valtionosuuteen tehtävät vähennykset ja lisäykset, netto]]</f>
        <v>2808645.8847467192</v>
      </c>
      <c r="M184" s="34">
        <v>1820969.3542463663</v>
      </c>
      <c r="N184" s="308">
        <f>SUM(Yhteenveto[[#This Row],[Valtionosuus ennen verotuloihin perustuvaa valtionosuuden tasausta]]+Yhteenveto[[#This Row],[Verotuloihin perustuva valtionosuuden tasaus]])</f>
        <v>4629615.2389930859</v>
      </c>
      <c r="O184" s="244">
        <v>547646.60296014382</v>
      </c>
      <c r="P184" s="380">
        <f>SUM(Yhteenveto[[#This Row],[Kunnan  peruspalvelujen valtionosuus ]:[Veroperustemuutoksista johtuvien veromenetysten korvaus]])</f>
        <v>5177261.8419532301</v>
      </c>
      <c r="Q184" s="34">
        <v>11934.800000000001</v>
      </c>
      <c r="R184" s="347">
        <f>+Yhteenveto[[#This Row],[Kunnan  peruspalvelujen valtionosuus ]]+Yhteenveto[[#This Row],[Veroperustemuutoksista johtuvien veromenetysten korvaus]]+Yhteenveto[[#This Row],[Kotikuntakorvaus, netto]]</f>
        <v>5189196.6419532299</v>
      </c>
      <c r="S184" s="11"/>
      <c r="T184"/>
    </row>
    <row r="185" spans="1:20" ht="15">
      <c r="A185" s="32">
        <v>588</v>
      </c>
      <c r="B185" s="13" t="s">
        <v>190</v>
      </c>
      <c r="C185" s="15">
        <v>1600</v>
      </c>
      <c r="D185" s="15">
        <v>1636407.79</v>
      </c>
      <c r="E185" s="15">
        <v>530269.73376546439</v>
      </c>
      <c r="F185" s="234">
        <f>Yhteenveto[[#This Row],[Ikärakenne, laskennallinen kustannus]]+Yhteenveto[[#This Row],[Muut laskennalliset kustannukset ]]</f>
        <v>2166677.5237654643</v>
      </c>
      <c r="G185" s="329">
        <v>1388.69</v>
      </c>
      <c r="H185" s="17">
        <v>2221904</v>
      </c>
      <c r="I185" s="345">
        <f>Yhteenveto[[#This Row],[Laskennalliset kustannukset yhteensä]]-Yhteenveto[[#This Row],[Omarahoitusosuus, €]]</f>
        <v>-55226.476234535687</v>
      </c>
      <c r="J185" s="33">
        <v>223431.46165622419</v>
      </c>
      <c r="K185" s="34">
        <v>-1158709.4257716429</v>
      </c>
      <c r="L185" s="234">
        <f>Yhteenveto[[#This Row],[Valtionosuus omarahoitusosuuden jälkeen (välisumma)]]+Yhteenveto[[#This Row],[Lisäosat yhteensä]]+Yhteenveto[[#This Row],[Valtionosuuteen tehtävät vähennykset ja lisäykset, netto]]</f>
        <v>-990504.44034995441</v>
      </c>
      <c r="M185" s="34">
        <v>441902.08535899949</v>
      </c>
      <c r="N185" s="308">
        <f>SUM(Yhteenveto[[#This Row],[Valtionosuus ennen verotuloihin perustuvaa valtionosuuden tasausta]]+Yhteenveto[[#This Row],[Verotuloihin perustuva valtionosuuden tasaus]])</f>
        <v>-548602.35499095498</v>
      </c>
      <c r="O185" s="244">
        <v>380138.47448730201</v>
      </c>
      <c r="P185" s="380">
        <f>SUM(Yhteenveto[[#This Row],[Kunnan  peruspalvelujen valtionosuus ]:[Veroperustemuutoksista johtuvien veromenetysten korvaus]])</f>
        <v>-168463.88050365297</v>
      </c>
      <c r="Q185" s="34">
        <v>-10055.069000000003</v>
      </c>
      <c r="R185" s="347">
        <f>+Yhteenveto[[#This Row],[Kunnan  peruspalvelujen valtionosuus ]]+Yhteenveto[[#This Row],[Veroperustemuutoksista johtuvien veromenetysten korvaus]]+Yhteenveto[[#This Row],[Kotikuntakorvaus, netto]]</f>
        <v>-178518.94950365298</v>
      </c>
      <c r="S185" s="11"/>
      <c r="T185"/>
    </row>
    <row r="186" spans="1:20" ht="15">
      <c r="A186" s="32">
        <v>592</v>
      </c>
      <c r="B186" s="13" t="s">
        <v>191</v>
      </c>
      <c r="C186" s="15">
        <v>3651</v>
      </c>
      <c r="D186" s="15">
        <v>6393720.6799999997</v>
      </c>
      <c r="E186" s="15">
        <v>758254.88242505072</v>
      </c>
      <c r="F186" s="234">
        <f>Yhteenveto[[#This Row],[Ikärakenne, laskennallinen kustannus]]+Yhteenveto[[#This Row],[Muut laskennalliset kustannukset ]]</f>
        <v>7151975.5624250509</v>
      </c>
      <c r="G186" s="329">
        <v>1388.69</v>
      </c>
      <c r="H186" s="17">
        <v>5070107.1900000004</v>
      </c>
      <c r="I186" s="345">
        <f>Yhteenveto[[#This Row],[Laskennalliset kustannukset yhteensä]]-Yhteenveto[[#This Row],[Omarahoitusosuus, €]]</f>
        <v>2081868.3724250505</v>
      </c>
      <c r="J186" s="33">
        <v>191504.5957385455</v>
      </c>
      <c r="K186" s="34">
        <v>-1143655.8240656536</v>
      </c>
      <c r="L186" s="234">
        <f>Yhteenveto[[#This Row],[Valtionosuus omarahoitusosuuden jälkeen (välisumma)]]+Yhteenveto[[#This Row],[Lisäosat yhteensä]]+Yhteenveto[[#This Row],[Valtionosuuteen tehtävät vähennykset ja lisäykset, netto]]</f>
        <v>1129717.1440979424</v>
      </c>
      <c r="M186" s="34">
        <v>1425204.221694584</v>
      </c>
      <c r="N186" s="308">
        <f>SUM(Yhteenveto[[#This Row],[Valtionosuus ennen verotuloihin perustuvaa valtionosuuden tasausta]]+Yhteenveto[[#This Row],[Verotuloihin perustuva valtionosuuden tasaus]])</f>
        <v>2554921.3657925264</v>
      </c>
      <c r="O186" s="244">
        <v>673755.39020160388</v>
      </c>
      <c r="P186" s="380">
        <f>SUM(Yhteenveto[[#This Row],[Kunnan  peruspalvelujen valtionosuus ]:[Veroperustemuutoksista johtuvien veromenetysten korvaus]])</f>
        <v>3228676.7559941304</v>
      </c>
      <c r="Q186" s="34">
        <v>127329.39750000001</v>
      </c>
      <c r="R186" s="347">
        <f>+Yhteenveto[[#This Row],[Kunnan  peruspalvelujen valtionosuus ]]+Yhteenveto[[#This Row],[Veroperustemuutoksista johtuvien veromenetysten korvaus]]+Yhteenveto[[#This Row],[Kotikuntakorvaus, netto]]</f>
        <v>3356006.1534941304</v>
      </c>
      <c r="S186" s="11"/>
      <c r="T186"/>
    </row>
    <row r="187" spans="1:20" ht="15">
      <c r="A187" s="32">
        <v>593</v>
      </c>
      <c r="B187" s="13" t="s">
        <v>192</v>
      </c>
      <c r="C187" s="15">
        <v>17077</v>
      </c>
      <c r="D187" s="15">
        <v>19307964.380000003</v>
      </c>
      <c r="E187" s="15">
        <v>3646650.8654118092</v>
      </c>
      <c r="F187" s="234">
        <f>Yhteenveto[[#This Row],[Ikärakenne, laskennallinen kustannus]]+Yhteenveto[[#This Row],[Muut laskennalliset kustannukset ]]</f>
        <v>22954615.245411813</v>
      </c>
      <c r="G187" s="329">
        <v>1388.69</v>
      </c>
      <c r="H187" s="17">
        <v>23714659.130000003</v>
      </c>
      <c r="I187" s="345">
        <f>Yhteenveto[[#This Row],[Laskennalliset kustannukset yhteensä]]-Yhteenveto[[#This Row],[Omarahoitusosuus, €]]</f>
        <v>-760043.88458818942</v>
      </c>
      <c r="J187" s="33">
        <v>566485.44852760469</v>
      </c>
      <c r="K187" s="34">
        <v>-5213563.6671270886</v>
      </c>
      <c r="L187" s="234">
        <f>Yhteenveto[[#This Row],[Valtionosuus omarahoitusosuuden jälkeen (välisumma)]]+Yhteenveto[[#This Row],[Lisäosat yhteensä]]+Yhteenveto[[#This Row],[Valtionosuuteen tehtävät vähennykset ja lisäykset, netto]]</f>
        <v>-5407122.1031876737</v>
      </c>
      <c r="M187" s="34">
        <v>6268444.1043851022</v>
      </c>
      <c r="N187" s="308">
        <f>SUM(Yhteenveto[[#This Row],[Valtionosuus ennen verotuloihin perustuvaa valtionosuuden tasausta]]+Yhteenveto[[#This Row],[Verotuloihin perustuva valtionosuuden tasaus]])</f>
        <v>861322.00119742844</v>
      </c>
      <c r="O187" s="244">
        <v>3322183.4441921045</v>
      </c>
      <c r="P187" s="380">
        <f>SUM(Yhteenveto[[#This Row],[Kunnan  peruspalvelujen valtionosuus ]:[Veroperustemuutoksista johtuvien veromenetysten korvaus]])</f>
        <v>4183505.4453895329</v>
      </c>
      <c r="Q187" s="34">
        <v>-246811.66399999987</v>
      </c>
      <c r="R187" s="347">
        <f>+Yhteenveto[[#This Row],[Kunnan  peruspalvelujen valtionosuus ]]+Yhteenveto[[#This Row],[Veroperustemuutoksista johtuvien veromenetysten korvaus]]+Yhteenveto[[#This Row],[Kotikuntakorvaus, netto]]</f>
        <v>3936693.7813895331</v>
      </c>
      <c r="S187" s="11"/>
      <c r="T187"/>
    </row>
    <row r="188" spans="1:20" ht="15">
      <c r="A188" s="32">
        <v>595</v>
      </c>
      <c r="B188" s="13" t="s">
        <v>193</v>
      </c>
      <c r="C188" s="15">
        <v>4140</v>
      </c>
      <c r="D188" s="15">
        <v>5278059.09</v>
      </c>
      <c r="E188" s="15">
        <v>1386916.5126148714</v>
      </c>
      <c r="F188" s="234">
        <f>Yhteenveto[[#This Row],[Ikärakenne, laskennallinen kustannus]]+Yhteenveto[[#This Row],[Muut laskennalliset kustannukset ]]</f>
        <v>6664975.6026148712</v>
      </c>
      <c r="G188" s="329">
        <v>1388.69</v>
      </c>
      <c r="H188" s="17">
        <v>5749176.6000000006</v>
      </c>
      <c r="I188" s="345">
        <f>Yhteenveto[[#This Row],[Laskennalliset kustannukset yhteensä]]-Yhteenveto[[#This Row],[Omarahoitusosuus, €]]</f>
        <v>915799.00261487067</v>
      </c>
      <c r="J188" s="33">
        <v>631169.89066483779</v>
      </c>
      <c r="K188" s="34">
        <v>783562.73319544271</v>
      </c>
      <c r="L188" s="234">
        <f>Yhteenveto[[#This Row],[Valtionosuus omarahoitusosuuden jälkeen (välisumma)]]+Yhteenveto[[#This Row],[Lisäosat yhteensä]]+Yhteenveto[[#This Row],[Valtionosuuteen tehtävät vähennykset ja lisäykset, netto]]</f>
        <v>2330531.6264751512</v>
      </c>
      <c r="M188" s="34">
        <v>2280686.9865767313</v>
      </c>
      <c r="N188" s="308">
        <f>SUM(Yhteenveto[[#This Row],[Valtionosuus ennen verotuloihin perustuvaa valtionosuuden tasausta]]+Yhteenveto[[#This Row],[Verotuloihin perustuva valtionosuuden tasaus]])</f>
        <v>4611218.613051882</v>
      </c>
      <c r="O188" s="244">
        <v>965502.29387445038</v>
      </c>
      <c r="P188" s="380">
        <f>SUM(Yhteenveto[[#This Row],[Kunnan  peruspalvelujen valtionosuus ]:[Veroperustemuutoksista johtuvien veromenetysten korvaus]])</f>
        <v>5576720.906926332</v>
      </c>
      <c r="Q188" s="34">
        <v>130089.31999999999</v>
      </c>
      <c r="R188" s="347">
        <f>+Yhteenveto[[#This Row],[Kunnan  peruspalvelujen valtionosuus ]]+Yhteenveto[[#This Row],[Veroperustemuutoksista johtuvien veromenetysten korvaus]]+Yhteenveto[[#This Row],[Kotikuntakorvaus, netto]]</f>
        <v>5706810.2269263323</v>
      </c>
      <c r="S188" s="11"/>
      <c r="T188"/>
    </row>
    <row r="189" spans="1:20" ht="15">
      <c r="A189" s="32">
        <v>598</v>
      </c>
      <c r="B189" s="13" t="s">
        <v>194</v>
      </c>
      <c r="C189" s="15">
        <v>19207</v>
      </c>
      <c r="D189" s="15">
        <v>28060120.249999996</v>
      </c>
      <c r="E189" s="15">
        <v>9082732.7744789366</v>
      </c>
      <c r="F189" s="234">
        <f>Yhteenveto[[#This Row],[Ikärakenne, laskennallinen kustannus]]+Yhteenveto[[#This Row],[Muut laskennalliset kustannukset ]]</f>
        <v>37142853.024478935</v>
      </c>
      <c r="G189" s="329">
        <v>1388.69</v>
      </c>
      <c r="H189" s="17">
        <v>26672568.830000002</v>
      </c>
      <c r="I189" s="345">
        <f>Yhteenveto[[#This Row],[Laskennalliset kustannukset yhteensä]]-Yhteenveto[[#This Row],[Omarahoitusosuus, €]]</f>
        <v>10470284.194478933</v>
      </c>
      <c r="J189" s="33">
        <v>616229.46565648774</v>
      </c>
      <c r="K189" s="34">
        <v>-13274149.147625044</v>
      </c>
      <c r="L189" s="234">
        <f>Yhteenveto[[#This Row],[Valtionosuus omarahoitusosuuden jälkeen (välisumma)]]+Yhteenveto[[#This Row],[Lisäosat yhteensä]]+Yhteenveto[[#This Row],[Valtionosuuteen tehtävät vähennykset ja lisäykset, netto]]</f>
        <v>-2187635.4874896239</v>
      </c>
      <c r="M189" s="34">
        <v>1509816.7851735575</v>
      </c>
      <c r="N189" s="308">
        <f>SUM(Yhteenveto[[#This Row],[Valtionosuus ennen verotuloihin perustuvaa valtionosuuden tasausta]]+Yhteenveto[[#This Row],[Verotuloihin perustuva valtionosuuden tasaus]])</f>
        <v>-677818.70231606648</v>
      </c>
      <c r="O189" s="244">
        <v>3076435.0527252527</v>
      </c>
      <c r="P189" s="380">
        <f>SUM(Yhteenveto[[#This Row],[Kunnan  peruspalvelujen valtionosuus ]:[Veroperustemuutoksista johtuvien veromenetysten korvaus]])</f>
        <v>2398616.3504091864</v>
      </c>
      <c r="Q189" s="34">
        <v>775836.59250000003</v>
      </c>
      <c r="R189" s="347">
        <f>+Yhteenveto[[#This Row],[Kunnan  peruspalvelujen valtionosuus ]]+Yhteenveto[[#This Row],[Veroperustemuutoksista johtuvien veromenetysten korvaus]]+Yhteenveto[[#This Row],[Kotikuntakorvaus, netto]]</f>
        <v>3174452.9429091867</v>
      </c>
      <c r="S189" s="11"/>
      <c r="T189"/>
    </row>
    <row r="190" spans="1:20" ht="15">
      <c r="A190" s="32">
        <v>599</v>
      </c>
      <c r="B190" s="13" t="s">
        <v>195</v>
      </c>
      <c r="C190" s="15">
        <v>11206</v>
      </c>
      <c r="D190" s="15">
        <v>24901488.050000001</v>
      </c>
      <c r="E190" s="15">
        <v>4552825.8347746795</v>
      </c>
      <c r="F190" s="234">
        <f>Yhteenveto[[#This Row],[Ikärakenne, laskennallinen kustannus]]+Yhteenveto[[#This Row],[Muut laskennalliset kustannukset ]]</f>
        <v>29454313.884774681</v>
      </c>
      <c r="G190" s="329">
        <v>1388.69</v>
      </c>
      <c r="H190" s="17">
        <v>15561660.140000001</v>
      </c>
      <c r="I190" s="345">
        <f>Yhteenveto[[#This Row],[Laskennalliset kustannukset yhteensä]]-Yhteenveto[[#This Row],[Omarahoitusosuus, €]]</f>
        <v>13892653.744774681</v>
      </c>
      <c r="J190" s="33">
        <v>384214.14542826614</v>
      </c>
      <c r="K190" s="34">
        <v>-4765179.3785587419</v>
      </c>
      <c r="L190" s="234">
        <f>Yhteenveto[[#This Row],[Valtionosuus omarahoitusosuuden jälkeen (välisumma)]]+Yhteenveto[[#This Row],[Lisäosat yhteensä]]+Yhteenveto[[#This Row],[Valtionosuuteen tehtävät vähennykset ja lisäykset, netto]]</f>
        <v>9511688.5116442051</v>
      </c>
      <c r="M190" s="34">
        <v>4793569.6578630488</v>
      </c>
      <c r="N190" s="308">
        <f>SUM(Yhteenveto[[#This Row],[Valtionosuus ennen verotuloihin perustuvaa valtionosuuden tasausta]]+Yhteenveto[[#This Row],[Verotuloihin perustuva valtionosuuden tasaus]])</f>
        <v>14305258.169507254</v>
      </c>
      <c r="O190" s="244">
        <v>2040595.8378582234</v>
      </c>
      <c r="P190" s="380">
        <f>SUM(Yhteenveto[[#This Row],[Kunnan  peruspalvelujen valtionosuus ]:[Veroperustemuutoksista johtuvien veromenetysten korvaus]])</f>
        <v>16345854.007365476</v>
      </c>
      <c r="Q190" s="34">
        <v>-468515.49250000005</v>
      </c>
      <c r="R190" s="347">
        <f>+Yhteenveto[[#This Row],[Kunnan  peruspalvelujen valtionosuus ]]+Yhteenveto[[#This Row],[Veroperustemuutoksista johtuvien veromenetysten korvaus]]+Yhteenveto[[#This Row],[Kotikuntakorvaus, netto]]</f>
        <v>15877338.514865477</v>
      </c>
      <c r="S190" s="11"/>
      <c r="T190"/>
    </row>
    <row r="191" spans="1:20" ht="15">
      <c r="A191" s="32">
        <v>601</v>
      </c>
      <c r="B191" s="13" t="s">
        <v>196</v>
      </c>
      <c r="C191" s="15">
        <v>3786</v>
      </c>
      <c r="D191" s="15">
        <v>5205820.45</v>
      </c>
      <c r="E191" s="15">
        <v>1246506.0826867307</v>
      </c>
      <c r="F191" s="234">
        <f>Yhteenveto[[#This Row],[Ikärakenne, laskennallinen kustannus]]+Yhteenveto[[#This Row],[Muut laskennalliset kustannukset ]]</f>
        <v>6452326.5326867308</v>
      </c>
      <c r="G191" s="329">
        <v>1388.69</v>
      </c>
      <c r="H191" s="17">
        <v>5257580.34</v>
      </c>
      <c r="I191" s="345">
        <f>Yhteenveto[[#This Row],[Laskennalliset kustannukset yhteensä]]-Yhteenveto[[#This Row],[Omarahoitusosuus, €]]</f>
        <v>1194746.192686731</v>
      </c>
      <c r="J191" s="33">
        <v>627852.70438171772</v>
      </c>
      <c r="K191" s="34">
        <v>747716.50292995351</v>
      </c>
      <c r="L191" s="234">
        <f>Yhteenveto[[#This Row],[Valtionosuus omarahoitusosuuden jälkeen (välisumma)]]+Yhteenveto[[#This Row],[Lisäosat yhteensä]]+Yhteenveto[[#This Row],[Valtionosuuteen tehtävät vähennykset ja lisäykset, netto]]</f>
        <v>2570315.3999984022</v>
      </c>
      <c r="M191" s="34">
        <v>1539874.3496339608</v>
      </c>
      <c r="N191" s="308">
        <f>SUM(Yhteenveto[[#This Row],[Valtionosuus ennen verotuloihin perustuvaa valtionosuuden tasausta]]+Yhteenveto[[#This Row],[Verotuloihin perustuva valtionosuuden tasaus]])</f>
        <v>4110189.7496323632</v>
      </c>
      <c r="O191" s="244">
        <v>857854.44757574226</v>
      </c>
      <c r="P191" s="380">
        <f>SUM(Yhteenveto[[#This Row],[Kunnan  peruspalvelujen valtionosuus ]:[Veroperustemuutoksista johtuvien veromenetysten korvaus]])</f>
        <v>4968044.1972081056</v>
      </c>
      <c r="Q191" s="34">
        <v>-51573.25450000001</v>
      </c>
      <c r="R191" s="347">
        <f>+Yhteenveto[[#This Row],[Kunnan  peruspalvelujen valtionosuus ]]+Yhteenveto[[#This Row],[Veroperustemuutoksista johtuvien veromenetysten korvaus]]+Yhteenveto[[#This Row],[Kotikuntakorvaus, netto]]</f>
        <v>4916470.9427081058</v>
      </c>
      <c r="S191" s="11"/>
      <c r="T191"/>
    </row>
    <row r="192" spans="1:20" ht="15">
      <c r="A192" s="32">
        <v>604</v>
      </c>
      <c r="B192" s="13" t="s">
        <v>197</v>
      </c>
      <c r="C192" s="15">
        <v>20405</v>
      </c>
      <c r="D192" s="15">
        <v>37616110.689999998</v>
      </c>
      <c r="E192" s="15">
        <v>2683885.8817924587</v>
      </c>
      <c r="F192" s="234">
        <f>Yhteenveto[[#This Row],[Ikärakenne, laskennallinen kustannus]]+Yhteenveto[[#This Row],[Muut laskennalliset kustannukset ]]</f>
        <v>40299996.571792454</v>
      </c>
      <c r="G192" s="329">
        <v>1388.69</v>
      </c>
      <c r="H192" s="17">
        <v>28336219.449999999</v>
      </c>
      <c r="I192" s="345">
        <f>Yhteenveto[[#This Row],[Laskennalliset kustannukset yhteensä]]-Yhteenveto[[#This Row],[Omarahoitusosuus, €]]</f>
        <v>11963777.121792454</v>
      </c>
      <c r="J192" s="33">
        <v>995378.95492871513</v>
      </c>
      <c r="K192" s="34">
        <v>3454833.5827978132</v>
      </c>
      <c r="L192" s="234">
        <f>Yhteenveto[[#This Row],[Valtionosuus omarahoitusosuuden jälkeen (välisumma)]]+Yhteenveto[[#This Row],[Lisäosat yhteensä]]+Yhteenveto[[#This Row],[Valtionosuuteen tehtävät vähennykset ja lisäykset, netto]]</f>
        <v>16413989.659518983</v>
      </c>
      <c r="M192" s="34">
        <v>-403690.54200171522</v>
      </c>
      <c r="N192" s="308">
        <f>SUM(Yhteenveto[[#This Row],[Valtionosuus ennen verotuloihin perustuvaa valtionosuuden tasausta]]+Yhteenveto[[#This Row],[Verotuloihin perustuva valtionosuuden tasaus]])</f>
        <v>16010299.117517268</v>
      </c>
      <c r="O192" s="244">
        <v>2119660.5445921016</v>
      </c>
      <c r="P192" s="380">
        <f>SUM(Yhteenveto[[#This Row],[Kunnan  peruspalvelujen valtionosuus ]:[Veroperustemuutoksista johtuvien veromenetysten korvaus]])</f>
        <v>18129959.662109371</v>
      </c>
      <c r="Q192" s="34">
        <v>-696729.75439999998</v>
      </c>
      <c r="R192" s="347">
        <f>+Yhteenveto[[#This Row],[Kunnan  peruspalvelujen valtionosuus ]]+Yhteenveto[[#This Row],[Veroperustemuutoksista johtuvien veromenetysten korvaus]]+Yhteenveto[[#This Row],[Kotikuntakorvaus, netto]]</f>
        <v>17433229.907709371</v>
      </c>
      <c r="S192" s="11"/>
      <c r="T192"/>
    </row>
    <row r="193" spans="1:20" ht="15">
      <c r="A193" s="32">
        <v>607</v>
      </c>
      <c r="B193" s="13" t="s">
        <v>198</v>
      </c>
      <c r="C193" s="15">
        <v>4084</v>
      </c>
      <c r="D193" s="15">
        <v>5250196.6900000004</v>
      </c>
      <c r="E193" s="15">
        <v>1161226.3927524572</v>
      </c>
      <c r="F193" s="234">
        <f>Yhteenveto[[#This Row],[Ikärakenne, laskennallinen kustannus]]+Yhteenveto[[#This Row],[Muut laskennalliset kustannukset ]]</f>
        <v>6411423.0827524578</v>
      </c>
      <c r="G193" s="329">
        <v>1388.69</v>
      </c>
      <c r="H193" s="17">
        <v>5671409.96</v>
      </c>
      <c r="I193" s="345">
        <f>Yhteenveto[[#This Row],[Laskennalliset kustannukset yhteensä]]-Yhteenveto[[#This Row],[Omarahoitusosuus, €]]</f>
        <v>740013.12275245786</v>
      </c>
      <c r="J193" s="33">
        <v>276136.15085135447</v>
      </c>
      <c r="K193" s="34">
        <v>-1171721.351385308</v>
      </c>
      <c r="L193" s="234">
        <f>Yhteenveto[[#This Row],[Valtionosuus omarahoitusosuuden jälkeen (välisumma)]]+Yhteenveto[[#This Row],[Lisäosat yhteensä]]+Yhteenveto[[#This Row],[Valtionosuuteen tehtävät vähennykset ja lisäykset, netto]]</f>
        <v>-155572.07778149564</v>
      </c>
      <c r="M193" s="34">
        <v>2534276.3673792565</v>
      </c>
      <c r="N193" s="308">
        <f>SUM(Yhteenveto[[#This Row],[Valtionosuus ennen verotuloihin perustuvaa valtionosuuden tasausta]]+Yhteenveto[[#This Row],[Verotuloihin perustuva valtionosuuden tasaus]])</f>
        <v>2378704.2895977609</v>
      </c>
      <c r="O193" s="244">
        <v>932883.37604997109</v>
      </c>
      <c r="P193" s="380">
        <f>SUM(Yhteenveto[[#This Row],[Kunnan  peruspalvelujen valtionosuus ]:[Veroperustemuutoksista johtuvien veromenetysten korvaus]])</f>
        <v>3311587.6656477321</v>
      </c>
      <c r="Q193" s="34">
        <v>-46247.350000000006</v>
      </c>
      <c r="R193" s="347">
        <f>+Yhteenveto[[#This Row],[Kunnan  peruspalvelujen valtionosuus ]]+Yhteenveto[[#This Row],[Veroperustemuutoksista johtuvien veromenetysten korvaus]]+Yhteenveto[[#This Row],[Kotikuntakorvaus, netto]]</f>
        <v>3265340.315647732</v>
      </c>
      <c r="S193" s="11"/>
      <c r="T193"/>
    </row>
    <row r="194" spans="1:20" ht="15">
      <c r="A194" s="32">
        <v>608</v>
      </c>
      <c r="B194" s="13" t="s">
        <v>199</v>
      </c>
      <c r="C194" s="15">
        <v>1980</v>
      </c>
      <c r="D194" s="15">
        <v>2687249.18</v>
      </c>
      <c r="E194" s="15">
        <v>447780.59790591523</v>
      </c>
      <c r="F194" s="234">
        <f>Yhteenveto[[#This Row],[Ikärakenne, laskennallinen kustannus]]+Yhteenveto[[#This Row],[Muut laskennalliset kustannukset ]]</f>
        <v>3135029.7779059154</v>
      </c>
      <c r="G194" s="329">
        <v>1388.69</v>
      </c>
      <c r="H194" s="17">
        <v>2749606.2</v>
      </c>
      <c r="I194" s="345">
        <f>Yhteenveto[[#This Row],[Laskennalliset kustannukset yhteensä]]-Yhteenveto[[#This Row],[Omarahoitusosuus, €]]</f>
        <v>385423.57790591521</v>
      </c>
      <c r="J194" s="33">
        <v>63065.241343613256</v>
      </c>
      <c r="K194" s="34">
        <v>-535056.87296221417</v>
      </c>
      <c r="L194" s="234">
        <f>Yhteenveto[[#This Row],[Valtionosuus omarahoitusosuuden jälkeen (välisumma)]]+Yhteenveto[[#This Row],[Lisäosat yhteensä]]+Yhteenveto[[#This Row],[Valtionosuuteen tehtävät vähennykset ja lisäykset, netto]]</f>
        <v>-86568.053712685709</v>
      </c>
      <c r="M194" s="34">
        <v>903365.75059115712</v>
      </c>
      <c r="N194" s="308">
        <f>SUM(Yhteenveto[[#This Row],[Valtionosuus ennen verotuloihin perustuvaa valtionosuuden tasausta]]+Yhteenveto[[#This Row],[Verotuloihin perustuva valtionosuuden tasaus]])</f>
        <v>816797.69687847141</v>
      </c>
      <c r="O194" s="244">
        <v>413284.45775106637</v>
      </c>
      <c r="P194" s="380">
        <f>SUM(Yhteenveto[[#This Row],[Kunnan  peruspalvelujen valtionosuus ]:[Veroperustemuutoksista johtuvien veromenetysten korvaus]])</f>
        <v>1230082.1546295378</v>
      </c>
      <c r="Q194" s="34">
        <v>-2983.6999999999971</v>
      </c>
      <c r="R194" s="347">
        <f>+Yhteenveto[[#This Row],[Kunnan  peruspalvelujen valtionosuus ]]+Yhteenveto[[#This Row],[Veroperustemuutoksista johtuvien veromenetysten korvaus]]+Yhteenveto[[#This Row],[Kotikuntakorvaus, netto]]</f>
        <v>1227098.4546295379</v>
      </c>
      <c r="S194" s="11"/>
      <c r="T194"/>
    </row>
    <row r="195" spans="1:20" ht="15">
      <c r="A195" s="32">
        <v>609</v>
      </c>
      <c r="B195" s="13" t="s">
        <v>200</v>
      </c>
      <c r="C195" s="15">
        <v>83205</v>
      </c>
      <c r="D195" s="15">
        <v>110443623.35000001</v>
      </c>
      <c r="E195" s="15">
        <v>16233755.680296257</v>
      </c>
      <c r="F195" s="234">
        <f>Yhteenveto[[#This Row],[Ikärakenne, laskennallinen kustannus]]+Yhteenveto[[#This Row],[Muut laskennalliset kustannukset ]]</f>
        <v>126677379.03029627</v>
      </c>
      <c r="G195" s="329">
        <v>1388.69</v>
      </c>
      <c r="H195" s="17">
        <v>115545951.45</v>
      </c>
      <c r="I195" s="345">
        <f>Yhteenveto[[#This Row],[Laskennalliset kustannukset yhteensä]]-Yhteenveto[[#This Row],[Omarahoitusosuus, €]]</f>
        <v>11131427.580296263</v>
      </c>
      <c r="J195" s="33">
        <v>2769056.6244122479</v>
      </c>
      <c r="K195" s="34">
        <v>-31394756.171885274</v>
      </c>
      <c r="L195" s="234">
        <f>Yhteenveto[[#This Row],[Valtionosuus omarahoitusosuuden jälkeen (välisumma)]]+Yhteenveto[[#This Row],[Lisäosat yhteensä]]+Yhteenveto[[#This Row],[Valtionosuuteen tehtävät vähennykset ja lisäykset, netto]]</f>
        <v>-17494271.967176765</v>
      </c>
      <c r="M195" s="34">
        <v>22686581.203463353</v>
      </c>
      <c r="N195" s="308">
        <f>SUM(Yhteenveto[[#This Row],[Valtionosuus ennen verotuloihin perustuvaa valtionosuuden tasausta]]+Yhteenveto[[#This Row],[Verotuloihin perustuva valtionosuuden tasaus]])</f>
        <v>5192309.236286588</v>
      </c>
      <c r="O195" s="244">
        <v>13542361.845734052</v>
      </c>
      <c r="P195" s="380">
        <f>SUM(Yhteenveto[[#This Row],[Kunnan  peruspalvelujen valtionosuus ]:[Veroperustemuutoksista johtuvien veromenetysten korvaus]])</f>
        <v>18734671.08202064</v>
      </c>
      <c r="Q195" s="34">
        <v>-2762170.7179499986</v>
      </c>
      <c r="R195" s="347">
        <f>+Yhteenveto[[#This Row],[Kunnan  peruspalvelujen valtionosuus ]]+Yhteenveto[[#This Row],[Veroperustemuutoksista johtuvien veromenetysten korvaus]]+Yhteenveto[[#This Row],[Kotikuntakorvaus, netto]]</f>
        <v>15972500.364070643</v>
      </c>
      <c r="S195" s="11"/>
      <c r="T195"/>
    </row>
    <row r="196" spans="1:20" ht="15">
      <c r="A196" s="32">
        <v>611</v>
      </c>
      <c r="B196" s="13" t="s">
        <v>201</v>
      </c>
      <c r="C196" s="15">
        <v>5011</v>
      </c>
      <c r="D196" s="15">
        <v>9089631.4199999981</v>
      </c>
      <c r="E196" s="15">
        <v>775351.9869414022</v>
      </c>
      <c r="F196" s="234">
        <f>Yhteenveto[[#This Row],[Ikärakenne, laskennallinen kustannus]]+Yhteenveto[[#This Row],[Muut laskennalliset kustannukset ]]</f>
        <v>9864983.4069414008</v>
      </c>
      <c r="G196" s="329">
        <v>1388.69</v>
      </c>
      <c r="H196" s="17">
        <v>6958725.5899999999</v>
      </c>
      <c r="I196" s="345">
        <f>Yhteenveto[[#This Row],[Laskennalliset kustannukset yhteensä]]-Yhteenveto[[#This Row],[Omarahoitusosuus, €]]</f>
        <v>2906257.816941401</v>
      </c>
      <c r="J196" s="33">
        <v>115485.11081683912</v>
      </c>
      <c r="K196" s="34">
        <v>148215.20247692638</v>
      </c>
      <c r="L196" s="234">
        <f>Yhteenveto[[#This Row],[Valtionosuus omarahoitusosuuden jälkeen (välisumma)]]+Yhteenveto[[#This Row],[Lisäosat yhteensä]]+Yhteenveto[[#This Row],[Valtionosuuteen tehtävät vähennykset ja lisäykset, netto]]</f>
        <v>3169958.1302351663</v>
      </c>
      <c r="M196" s="34">
        <v>1127579.3538515638</v>
      </c>
      <c r="N196" s="308">
        <f>SUM(Yhteenveto[[#This Row],[Valtionosuus ennen verotuloihin perustuvaa valtionosuuden tasausta]]+Yhteenveto[[#This Row],[Verotuloihin perustuva valtionosuuden tasaus]])</f>
        <v>4297537.4840867296</v>
      </c>
      <c r="O196" s="244">
        <v>719641.43990759377</v>
      </c>
      <c r="P196" s="380">
        <f>SUM(Yhteenveto[[#This Row],[Kunnan  peruspalvelujen valtionosuus ]:[Veroperustemuutoksista johtuvien veromenetysten korvaus]])</f>
        <v>5017178.9239943232</v>
      </c>
      <c r="Q196" s="34">
        <v>113649.13299999997</v>
      </c>
      <c r="R196" s="347">
        <f>+Yhteenveto[[#This Row],[Kunnan  peruspalvelujen valtionosuus ]]+Yhteenveto[[#This Row],[Veroperustemuutoksista johtuvien veromenetysten korvaus]]+Yhteenveto[[#This Row],[Kotikuntakorvaus, netto]]</f>
        <v>5130828.0569943236</v>
      </c>
      <c r="S196" s="11"/>
      <c r="T196"/>
    </row>
    <row r="197" spans="1:20" ht="15">
      <c r="A197" s="32">
        <v>614</v>
      </c>
      <c r="B197" s="13" t="s">
        <v>202</v>
      </c>
      <c r="C197" s="15">
        <v>2999</v>
      </c>
      <c r="D197" s="15">
        <v>2468293.5599999996</v>
      </c>
      <c r="E197" s="15">
        <v>2817777.3796084132</v>
      </c>
      <c r="F197" s="234">
        <f>Yhteenveto[[#This Row],[Ikärakenne, laskennallinen kustannus]]+Yhteenveto[[#This Row],[Muut laskennalliset kustannukset ]]</f>
        <v>5286070.9396084128</v>
      </c>
      <c r="G197" s="329">
        <v>1388.69</v>
      </c>
      <c r="H197" s="17">
        <v>4164681.31</v>
      </c>
      <c r="I197" s="345">
        <f>Yhteenveto[[#This Row],[Laskennalliset kustannukset yhteensä]]-Yhteenveto[[#This Row],[Omarahoitusosuus, €]]</f>
        <v>1121389.6296084127</v>
      </c>
      <c r="J197" s="33">
        <v>1109338.3784000087</v>
      </c>
      <c r="K197" s="34">
        <v>-1381043.3117250595</v>
      </c>
      <c r="L197" s="234">
        <f>Yhteenveto[[#This Row],[Valtionosuus omarahoitusosuuden jälkeen (välisumma)]]+Yhteenveto[[#This Row],[Lisäosat yhteensä]]+Yhteenveto[[#This Row],[Valtionosuuteen tehtävät vähennykset ja lisäykset, netto]]</f>
        <v>849684.69628336187</v>
      </c>
      <c r="M197" s="34">
        <v>1516639.8992714647</v>
      </c>
      <c r="N197" s="308">
        <f>SUM(Yhteenveto[[#This Row],[Valtionosuus ennen verotuloihin perustuvaa valtionosuuden tasausta]]+Yhteenveto[[#This Row],[Verotuloihin perustuva valtionosuuden tasaus]])</f>
        <v>2366324.5955548268</v>
      </c>
      <c r="O197" s="244">
        <v>769000.93389053084</v>
      </c>
      <c r="P197" s="380">
        <f>SUM(Yhteenveto[[#This Row],[Kunnan  peruspalvelujen valtionosuus ]:[Veroperustemuutoksista johtuvien veromenetysten korvaus]])</f>
        <v>3135325.5294453576</v>
      </c>
      <c r="Q197" s="34">
        <v>-11934.800000000001</v>
      </c>
      <c r="R197" s="347">
        <f>+Yhteenveto[[#This Row],[Kunnan  peruspalvelujen valtionosuus ]]+Yhteenveto[[#This Row],[Veroperustemuutoksista johtuvien veromenetysten korvaus]]+Yhteenveto[[#This Row],[Kotikuntakorvaus, netto]]</f>
        <v>3123390.7294453578</v>
      </c>
      <c r="S197" s="11"/>
      <c r="T197"/>
    </row>
    <row r="198" spans="1:20" ht="15">
      <c r="A198" s="32">
        <v>615</v>
      </c>
      <c r="B198" s="13" t="s">
        <v>203</v>
      </c>
      <c r="C198" s="15">
        <v>7603</v>
      </c>
      <c r="D198" s="15">
        <v>11138299.85</v>
      </c>
      <c r="E198" s="15">
        <v>5531951.4301556116</v>
      </c>
      <c r="F198" s="234">
        <f>Yhteenveto[[#This Row],[Ikärakenne, laskennallinen kustannus]]+Yhteenveto[[#This Row],[Muut laskennalliset kustannukset ]]</f>
        <v>16670251.28015561</v>
      </c>
      <c r="G198" s="329">
        <v>1388.69</v>
      </c>
      <c r="H198" s="17">
        <v>10558210.07</v>
      </c>
      <c r="I198" s="345">
        <f>Yhteenveto[[#This Row],[Laskennalliset kustannukset yhteensä]]-Yhteenveto[[#This Row],[Omarahoitusosuus, €]]</f>
        <v>6112041.21015561</v>
      </c>
      <c r="J198" s="33">
        <v>2391584.8054636754</v>
      </c>
      <c r="K198" s="34">
        <v>1509159.139102187</v>
      </c>
      <c r="L198" s="234">
        <f>Yhteenveto[[#This Row],[Valtionosuus omarahoitusosuuden jälkeen (välisumma)]]+Yhteenveto[[#This Row],[Lisäosat yhteensä]]+Yhteenveto[[#This Row],[Valtionosuuteen tehtävät vähennykset ja lisäykset, netto]]</f>
        <v>10012785.154721472</v>
      </c>
      <c r="M198" s="34">
        <v>3665159.1393682896</v>
      </c>
      <c r="N198" s="308">
        <f>SUM(Yhteenveto[[#This Row],[Valtionosuus ennen verotuloihin perustuvaa valtionosuuden tasausta]]+Yhteenveto[[#This Row],[Verotuloihin perustuva valtionosuuden tasaus]])</f>
        <v>13677944.294089762</v>
      </c>
      <c r="O198" s="244">
        <v>1557067.0265398102</v>
      </c>
      <c r="P198" s="380">
        <f>SUM(Yhteenveto[[#This Row],[Kunnan  peruspalvelujen valtionosuus ]:[Veroperustemuutoksista johtuvien veromenetysten korvaus]])</f>
        <v>15235011.320629572</v>
      </c>
      <c r="Q198" s="34">
        <v>9711.9435000000231</v>
      </c>
      <c r="R198" s="347">
        <f>+Yhteenveto[[#This Row],[Kunnan  peruspalvelujen valtionosuus ]]+Yhteenveto[[#This Row],[Veroperustemuutoksista johtuvien veromenetysten korvaus]]+Yhteenveto[[#This Row],[Kotikuntakorvaus, netto]]</f>
        <v>15244723.264129572</v>
      </c>
      <c r="S198" s="11"/>
      <c r="T198"/>
    </row>
    <row r="199" spans="1:20" ht="15">
      <c r="A199" s="32">
        <v>616</v>
      </c>
      <c r="B199" s="13" t="s">
        <v>204</v>
      </c>
      <c r="C199" s="15">
        <v>1807</v>
      </c>
      <c r="D199" s="15">
        <v>2560889.71</v>
      </c>
      <c r="E199" s="15">
        <v>365794.42009579338</v>
      </c>
      <c r="F199" s="234">
        <f>Yhteenveto[[#This Row],[Ikärakenne, laskennallinen kustannus]]+Yhteenveto[[#This Row],[Muut laskennalliset kustannukset ]]</f>
        <v>2926684.1300957934</v>
      </c>
      <c r="G199" s="329">
        <v>1388.69</v>
      </c>
      <c r="H199" s="17">
        <v>2509362.83</v>
      </c>
      <c r="I199" s="345">
        <f>Yhteenveto[[#This Row],[Laskennalliset kustannukset yhteensä]]-Yhteenveto[[#This Row],[Omarahoitusosuus, €]]</f>
        <v>417321.30009579333</v>
      </c>
      <c r="J199" s="33">
        <v>45544.562535367964</v>
      </c>
      <c r="K199" s="34">
        <v>-556370.48213061457</v>
      </c>
      <c r="L199" s="234">
        <f>Yhteenveto[[#This Row],[Valtionosuus omarahoitusosuuden jälkeen (välisumma)]]+Yhteenveto[[#This Row],[Lisäosat yhteensä]]+Yhteenveto[[#This Row],[Valtionosuuteen tehtävät vähennykset ja lisäykset, netto]]</f>
        <v>-93504.619499453285</v>
      </c>
      <c r="M199" s="34">
        <v>779712.87489525776</v>
      </c>
      <c r="N199" s="308">
        <f>SUM(Yhteenveto[[#This Row],[Valtionosuus ennen verotuloihin perustuvaa valtionosuuden tasausta]]+Yhteenveto[[#This Row],[Verotuloihin perustuva valtionosuuden tasaus]])</f>
        <v>686208.25539580453</v>
      </c>
      <c r="O199" s="244">
        <v>380148.71369228436</v>
      </c>
      <c r="P199" s="380">
        <f>SUM(Yhteenveto[[#This Row],[Kunnan  peruspalvelujen valtionosuus ]:[Veroperustemuutoksista johtuvien veromenetysten korvaus]])</f>
        <v>1066356.969088089</v>
      </c>
      <c r="Q199" s="34">
        <v>-657756.66500000004</v>
      </c>
      <c r="R199" s="347">
        <f>+Yhteenveto[[#This Row],[Kunnan  peruspalvelujen valtionosuus ]]+Yhteenveto[[#This Row],[Veroperustemuutoksista johtuvien veromenetysten korvaus]]+Yhteenveto[[#This Row],[Kotikuntakorvaus, netto]]</f>
        <v>408600.30408808892</v>
      </c>
      <c r="S199" s="11"/>
      <c r="T199"/>
    </row>
    <row r="200" spans="1:20" ht="15">
      <c r="A200" s="32">
        <v>619</v>
      </c>
      <c r="B200" s="13" t="s">
        <v>205</v>
      </c>
      <c r="C200" s="15">
        <v>2675</v>
      </c>
      <c r="D200" s="15">
        <v>3198274.9699999997</v>
      </c>
      <c r="E200" s="15">
        <v>615048.22775912995</v>
      </c>
      <c r="F200" s="234">
        <f>Yhteenveto[[#This Row],[Ikärakenne, laskennallinen kustannus]]+Yhteenveto[[#This Row],[Muut laskennalliset kustannukset ]]</f>
        <v>3813323.1977591296</v>
      </c>
      <c r="G200" s="329">
        <v>1388.69</v>
      </c>
      <c r="H200" s="17">
        <v>3714745.75</v>
      </c>
      <c r="I200" s="345">
        <f>Yhteenveto[[#This Row],[Laskennalliset kustannukset yhteensä]]-Yhteenveto[[#This Row],[Omarahoitusosuus, €]]</f>
        <v>98577.447759129573</v>
      </c>
      <c r="J200" s="33">
        <v>155612.8713893822</v>
      </c>
      <c r="K200" s="34">
        <v>836285.8376438187</v>
      </c>
      <c r="L200" s="234">
        <f>Yhteenveto[[#This Row],[Valtionosuus omarahoitusosuuden jälkeen (välisumma)]]+Yhteenveto[[#This Row],[Lisäosat yhteensä]]+Yhteenveto[[#This Row],[Valtionosuuteen tehtävät vähennykset ja lisäykset, netto]]</f>
        <v>1090476.1567923306</v>
      </c>
      <c r="M200" s="34">
        <v>1560511.2675316883</v>
      </c>
      <c r="N200" s="308">
        <f>SUM(Yhteenveto[[#This Row],[Valtionosuus ennen verotuloihin perustuvaa valtionosuuden tasausta]]+Yhteenveto[[#This Row],[Verotuloihin perustuva valtionosuuden tasaus]])</f>
        <v>2650987.4243240189</v>
      </c>
      <c r="O200" s="244">
        <v>688811.51824984758</v>
      </c>
      <c r="P200" s="380">
        <f>SUM(Yhteenveto[[#This Row],[Kunnan  peruspalvelujen valtionosuus ]:[Veroperustemuutoksista johtuvien veromenetysten korvaus]])</f>
        <v>3339798.9425738663</v>
      </c>
      <c r="Q200" s="34">
        <v>207516.33500000002</v>
      </c>
      <c r="R200" s="347">
        <f>+Yhteenveto[[#This Row],[Kunnan  peruspalvelujen valtionosuus ]]+Yhteenveto[[#This Row],[Veroperustemuutoksista johtuvien veromenetysten korvaus]]+Yhteenveto[[#This Row],[Kotikuntakorvaus, netto]]</f>
        <v>3547315.2775738663</v>
      </c>
      <c r="S200" s="11"/>
      <c r="T200"/>
    </row>
    <row r="201" spans="1:20" ht="15">
      <c r="A201" s="32">
        <v>620</v>
      </c>
      <c r="B201" s="13" t="s">
        <v>206</v>
      </c>
      <c r="C201" s="15">
        <v>2380</v>
      </c>
      <c r="D201" s="15">
        <v>2093995.27</v>
      </c>
      <c r="E201" s="15">
        <v>2264434.3621559893</v>
      </c>
      <c r="F201" s="234">
        <f>Yhteenveto[[#This Row],[Ikärakenne, laskennallinen kustannus]]+Yhteenveto[[#This Row],[Muut laskennalliset kustannukset ]]</f>
        <v>4358429.6321559893</v>
      </c>
      <c r="G201" s="329">
        <v>1388.69</v>
      </c>
      <c r="H201" s="17">
        <v>3305082.2</v>
      </c>
      <c r="I201" s="345">
        <f>Yhteenveto[[#This Row],[Laskennalliset kustannukset yhteensä]]-Yhteenveto[[#This Row],[Omarahoitusosuus, €]]</f>
        <v>1053347.4321559891</v>
      </c>
      <c r="J201" s="33">
        <v>863364.5885024661</v>
      </c>
      <c r="K201" s="34">
        <v>366105.31847273931</v>
      </c>
      <c r="L201" s="234">
        <f>Yhteenveto[[#This Row],[Valtionosuus omarahoitusosuuden jälkeen (välisumma)]]+Yhteenveto[[#This Row],[Lisäosat yhteensä]]+Yhteenveto[[#This Row],[Valtionosuuteen tehtävät vähennykset ja lisäykset, netto]]</f>
        <v>2282817.3391311946</v>
      </c>
      <c r="M201" s="34">
        <v>795721.41825120139</v>
      </c>
      <c r="N201" s="308">
        <f>SUM(Yhteenveto[[#This Row],[Valtionosuus ennen verotuloihin perustuvaa valtionosuuden tasausta]]+Yhteenveto[[#This Row],[Verotuloihin perustuva valtionosuuden tasaus]])</f>
        <v>3078538.7573823961</v>
      </c>
      <c r="O201" s="244">
        <v>591004.61593204807</v>
      </c>
      <c r="P201" s="380">
        <f>SUM(Yhteenveto[[#This Row],[Kunnan  peruspalvelujen valtionosuus ]:[Veroperustemuutoksista johtuvien veromenetysten korvaus]])</f>
        <v>3669543.373314444</v>
      </c>
      <c r="Q201" s="34">
        <v>-34237.957500000011</v>
      </c>
      <c r="R201" s="347">
        <f>+Yhteenveto[[#This Row],[Kunnan  peruspalvelujen valtionosuus ]]+Yhteenveto[[#This Row],[Veroperustemuutoksista johtuvien veromenetysten korvaus]]+Yhteenveto[[#This Row],[Kotikuntakorvaus, netto]]</f>
        <v>3635305.415814444</v>
      </c>
      <c r="S201" s="11"/>
      <c r="T201"/>
    </row>
    <row r="202" spans="1:20" ht="15">
      <c r="A202" s="32">
        <v>623</v>
      </c>
      <c r="B202" s="13" t="s">
        <v>207</v>
      </c>
      <c r="C202" s="15">
        <v>2107</v>
      </c>
      <c r="D202" s="15">
        <v>1462304.42</v>
      </c>
      <c r="E202" s="15">
        <v>1741000.7568174296</v>
      </c>
      <c r="F202" s="234">
        <f>Yhteenveto[[#This Row],[Ikärakenne, laskennallinen kustannus]]+Yhteenveto[[#This Row],[Muut laskennalliset kustannukset ]]</f>
        <v>3203305.1768174293</v>
      </c>
      <c r="G202" s="329">
        <v>1388.69</v>
      </c>
      <c r="H202" s="17">
        <v>2925969.83</v>
      </c>
      <c r="I202" s="345">
        <f>Yhteenveto[[#This Row],[Laskennalliset kustannukset yhteensä]]-Yhteenveto[[#This Row],[Omarahoitusosuus, €]]</f>
        <v>277335.34681742918</v>
      </c>
      <c r="J202" s="33">
        <v>743410.17737965635</v>
      </c>
      <c r="K202" s="34">
        <v>392345.38695615233</v>
      </c>
      <c r="L202" s="234">
        <f>Yhteenveto[[#This Row],[Valtionosuus omarahoitusosuuden jälkeen (välisumma)]]+Yhteenveto[[#This Row],[Lisäosat yhteensä]]+Yhteenveto[[#This Row],[Valtionosuuteen tehtävät vähennykset ja lisäykset, netto]]</f>
        <v>1413090.9111532378</v>
      </c>
      <c r="M202" s="34">
        <v>-71486.339083328654</v>
      </c>
      <c r="N202" s="308">
        <f>SUM(Yhteenveto[[#This Row],[Valtionosuus ennen verotuloihin perustuvaa valtionosuuden tasausta]]+Yhteenveto[[#This Row],[Verotuloihin perustuva valtionosuuden tasaus]])</f>
        <v>1341604.5720699092</v>
      </c>
      <c r="O202" s="244">
        <v>474537.06906927645</v>
      </c>
      <c r="P202" s="380">
        <f>SUM(Yhteenveto[[#This Row],[Kunnan  peruspalvelujen valtionosuus ]:[Veroperustemuutoksista johtuvien veromenetysten korvaus]])</f>
        <v>1816141.6411391855</v>
      </c>
      <c r="Q202" s="34">
        <v>-65641.400000000009</v>
      </c>
      <c r="R202" s="347">
        <f>+Yhteenveto[[#This Row],[Kunnan  peruspalvelujen valtionosuus ]]+Yhteenveto[[#This Row],[Veroperustemuutoksista johtuvien veromenetysten korvaus]]+Yhteenveto[[#This Row],[Kotikuntakorvaus, netto]]</f>
        <v>1750500.2411391856</v>
      </c>
      <c r="S202" s="11"/>
      <c r="T202"/>
    </row>
    <row r="203" spans="1:20" ht="15">
      <c r="A203" s="32">
        <v>624</v>
      </c>
      <c r="B203" s="13" t="s">
        <v>208</v>
      </c>
      <c r="C203" s="15">
        <v>5117</v>
      </c>
      <c r="D203" s="15">
        <v>7631421.1399999997</v>
      </c>
      <c r="E203" s="15">
        <v>1392028.9208473645</v>
      </c>
      <c r="F203" s="234">
        <f>Yhteenveto[[#This Row],[Ikärakenne, laskennallinen kustannus]]+Yhteenveto[[#This Row],[Muut laskennalliset kustannukset ]]</f>
        <v>9023450.0608473644</v>
      </c>
      <c r="G203" s="329">
        <v>1388.69</v>
      </c>
      <c r="H203" s="17">
        <v>7105926.7300000004</v>
      </c>
      <c r="I203" s="345">
        <f>Yhteenveto[[#This Row],[Laskennalliset kustannukset yhteensä]]-Yhteenveto[[#This Row],[Omarahoitusosuus, €]]</f>
        <v>1917523.3308473639</v>
      </c>
      <c r="J203" s="33">
        <v>133510.82045890245</v>
      </c>
      <c r="K203" s="34">
        <v>974407.68588348082</v>
      </c>
      <c r="L203" s="234">
        <f>Yhteenveto[[#This Row],[Valtionosuus omarahoitusosuuden jälkeen (välisumma)]]+Yhteenveto[[#This Row],[Lisäosat yhteensä]]+Yhteenveto[[#This Row],[Valtionosuuteen tehtävät vähennykset ja lisäykset, netto]]</f>
        <v>3025441.837189747</v>
      </c>
      <c r="M203" s="34">
        <v>1080031.7538383401</v>
      </c>
      <c r="N203" s="308">
        <f>SUM(Yhteenveto[[#This Row],[Valtionosuus ennen verotuloihin perustuvaa valtionosuuden tasausta]]+Yhteenveto[[#This Row],[Verotuloihin perustuva valtionosuuden tasaus]])</f>
        <v>4105473.5910280868</v>
      </c>
      <c r="O203" s="244">
        <v>714644.12615671521</v>
      </c>
      <c r="P203" s="380">
        <f>SUM(Yhteenveto[[#This Row],[Kunnan  peruspalvelujen valtionosuus ]:[Veroperustemuutoksista johtuvien veromenetysten korvaus]])</f>
        <v>4820117.7171848025</v>
      </c>
      <c r="Q203" s="34">
        <v>-97492.39750000005</v>
      </c>
      <c r="R203" s="347">
        <f>+Yhteenveto[[#This Row],[Kunnan  peruspalvelujen valtionosuus ]]+Yhteenveto[[#This Row],[Veroperustemuutoksista johtuvien veromenetysten korvaus]]+Yhteenveto[[#This Row],[Kotikuntakorvaus, netto]]</f>
        <v>4722625.3196848026</v>
      </c>
      <c r="S203" s="11"/>
      <c r="T203"/>
    </row>
    <row r="204" spans="1:20" ht="15">
      <c r="A204" s="32">
        <v>625</v>
      </c>
      <c r="B204" s="13" t="s">
        <v>209</v>
      </c>
      <c r="C204" s="15">
        <v>2991</v>
      </c>
      <c r="D204" s="15">
        <v>4875371.0500000007</v>
      </c>
      <c r="E204" s="15">
        <v>909153.96222216997</v>
      </c>
      <c r="F204" s="234">
        <f>Yhteenveto[[#This Row],[Ikärakenne, laskennallinen kustannus]]+Yhteenveto[[#This Row],[Muut laskennalliset kustannukset ]]</f>
        <v>5784525.0122221708</v>
      </c>
      <c r="G204" s="329">
        <v>1388.69</v>
      </c>
      <c r="H204" s="17">
        <v>4153571.79</v>
      </c>
      <c r="I204" s="345">
        <f>Yhteenveto[[#This Row],[Laskennalliset kustannukset yhteensä]]-Yhteenveto[[#This Row],[Omarahoitusosuus, €]]</f>
        <v>1630953.2222221708</v>
      </c>
      <c r="J204" s="33">
        <v>246291.54772811793</v>
      </c>
      <c r="K204" s="34">
        <v>1104351.7344912835</v>
      </c>
      <c r="L204" s="234">
        <f>Yhteenveto[[#This Row],[Valtionosuus omarahoitusosuuden jälkeen (välisumma)]]+Yhteenveto[[#This Row],[Lisäosat yhteensä]]+Yhteenveto[[#This Row],[Valtionosuuteen tehtävät vähennykset ja lisäykset, netto]]</f>
        <v>2981596.5044415724</v>
      </c>
      <c r="M204" s="34">
        <v>581409.5257253584</v>
      </c>
      <c r="N204" s="308">
        <f>SUM(Yhteenveto[[#This Row],[Valtionosuus ennen verotuloihin perustuvaa valtionosuuden tasausta]]+Yhteenveto[[#This Row],[Verotuloihin perustuva valtionosuuden tasaus]])</f>
        <v>3563006.0301669305</v>
      </c>
      <c r="O204" s="244">
        <v>557257.40818761988</v>
      </c>
      <c r="P204" s="380">
        <f>SUM(Yhteenveto[[#This Row],[Kunnan  peruspalvelujen valtionosuus ]:[Veroperustemuutoksista johtuvien veromenetysten korvaus]])</f>
        <v>4120263.4383545504</v>
      </c>
      <c r="Q204" s="34">
        <v>-4326.3650000000052</v>
      </c>
      <c r="R204" s="347">
        <f>+Yhteenveto[[#This Row],[Kunnan  peruspalvelujen valtionosuus ]]+Yhteenveto[[#This Row],[Veroperustemuutoksista johtuvien veromenetysten korvaus]]+Yhteenveto[[#This Row],[Kotikuntakorvaus, netto]]</f>
        <v>4115937.0733545502</v>
      </c>
      <c r="S204" s="11"/>
      <c r="T204"/>
    </row>
    <row r="205" spans="1:20" ht="15">
      <c r="A205" s="32">
        <v>626</v>
      </c>
      <c r="B205" s="13" t="s">
        <v>210</v>
      </c>
      <c r="C205" s="15">
        <v>4835</v>
      </c>
      <c r="D205" s="15">
        <v>6566725.8999999994</v>
      </c>
      <c r="E205" s="15">
        <v>1644313.021462535</v>
      </c>
      <c r="F205" s="234">
        <f>Yhteenveto[[#This Row],[Ikärakenne, laskennallinen kustannus]]+Yhteenveto[[#This Row],[Muut laskennalliset kustannukset ]]</f>
        <v>8211038.921462534</v>
      </c>
      <c r="G205" s="329">
        <v>1388.69</v>
      </c>
      <c r="H205" s="17">
        <v>6714316.1500000004</v>
      </c>
      <c r="I205" s="345">
        <f>Yhteenveto[[#This Row],[Laskennalliset kustannukset yhteensä]]-Yhteenveto[[#This Row],[Omarahoitusosuus, €]]</f>
        <v>1496722.7714625336</v>
      </c>
      <c r="J205" s="33">
        <v>735044.16702250519</v>
      </c>
      <c r="K205" s="34">
        <v>-2012478.0131007172</v>
      </c>
      <c r="L205" s="234">
        <f>Yhteenveto[[#This Row],[Valtionosuus omarahoitusosuuden jälkeen (välisumma)]]+Yhteenveto[[#This Row],[Lisäosat yhteensä]]+Yhteenveto[[#This Row],[Valtionosuuteen tehtävät vähennykset ja lisäykset, netto]]</f>
        <v>219288.92538432172</v>
      </c>
      <c r="M205" s="34">
        <v>1603048.7071316787</v>
      </c>
      <c r="N205" s="308">
        <f>SUM(Yhteenveto[[#This Row],[Valtionosuus ennen verotuloihin perustuvaa valtionosuuden tasausta]]+Yhteenveto[[#This Row],[Verotuloihin perustuva valtionosuuden tasaus]])</f>
        <v>1822337.6325160004</v>
      </c>
      <c r="O205" s="244">
        <v>957942.40238802379</v>
      </c>
      <c r="P205" s="380">
        <f>SUM(Yhteenveto[[#This Row],[Kunnan  peruspalvelujen valtionosuus ]:[Veroperustemuutoksista johtuvien veromenetysten korvaus]])</f>
        <v>2780280.0349040241</v>
      </c>
      <c r="Q205" s="34">
        <v>-6041.9925000000003</v>
      </c>
      <c r="R205" s="347">
        <f>+Yhteenveto[[#This Row],[Kunnan  peruspalvelujen valtionosuus ]]+Yhteenveto[[#This Row],[Veroperustemuutoksista johtuvien veromenetysten korvaus]]+Yhteenveto[[#This Row],[Kotikuntakorvaus, netto]]</f>
        <v>2774238.0424040239</v>
      </c>
      <c r="S205" s="11"/>
      <c r="T205"/>
    </row>
    <row r="206" spans="1:20" ht="15">
      <c r="A206" s="32">
        <v>630</v>
      </c>
      <c r="B206" s="13" t="s">
        <v>211</v>
      </c>
      <c r="C206" s="15">
        <v>1635</v>
      </c>
      <c r="D206" s="15">
        <v>3374060.54</v>
      </c>
      <c r="E206" s="15">
        <v>914867.12745441566</v>
      </c>
      <c r="F206" s="234">
        <f>Yhteenveto[[#This Row],[Ikärakenne, laskennallinen kustannus]]+Yhteenveto[[#This Row],[Muut laskennalliset kustannukset ]]</f>
        <v>4288927.6674544159</v>
      </c>
      <c r="G206" s="329">
        <v>1388.69</v>
      </c>
      <c r="H206" s="17">
        <v>2270508.15</v>
      </c>
      <c r="I206" s="345">
        <f>Yhteenveto[[#This Row],[Laskennalliset kustannukset yhteensä]]-Yhteenveto[[#This Row],[Omarahoitusosuus, €]]</f>
        <v>2018419.517454416</v>
      </c>
      <c r="J206" s="33">
        <v>577288.53889276634</v>
      </c>
      <c r="K206" s="34">
        <v>-723746.14659134811</v>
      </c>
      <c r="L206" s="234">
        <f>Yhteenveto[[#This Row],[Valtionosuus omarahoitusosuuden jälkeen (välisumma)]]+Yhteenveto[[#This Row],[Lisäosat yhteensä]]+Yhteenveto[[#This Row],[Valtionosuuteen tehtävät vähennykset ja lisäykset, netto]]</f>
        <v>1871961.9097558344</v>
      </c>
      <c r="M206" s="34">
        <v>558549.9367131202</v>
      </c>
      <c r="N206" s="308">
        <f>SUM(Yhteenveto[[#This Row],[Valtionosuus ennen verotuloihin perustuvaa valtionosuuden tasausta]]+Yhteenveto[[#This Row],[Verotuloihin perustuva valtionosuuden tasaus]])</f>
        <v>2430511.8464689543</v>
      </c>
      <c r="O206" s="244">
        <v>295039.95447022474</v>
      </c>
      <c r="P206" s="380">
        <f>SUM(Yhteenveto[[#This Row],[Kunnan  peruspalvelujen valtionosuus ]:[Veroperustemuutoksista johtuvien veromenetysten korvaus]])</f>
        <v>2725551.800939179</v>
      </c>
      <c r="Q206" s="34">
        <v>180513.85000000003</v>
      </c>
      <c r="R206" s="347">
        <f>+Yhteenveto[[#This Row],[Kunnan  peruspalvelujen valtionosuus ]]+Yhteenveto[[#This Row],[Veroperustemuutoksista johtuvien veromenetysten korvaus]]+Yhteenveto[[#This Row],[Kotikuntakorvaus, netto]]</f>
        <v>2906065.6509391791</v>
      </c>
      <c r="S206" s="11"/>
      <c r="T206"/>
    </row>
    <row r="207" spans="1:20" ht="15">
      <c r="A207" s="32">
        <v>631</v>
      </c>
      <c r="B207" s="13" t="s">
        <v>212</v>
      </c>
      <c r="C207" s="15">
        <v>1963</v>
      </c>
      <c r="D207" s="15">
        <v>2674159.9899999998</v>
      </c>
      <c r="E207" s="15">
        <v>366631.94510328613</v>
      </c>
      <c r="F207" s="234">
        <f>Yhteenveto[[#This Row],[Ikärakenne, laskennallinen kustannus]]+Yhteenveto[[#This Row],[Muut laskennalliset kustannukset ]]</f>
        <v>3040791.9351032861</v>
      </c>
      <c r="G207" s="329">
        <v>1388.69</v>
      </c>
      <c r="H207" s="17">
        <v>2725998.47</v>
      </c>
      <c r="I207" s="345">
        <f>Yhteenveto[[#This Row],[Laskennalliset kustannukset yhteensä]]-Yhteenveto[[#This Row],[Omarahoitusosuus, €]]</f>
        <v>314793.46510328585</v>
      </c>
      <c r="J207" s="33">
        <v>37622.664639917763</v>
      </c>
      <c r="K207" s="34">
        <v>192403.28286788502</v>
      </c>
      <c r="L207" s="234">
        <f>Yhteenveto[[#This Row],[Valtionosuus omarahoitusosuuden jälkeen (välisumma)]]+Yhteenveto[[#This Row],[Lisäosat yhteensä]]+Yhteenveto[[#This Row],[Valtionosuuteen tehtävät vähennykset ja lisäykset, netto]]</f>
        <v>544819.41261108872</v>
      </c>
      <c r="M207" s="34">
        <v>593093.59426144965</v>
      </c>
      <c r="N207" s="308">
        <f>SUM(Yhteenveto[[#This Row],[Valtionosuus ennen verotuloihin perustuvaa valtionosuuden tasausta]]+Yhteenveto[[#This Row],[Verotuloihin perustuva valtionosuuden tasaus]])</f>
        <v>1137913.0068725385</v>
      </c>
      <c r="O207" s="244">
        <v>333250.12285065651</v>
      </c>
      <c r="P207" s="380">
        <f>SUM(Yhteenveto[[#This Row],[Kunnan  peruspalvelujen valtionosuus ]:[Veroperustemuutoksista johtuvien veromenetysten korvaus]])</f>
        <v>1471163.129723195</v>
      </c>
      <c r="Q207" s="34">
        <v>-696947.56449999998</v>
      </c>
      <c r="R207" s="347">
        <f>+Yhteenveto[[#This Row],[Kunnan  peruspalvelujen valtionosuus ]]+Yhteenveto[[#This Row],[Veroperustemuutoksista johtuvien veromenetysten korvaus]]+Yhteenveto[[#This Row],[Kotikuntakorvaus, netto]]</f>
        <v>774215.56522319501</v>
      </c>
      <c r="S207" s="11"/>
      <c r="T207"/>
    </row>
    <row r="208" spans="1:20" ht="15">
      <c r="A208" s="32">
        <v>635</v>
      </c>
      <c r="B208" s="13" t="s">
        <v>213</v>
      </c>
      <c r="C208" s="15">
        <v>6347</v>
      </c>
      <c r="D208" s="15">
        <v>8821669.4900000021</v>
      </c>
      <c r="E208" s="15">
        <v>1189590.766997874</v>
      </c>
      <c r="F208" s="234">
        <f>Yhteenveto[[#This Row],[Ikärakenne, laskennallinen kustannus]]+Yhteenveto[[#This Row],[Muut laskennalliset kustannukset ]]</f>
        <v>10011260.256997876</v>
      </c>
      <c r="G208" s="329">
        <v>1388.69</v>
      </c>
      <c r="H208" s="17">
        <v>8814015.4299999997</v>
      </c>
      <c r="I208" s="345">
        <f>Yhteenveto[[#This Row],[Laskennalliset kustannukset yhteensä]]-Yhteenveto[[#This Row],[Omarahoitusosuus, €]]</f>
        <v>1197244.8269978762</v>
      </c>
      <c r="J208" s="33">
        <v>323932.89168346417</v>
      </c>
      <c r="K208" s="34">
        <v>-892379.99298234179</v>
      </c>
      <c r="L208" s="234">
        <f>Yhteenveto[[#This Row],[Valtionosuus omarahoitusosuuden jälkeen (välisumma)]]+Yhteenveto[[#This Row],[Lisäosat yhteensä]]+Yhteenveto[[#This Row],[Valtionosuuteen tehtävät vähennykset ja lisäykset, netto]]</f>
        <v>628797.72569899855</v>
      </c>
      <c r="M208" s="34">
        <v>2319522.1496603829</v>
      </c>
      <c r="N208" s="308">
        <f>SUM(Yhteenveto[[#This Row],[Valtionosuus ennen verotuloihin perustuvaa valtionosuuden tasausta]]+Yhteenveto[[#This Row],[Verotuloihin perustuva valtionosuuden tasaus]])</f>
        <v>2948319.8753593815</v>
      </c>
      <c r="O208" s="244">
        <v>1238742.9642665072</v>
      </c>
      <c r="P208" s="380">
        <f>SUM(Yhteenveto[[#This Row],[Kunnan  peruspalvelujen valtionosuus ]:[Veroperustemuutoksista johtuvien veromenetysten korvaus]])</f>
        <v>4187062.8396258885</v>
      </c>
      <c r="Q208" s="34">
        <v>-472976.12399999995</v>
      </c>
      <c r="R208" s="347">
        <f>+Yhteenveto[[#This Row],[Kunnan  peruspalvelujen valtionosuus ]]+Yhteenveto[[#This Row],[Veroperustemuutoksista johtuvien veromenetysten korvaus]]+Yhteenveto[[#This Row],[Kotikuntakorvaus, netto]]</f>
        <v>3714086.7156258887</v>
      </c>
      <c r="S208" s="11"/>
      <c r="T208"/>
    </row>
    <row r="209" spans="1:20" ht="15">
      <c r="A209" s="32">
        <v>636</v>
      </c>
      <c r="B209" s="13" t="s">
        <v>214</v>
      </c>
      <c r="C209" s="15">
        <v>8154</v>
      </c>
      <c r="D209" s="15">
        <v>13657311.890000001</v>
      </c>
      <c r="E209" s="15">
        <v>2002670.5223223213</v>
      </c>
      <c r="F209" s="234">
        <f>Yhteenveto[[#This Row],[Ikärakenne, laskennallinen kustannus]]+Yhteenveto[[#This Row],[Muut laskennalliset kustannukset ]]</f>
        <v>15659982.412322322</v>
      </c>
      <c r="G209" s="329">
        <v>1388.69</v>
      </c>
      <c r="H209" s="17">
        <v>11323378.26</v>
      </c>
      <c r="I209" s="345">
        <f>Yhteenveto[[#This Row],[Laskennalliset kustannukset yhteensä]]-Yhteenveto[[#This Row],[Omarahoitusosuus, €]]</f>
        <v>4336604.1523223221</v>
      </c>
      <c r="J209" s="33">
        <v>235038.18166686469</v>
      </c>
      <c r="K209" s="34">
        <v>14932.729105110979</v>
      </c>
      <c r="L209" s="234">
        <f>Yhteenveto[[#This Row],[Valtionosuus omarahoitusosuuden jälkeen (välisumma)]]+Yhteenveto[[#This Row],[Lisäosat yhteensä]]+Yhteenveto[[#This Row],[Valtionosuuteen tehtävät vähennykset ja lisäykset, netto]]</f>
        <v>4586575.0630942984</v>
      </c>
      <c r="M209" s="34">
        <v>3741617.3530154377</v>
      </c>
      <c r="N209" s="308">
        <f>SUM(Yhteenveto[[#This Row],[Valtionosuus ennen verotuloihin perustuvaa valtionosuuden tasausta]]+Yhteenveto[[#This Row],[Verotuloihin perustuva valtionosuuden tasaus]])</f>
        <v>8328192.4161097361</v>
      </c>
      <c r="O209" s="244">
        <v>1738482.5819979981</v>
      </c>
      <c r="P209" s="380">
        <f>SUM(Yhteenveto[[#This Row],[Kunnan  peruspalvelujen valtionosuus ]:[Veroperustemuutoksista johtuvien veromenetysten korvaus]])</f>
        <v>10066674.998107735</v>
      </c>
      <c r="Q209" s="34">
        <v>658353.40499999991</v>
      </c>
      <c r="R209" s="347">
        <f>+Yhteenveto[[#This Row],[Kunnan  peruspalvelujen valtionosuus ]]+Yhteenveto[[#This Row],[Veroperustemuutoksista johtuvien veromenetysten korvaus]]+Yhteenveto[[#This Row],[Kotikuntakorvaus, netto]]</f>
        <v>10725028.403107734</v>
      </c>
      <c r="S209" s="11"/>
      <c r="T209"/>
    </row>
    <row r="210" spans="1:20" ht="15">
      <c r="A210" s="32">
        <v>638</v>
      </c>
      <c r="B210" s="13" t="s">
        <v>215</v>
      </c>
      <c r="C210" s="15">
        <v>51232</v>
      </c>
      <c r="D210" s="15">
        <v>81846792.689999998</v>
      </c>
      <c r="E210" s="15">
        <v>17898117.535433266</v>
      </c>
      <c r="F210" s="234">
        <f>Yhteenveto[[#This Row],[Ikärakenne, laskennallinen kustannus]]+Yhteenveto[[#This Row],[Muut laskennalliset kustannukset ]]</f>
        <v>99744910.22543326</v>
      </c>
      <c r="G210" s="329">
        <v>1388.69</v>
      </c>
      <c r="H210" s="17">
        <v>71145366.079999998</v>
      </c>
      <c r="I210" s="345">
        <f>Yhteenveto[[#This Row],[Laskennalliset kustannukset yhteensä]]-Yhteenveto[[#This Row],[Omarahoitusosuus, €]]</f>
        <v>28599544.145433262</v>
      </c>
      <c r="J210" s="33">
        <v>1966672.3581661067</v>
      </c>
      <c r="K210" s="34">
        <v>13286551.79727892</v>
      </c>
      <c r="L210" s="234">
        <f>Yhteenveto[[#This Row],[Valtionosuus omarahoitusosuuden jälkeen (välisumma)]]+Yhteenveto[[#This Row],[Lisäosat yhteensä]]+Yhteenveto[[#This Row],[Valtionosuuteen tehtävät vähennykset ja lisäykset, netto]]</f>
        <v>43852768.300878286</v>
      </c>
      <c r="M210" s="34">
        <v>-3446951.8996120552</v>
      </c>
      <c r="N210" s="308">
        <f>SUM(Yhteenveto[[#This Row],[Valtionosuus ennen verotuloihin perustuvaa valtionosuuden tasausta]]+Yhteenveto[[#This Row],[Verotuloihin perustuva valtionosuuden tasaus]])</f>
        <v>40405816.401266232</v>
      </c>
      <c r="O210" s="244">
        <v>7324920.5436812136</v>
      </c>
      <c r="P210" s="380">
        <f>SUM(Yhteenveto[[#This Row],[Kunnan  peruspalvelujen valtionosuus ]:[Veroperustemuutoksista johtuvien veromenetysten korvaus]])</f>
        <v>47730736.944947444</v>
      </c>
      <c r="Q210" s="34">
        <v>-637045.31145000039</v>
      </c>
      <c r="R210" s="347">
        <f>+Yhteenveto[[#This Row],[Kunnan  peruspalvelujen valtionosuus ]]+Yhteenveto[[#This Row],[Veroperustemuutoksista johtuvien veromenetysten korvaus]]+Yhteenveto[[#This Row],[Kotikuntakorvaus, netto]]</f>
        <v>47093691.633497447</v>
      </c>
      <c r="S210" s="11"/>
      <c r="T210"/>
    </row>
    <row r="211" spans="1:20" ht="15">
      <c r="A211" s="32">
        <v>678</v>
      </c>
      <c r="B211" s="13" t="s">
        <v>216</v>
      </c>
      <c r="C211" s="15">
        <v>24073</v>
      </c>
      <c r="D211" s="15">
        <v>40414674.200000003</v>
      </c>
      <c r="E211" s="15">
        <v>4658942.7864712169</v>
      </c>
      <c r="F211" s="234">
        <f>Yhteenveto[[#This Row],[Ikärakenne, laskennallinen kustannus]]+Yhteenveto[[#This Row],[Muut laskennalliset kustannukset ]]</f>
        <v>45073616.986471221</v>
      </c>
      <c r="G211" s="329">
        <v>1388.69</v>
      </c>
      <c r="H211" s="17">
        <v>33429934.370000001</v>
      </c>
      <c r="I211" s="345">
        <f>Yhteenveto[[#This Row],[Laskennalliset kustannukset yhteensä]]-Yhteenveto[[#This Row],[Omarahoitusosuus, €]]</f>
        <v>11643682.61647122</v>
      </c>
      <c r="J211" s="33">
        <v>1428441.657219012</v>
      </c>
      <c r="K211" s="34">
        <v>-897147.28652003384</v>
      </c>
      <c r="L211" s="234">
        <f>Yhteenveto[[#This Row],[Valtionosuus omarahoitusosuuden jälkeen (välisumma)]]+Yhteenveto[[#This Row],[Lisäosat yhteensä]]+Yhteenveto[[#This Row],[Valtionosuuteen tehtävät vähennykset ja lisäykset, netto]]</f>
        <v>12174976.987170197</v>
      </c>
      <c r="M211" s="34">
        <v>7861808.3314749151</v>
      </c>
      <c r="N211" s="308">
        <f>SUM(Yhteenveto[[#This Row],[Valtionosuus ennen verotuloihin perustuvaa valtionosuuden tasausta]]+Yhteenveto[[#This Row],[Verotuloihin perustuva valtionosuuden tasaus]])</f>
        <v>20036785.318645112</v>
      </c>
      <c r="O211" s="244">
        <v>3455085.4561190233</v>
      </c>
      <c r="P211" s="380">
        <f>SUM(Yhteenveto[[#This Row],[Kunnan  peruspalvelujen valtionosuus ]:[Veroperustemuutoksista johtuvien veromenetysten korvaus]])</f>
        <v>23491870.774764135</v>
      </c>
      <c r="Q211" s="34">
        <v>-6131.5035000000498</v>
      </c>
      <c r="R211" s="347">
        <f>+Yhteenveto[[#This Row],[Kunnan  peruspalvelujen valtionosuus ]]+Yhteenveto[[#This Row],[Veroperustemuutoksista johtuvien veromenetysten korvaus]]+Yhteenveto[[#This Row],[Kotikuntakorvaus, netto]]</f>
        <v>23485739.271264136</v>
      </c>
      <c r="S211" s="11"/>
      <c r="T211"/>
    </row>
    <row r="212" spans="1:20" ht="15">
      <c r="A212" s="32">
        <v>680</v>
      </c>
      <c r="B212" s="13" t="s">
        <v>217</v>
      </c>
      <c r="C212" s="15">
        <v>24942</v>
      </c>
      <c r="D212" s="15">
        <v>37211359.140000001</v>
      </c>
      <c r="E212" s="15">
        <v>6618037.6499061594</v>
      </c>
      <c r="F212" s="234">
        <f>Yhteenveto[[#This Row],[Ikärakenne, laskennallinen kustannus]]+Yhteenveto[[#This Row],[Muut laskennalliset kustannukset ]]</f>
        <v>43829396.789906159</v>
      </c>
      <c r="G212" s="329">
        <v>1388.69</v>
      </c>
      <c r="H212" s="17">
        <v>34636705.980000004</v>
      </c>
      <c r="I212" s="345">
        <f>Yhteenveto[[#This Row],[Laskennalliset kustannukset yhteensä]]-Yhteenveto[[#This Row],[Omarahoitusosuus, €]]</f>
        <v>9192690.8099061549</v>
      </c>
      <c r="J212" s="33">
        <v>1086893.9932475805</v>
      </c>
      <c r="K212" s="34">
        <v>-1864299.9187185927</v>
      </c>
      <c r="L212" s="234">
        <f>Yhteenveto[[#This Row],[Valtionosuus omarahoitusosuuden jälkeen (välisumma)]]+Yhteenveto[[#This Row],[Lisäosat yhteensä]]+Yhteenveto[[#This Row],[Valtionosuuteen tehtävät vähennykset ja lisäykset, netto]]</f>
        <v>8415284.8844351415</v>
      </c>
      <c r="M212" s="34">
        <v>1528490.6635992252</v>
      </c>
      <c r="N212" s="308">
        <f>SUM(Yhteenveto[[#This Row],[Valtionosuus ennen verotuloihin perustuvaa valtionosuuden tasausta]]+Yhteenveto[[#This Row],[Verotuloihin perustuva valtionosuuden tasaus]])</f>
        <v>9943775.5480343662</v>
      </c>
      <c r="O212" s="244">
        <v>3428419.251286753</v>
      </c>
      <c r="P212" s="380">
        <f>SUM(Yhteenveto[[#This Row],[Kunnan  peruspalvelujen valtionosuus ]:[Veroperustemuutoksista johtuvien veromenetysten korvaus]])</f>
        <v>13372194.799321119</v>
      </c>
      <c r="Q212" s="34">
        <v>-745701.2224999998</v>
      </c>
      <c r="R212" s="347">
        <f>+Yhteenveto[[#This Row],[Kunnan  peruspalvelujen valtionosuus ]]+Yhteenveto[[#This Row],[Veroperustemuutoksista johtuvien veromenetysten korvaus]]+Yhteenveto[[#This Row],[Kotikuntakorvaus, netto]]</f>
        <v>12626493.576821119</v>
      </c>
      <c r="S212" s="11"/>
      <c r="T212"/>
    </row>
    <row r="213" spans="1:20" ht="15">
      <c r="A213" s="32">
        <v>681</v>
      </c>
      <c r="B213" s="13" t="s">
        <v>218</v>
      </c>
      <c r="C213" s="15">
        <v>3308</v>
      </c>
      <c r="D213" s="15">
        <v>3688595.5</v>
      </c>
      <c r="E213" s="15">
        <v>991879.03355600603</v>
      </c>
      <c r="F213" s="234">
        <f>Yhteenveto[[#This Row],[Ikärakenne, laskennallinen kustannus]]+Yhteenveto[[#This Row],[Muut laskennalliset kustannukset ]]</f>
        <v>4680474.5335560059</v>
      </c>
      <c r="G213" s="329">
        <v>1388.69</v>
      </c>
      <c r="H213" s="17">
        <v>4593786.5200000005</v>
      </c>
      <c r="I213" s="345">
        <f>Yhteenveto[[#This Row],[Laskennalliset kustannukset yhteensä]]-Yhteenveto[[#This Row],[Omarahoitusosuus, €]]</f>
        <v>86688.013556005433</v>
      </c>
      <c r="J213" s="33">
        <v>285867.60571002669</v>
      </c>
      <c r="K213" s="34">
        <v>213781.94440686173</v>
      </c>
      <c r="L213" s="234">
        <f>Yhteenveto[[#This Row],[Valtionosuus omarahoitusosuuden jälkeen (välisumma)]]+Yhteenveto[[#This Row],[Lisäosat yhteensä]]+Yhteenveto[[#This Row],[Valtionosuuteen tehtävät vähennykset ja lisäykset, netto]]</f>
        <v>586337.56367289391</v>
      </c>
      <c r="M213" s="34">
        <v>1147672.9307255514</v>
      </c>
      <c r="N213" s="308">
        <f>SUM(Yhteenveto[[#This Row],[Valtionosuus ennen verotuloihin perustuvaa valtionosuuden tasausta]]+Yhteenveto[[#This Row],[Verotuloihin perustuva valtionosuuden tasaus]])</f>
        <v>1734010.4943984454</v>
      </c>
      <c r="O213" s="244">
        <v>802022.15442834981</v>
      </c>
      <c r="P213" s="380">
        <f>SUM(Yhteenveto[[#This Row],[Kunnan  peruspalvelujen valtionosuus ]:[Veroperustemuutoksista johtuvien veromenetysten korvaus]])</f>
        <v>2536032.6488267952</v>
      </c>
      <c r="Q213" s="34">
        <v>-58107.55750000001</v>
      </c>
      <c r="R213" s="347">
        <f>+Yhteenveto[[#This Row],[Kunnan  peruspalvelujen valtionosuus ]]+Yhteenveto[[#This Row],[Veroperustemuutoksista johtuvien veromenetysten korvaus]]+Yhteenveto[[#This Row],[Kotikuntakorvaus, netto]]</f>
        <v>2477925.0913267951</v>
      </c>
      <c r="S213" s="11"/>
      <c r="T213"/>
    </row>
    <row r="214" spans="1:20" ht="15">
      <c r="A214" s="32">
        <v>683</v>
      </c>
      <c r="B214" s="13" t="s">
        <v>219</v>
      </c>
      <c r="C214" s="15">
        <v>3618</v>
      </c>
      <c r="D214" s="15">
        <v>6021592.7800000003</v>
      </c>
      <c r="E214" s="15">
        <v>3124373.1001744173</v>
      </c>
      <c r="F214" s="234">
        <f>Yhteenveto[[#This Row],[Ikärakenne, laskennallinen kustannus]]+Yhteenveto[[#This Row],[Muut laskennalliset kustannukset ]]</f>
        <v>9145965.880174417</v>
      </c>
      <c r="G214" s="329">
        <v>1388.69</v>
      </c>
      <c r="H214" s="17">
        <v>5024280.42</v>
      </c>
      <c r="I214" s="345">
        <f>Yhteenveto[[#This Row],[Laskennalliset kustannukset yhteensä]]-Yhteenveto[[#This Row],[Omarahoitusosuus, €]]</f>
        <v>4121685.4601744171</v>
      </c>
      <c r="J214" s="33">
        <v>1296249.5303564365</v>
      </c>
      <c r="K214" s="34">
        <v>-390838.56642149587</v>
      </c>
      <c r="L214" s="234">
        <f>Yhteenveto[[#This Row],[Valtionosuus omarahoitusosuuden jälkeen (välisumma)]]+Yhteenveto[[#This Row],[Lisäosat yhteensä]]+Yhteenveto[[#This Row],[Valtionosuuteen tehtävät vähennykset ja lisäykset, netto]]</f>
        <v>5027096.4241093583</v>
      </c>
      <c r="M214" s="34">
        <v>2492447.4028989668</v>
      </c>
      <c r="N214" s="308">
        <f>SUM(Yhteenveto[[#This Row],[Valtionosuus ennen verotuloihin perustuvaa valtionosuuden tasausta]]+Yhteenveto[[#This Row],[Verotuloihin perustuva valtionosuuden tasaus]])</f>
        <v>7519543.8270083256</v>
      </c>
      <c r="O214" s="244">
        <v>762159.80487067404</v>
      </c>
      <c r="P214" s="380">
        <f>SUM(Yhteenveto[[#This Row],[Kunnan  peruspalvelujen valtionosuus ]:[Veroperustemuutoksista johtuvien veromenetysten korvaus]])</f>
        <v>8281703.631879</v>
      </c>
      <c r="Q214" s="34">
        <v>4550.1424999999872</v>
      </c>
      <c r="R214" s="347">
        <f>+Yhteenveto[[#This Row],[Kunnan  peruspalvelujen valtionosuus ]]+Yhteenveto[[#This Row],[Veroperustemuutoksista johtuvien veromenetysten korvaus]]+Yhteenveto[[#This Row],[Kotikuntakorvaus, netto]]</f>
        <v>8286253.7743790001</v>
      </c>
      <c r="S214" s="11"/>
      <c r="T214"/>
    </row>
    <row r="215" spans="1:20" ht="15">
      <c r="A215" s="32">
        <v>684</v>
      </c>
      <c r="B215" s="13" t="s">
        <v>220</v>
      </c>
      <c r="C215" s="15">
        <v>38667</v>
      </c>
      <c r="D215" s="15">
        <v>52259210.499999993</v>
      </c>
      <c r="E215" s="15">
        <v>9220207.4389677625</v>
      </c>
      <c r="F215" s="234">
        <f>Yhteenveto[[#This Row],[Ikärakenne, laskennallinen kustannus]]+Yhteenveto[[#This Row],[Muut laskennalliset kustannukset ]]</f>
        <v>61479417.938967757</v>
      </c>
      <c r="G215" s="329">
        <v>1388.69</v>
      </c>
      <c r="H215" s="17">
        <v>53696476.230000004</v>
      </c>
      <c r="I215" s="345">
        <f>Yhteenveto[[#This Row],[Laskennalliset kustannukset yhteensä]]-Yhteenveto[[#This Row],[Omarahoitusosuus, €]]</f>
        <v>7782941.7089677528</v>
      </c>
      <c r="J215" s="33">
        <v>1248954.8581573786</v>
      </c>
      <c r="K215" s="34">
        <v>-4060459.0413159495</v>
      </c>
      <c r="L215" s="234">
        <f>Yhteenveto[[#This Row],[Valtionosuus omarahoitusosuuden jälkeen (välisumma)]]+Yhteenveto[[#This Row],[Lisäosat yhteensä]]+Yhteenveto[[#This Row],[Valtionosuuteen tehtävät vähennykset ja lisäykset, netto]]</f>
        <v>4971437.5258091809</v>
      </c>
      <c r="M215" s="34">
        <v>19300.99825431214</v>
      </c>
      <c r="N215" s="308">
        <f>SUM(Yhteenveto[[#This Row],[Valtionosuus ennen verotuloihin perustuvaa valtionosuuden tasausta]]+Yhteenveto[[#This Row],[Verotuloihin perustuva valtionosuuden tasaus]])</f>
        <v>4990738.5240634931</v>
      </c>
      <c r="O215" s="244">
        <v>6994486.0991022736</v>
      </c>
      <c r="P215" s="380">
        <f>SUM(Yhteenveto[[#This Row],[Kunnan  peruspalvelujen valtionosuus ]:[Veroperustemuutoksista johtuvien veromenetysten korvaus]])</f>
        <v>11985224.623165768</v>
      </c>
      <c r="Q215" s="34">
        <v>-2931970.1012499984</v>
      </c>
      <c r="R215" s="347">
        <f>+Yhteenveto[[#This Row],[Kunnan  peruspalvelujen valtionosuus ]]+Yhteenveto[[#This Row],[Veroperustemuutoksista johtuvien veromenetysten korvaus]]+Yhteenveto[[#This Row],[Kotikuntakorvaus, netto]]</f>
        <v>9053254.5219157692</v>
      </c>
      <c r="S215" s="11"/>
      <c r="T215"/>
    </row>
    <row r="216" spans="1:20" ht="15">
      <c r="A216" s="32">
        <v>686</v>
      </c>
      <c r="B216" s="13" t="s">
        <v>221</v>
      </c>
      <c r="C216" s="15">
        <v>2964</v>
      </c>
      <c r="D216" s="15">
        <v>3386109.8100000005</v>
      </c>
      <c r="E216" s="15">
        <v>802535.43034367857</v>
      </c>
      <c r="F216" s="234">
        <f>Yhteenveto[[#This Row],[Ikärakenne, laskennallinen kustannus]]+Yhteenveto[[#This Row],[Muut laskennalliset kustannukset ]]</f>
        <v>4188645.2403436792</v>
      </c>
      <c r="G216" s="329">
        <v>1388.69</v>
      </c>
      <c r="H216" s="17">
        <v>4116077.16</v>
      </c>
      <c r="I216" s="345">
        <f>Yhteenveto[[#This Row],[Laskennalliset kustannukset yhteensä]]-Yhteenveto[[#This Row],[Omarahoitusosuus, €]]</f>
        <v>72568.080343679059</v>
      </c>
      <c r="J216" s="33">
        <v>429057.23157375067</v>
      </c>
      <c r="K216" s="34">
        <v>-776132.38783619157</v>
      </c>
      <c r="L216" s="234">
        <f>Yhteenveto[[#This Row],[Valtionosuus omarahoitusosuuden jälkeen (välisumma)]]+Yhteenveto[[#This Row],[Lisäosat yhteensä]]+Yhteenveto[[#This Row],[Valtionosuuteen tehtävät vähennykset ja lisäykset, netto]]</f>
        <v>-274507.07591876184</v>
      </c>
      <c r="M216" s="34">
        <v>1397377.5114989683</v>
      </c>
      <c r="N216" s="308">
        <f>SUM(Yhteenveto[[#This Row],[Valtionosuus ennen verotuloihin perustuvaa valtionosuuden tasausta]]+Yhteenveto[[#This Row],[Verotuloihin perustuva valtionosuuden tasaus]])</f>
        <v>1122870.4355802066</v>
      </c>
      <c r="O216" s="244">
        <v>666944.04381339496</v>
      </c>
      <c r="P216" s="380">
        <f>SUM(Yhteenveto[[#This Row],[Kunnan  peruspalvelujen valtionosuus ]:[Veroperustemuutoksista johtuvien veromenetysten korvaus]])</f>
        <v>1789814.4793936014</v>
      </c>
      <c r="Q216" s="34">
        <v>10457.868499999997</v>
      </c>
      <c r="R216" s="347">
        <f>+Yhteenveto[[#This Row],[Kunnan  peruspalvelujen valtionosuus ]]+Yhteenveto[[#This Row],[Veroperustemuutoksista johtuvien veromenetysten korvaus]]+Yhteenveto[[#This Row],[Kotikuntakorvaus, netto]]</f>
        <v>1800272.3478936015</v>
      </c>
      <c r="S216" s="11"/>
      <c r="T216"/>
    </row>
    <row r="217" spans="1:20" ht="15">
      <c r="A217" s="32">
        <v>687</v>
      </c>
      <c r="B217" s="13" t="s">
        <v>222</v>
      </c>
      <c r="C217" s="15">
        <v>1477</v>
      </c>
      <c r="D217" s="15">
        <v>1493080.62</v>
      </c>
      <c r="E217" s="15">
        <v>1064868.3799183303</v>
      </c>
      <c r="F217" s="234">
        <f>Yhteenveto[[#This Row],[Ikärakenne, laskennallinen kustannus]]+Yhteenveto[[#This Row],[Muut laskennalliset kustannukset ]]</f>
        <v>2557948.9999183305</v>
      </c>
      <c r="G217" s="329">
        <v>1388.69</v>
      </c>
      <c r="H217" s="17">
        <v>2051095.1300000001</v>
      </c>
      <c r="I217" s="345">
        <f>Yhteenveto[[#This Row],[Laskennalliset kustannukset yhteensä]]-Yhteenveto[[#This Row],[Omarahoitusosuus, €]]</f>
        <v>506853.86991833034</v>
      </c>
      <c r="J217" s="33">
        <v>526265.90318398736</v>
      </c>
      <c r="K217" s="34">
        <v>-190345.43064842577</v>
      </c>
      <c r="L217" s="234">
        <f>Yhteenveto[[#This Row],[Valtionosuus omarahoitusosuuden jälkeen (välisumma)]]+Yhteenveto[[#This Row],[Lisäosat yhteensä]]+Yhteenveto[[#This Row],[Valtionosuuteen tehtävät vähennykset ja lisäykset, netto]]</f>
        <v>842774.34245389188</v>
      </c>
      <c r="M217" s="34">
        <v>155652.45034538591</v>
      </c>
      <c r="N217" s="308">
        <f>SUM(Yhteenveto[[#This Row],[Valtionosuus ennen verotuloihin perustuvaa valtionosuuden tasausta]]+Yhteenveto[[#This Row],[Verotuloihin perustuva valtionosuuden tasaus]])</f>
        <v>998426.79279927781</v>
      </c>
      <c r="O217" s="244">
        <v>377030.6913369656</v>
      </c>
      <c r="P217" s="380">
        <f>SUM(Yhteenveto[[#This Row],[Kunnan  peruspalvelujen valtionosuus ]:[Veroperustemuutoksista johtuvien veromenetysten korvaus]])</f>
        <v>1375457.4841362434</v>
      </c>
      <c r="Q217" s="34">
        <v>199982.49249999999</v>
      </c>
      <c r="R217" s="347">
        <f>+Yhteenveto[[#This Row],[Kunnan  peruspalvelujen valtionosuus ]]+Yhteenveto[[#This Row],[Veroperustemuutoksista johtuvien veromenetysten korvaus]]+Yhteenveto[[#This Row],[Kotikuntakorvaus, netto]]</f>
        <v>1575439.9766362433</v>
      </c>
      <c r="S217" s="11"/>
      <c r="T217"/>
    </row>
    <row r="218" spans="1:20" ht="15">
      <c r="A218" s="32">
        <v>689</v>
      </c>
      <c r="B218" s="13" t="s">
        <v>223</v>
      </c>
      <c r="C218" s="15">
        <v>3093</v>
      </c>
      <c r="D218" s="15">
        <v>2812741.76</v>
      </c>
      <c r="E218" s="15">
        <v>845845.27079743671</v>
      </c>
      <c r="F218" s="234">
        <f>Yhteenveto[[#This Row],[Ikärakenne, laskennallinen kustannus]]+Yhteenveto[[#This Row],[Muut laskennalliset kustannukset ]]</f>
        <v>3658587.0307974364</v>
      </c>
      <c r="G218" s="329">
        <v>1388.69</v>
      </c>
      <c r="H218" s="17">
        <v>4295218.17</v>
      </c>
      <c r="I218" s="345">
        <f>Yhteenveto[[#This Row],[Laskennalliset kustannukset yhteensä]]-Yhteenveto[[#This Row],[Omarahoitusosuus, €]]</f>
        <v>-636631.13920256356</v>
      </c>
      <c r="J218" s="33">
        <v>405412.28813695011</v>
      </c>
      <c r="K218" s="34">
        <v>1983719.9757530424</v>
      </c>
      <c r="L218" s="234">
        <f>Yhteenveto[[#This Row],[Valtionosuus omarahoitusosuuden jälkeen (välisumma)]]+Yhteenveto[[#This Row],[Lisäosat yhteensä]]+Yhteenveto[[#This Row],[Valtionosuuteen tehtävät vähennykset ja lisäykset, netto]]</f>
        <v>1752501.1246874291</v>
      </c>
      <c r="M218" s="34">
        <v>-20773.005539406837</v>
      </c>
      <c r="N218" s="308">
        <f>SUM(Yhteenveto[[#This Row],[Valtionosuus ennen verotuloihin perustuvaa valtionosuuden tasausta]]+Yhteenveto[[#This Row],[Verotuloihin perustuva valtionosuuden tasaus]])</f>
        <v>1731728.1191480223</v>
      </c>
      <c r="O218" s="244">
        <v>588431.24081252282</v>
      </c>
      <c r="P218" s="380">
        <f>SUM(Yhteenveto[[#This Row],[Kunnan  peruspalvelujen valtionosuus ]:[Veroperustemuutoksista johtuvien veromenetysten korvaus]])</f>
        <v>2320159.3599605449</v>
      </c>
      <c r="Q218" s="34">
        <v>3147.8035000000018</v>
      </c>
      <c r="R218" s="347">
        <f>+Yhteenveto[[#This Row],[Kunnan  peruspalvelujen valtionosuus ]]+Yhteenveto[[#This Row],[Veroperustemuutoksista johtuvien veromenetysten korvaus]]+Yhteenveto[[#This Row],[Kotikuntakorvaus, netto]]</f>
        <v>2323307.1634605448</v>
      </c>
      <c r="S218" s="11"/>
      <c r="T218"/>
    </row>
    <row r="219" spans="1:20" ht="15">
      <c r="A219" s="32">
        <v>691</v>
      </c>
      <c r="B219" s="13" t="s">
        <v>224</v>
      </c>
      <c r="C219" s="15">
        <v>2636</v>
      </c>
      <c r="D219" s="15">
        <v>4727442.6800000006</v>
      </c>
      <c r="E219" s="15">
        <v>571479.7635599405</v>
      </c>
      <c r="F219" s="234">
        <f>Yhteenveto[[#This Row],[Ikärakenne, laskennallinen kustannus]]+Yhteenveto[[#This Row],[Muut laskennalliset kustannukset ]]</f>
        <v>5298922.4435599409</v>
      </c>
      <c r="G219" s="329">
        <v>1388.69</v>
      </c>
      <c r="H219" s="17">
        <v>3660586.8400000003</v>
      </c>
      <c r="I219" s="345">
        <f>Yhteenveto[[#This Row],[Laskennalliset kustannukset yhteensä]]-Yhteenveto[[#This Row],[Omarahoitusosuus, €]]</f>
        <v>1638335.6035599406</v>
      </c>
      <c r="J219" s="33">
        <v>383457.76726495771</v>
      </c>
      <c r="K219" s="34">
        <v>277187.00995629455</v>
      </c>
      <c r="L219" s="234">
        <f>Yhteenveto[[#This Row],[Valtionosuus omarahoitusosuuden jälkeen (välisumma)]]+Yhteenveto[[#This Row],[Lisäosat yhteensä]]+Yhteenveto[[#This Row],[Valtionosuuteen tehtävät vähennykset ja lisäykset, netto]]</f>
        <v>2298980.3807811928</v>
      </c>
      <c r="M219" s="34">
        <v>1708881.6675977139</v>
      </c>
      <c r="N219" s="308">
        <f>SUM(Yhteenveto[[#This Row],[Valtionosuus ennen verotuloihin perustuvaa valtionosuuden tasausta]]+Yhteenveto[[#This Row],[Verotuloihin perustuva valtionosuuden tasaus]])</f>
        <v>4007862.0483789067</v>
      </c>
      <c r="O219" s="244">
        <v>641849.22308627202</v>
      </c>
      <c r="P219" s="380">
        <f>SUM(Yhteenveto[[#This Row],[Kunnan  peruspalvelujen valtionosuus ]:[Veroperustemuutoksista johtuvien veromenetysten korvaus]])</f>
        <v>4649711.2714651786</v>
      </c>
      <c r="Q219" s="34">
        <v>-20811.307499999995</v>
      </c>
      <c r="R219" s="347">
        <f>+Yhteenveto[[#This Row],[Kunnan  peruspalvelujen valtionosuus ]]+Yhteenveto[[#This Row],[Veroperustemuutoksista johtuvien veromenetysten korvaus]]+Yhteenveto[[#This Row],[Kotikuntakorvaus, netto]]</f>
        <v>4628899.9639651785</v>
      </c>
      <c r="S219" s="11"/>
      <c r="T219"/>
    </row>
    <row r="220" spans="1:20" ht="15">
      <c r="A220" s="32">
        <v>694</v>
      </c>
      <c r="B220" s="13" t="s">
        <v>225</v>
      </c>
      <c r="C220" s="15">
        <v>28349</v>
      </c>
      <c r="D220" s="15">
        <v>41478419.270000003</v>
      </c>
      <c r="E220" s="15">
        <v>5463431.0381314969</v>
      </c>
      <c r="F220" s="234">
        <f>Yhteenveto[[#This Row],[Ikärakenne, laskennallinen kustannus]]+Yhteenveto[[#This Row],[Muut laskennalliset kustannukset ]]</f>
        <v>46941850.308131501</v>
      </c>
      <c r="G220" s="329">
        <v>1388.69</v>
      </c>
      <c r="H220" s="17">
        <v>39367972.810000002</v>
      </c>
      <c r="I220" s="345">
        <f>Yhteenveto[[#This Row],[Laskennalliset kustannukset yhteensä]]-Yhteenveto[[#This Row],[Omarahoitusosuus, €]]</f>
        <v>7573877.4981314987</v>
      </c>
      <c r="J220" s="33">
        <v>966052.25211167405</v>
      </c>
      <c r="K220" s="34">
        <v>-5855643.0647672294</v>
      </c>
      <c r="L220" s="234">
        <f>Yhteenveto[[#This Row],[Valtionosuus omarahoitusosuuden jälkeen (välisumma)]]+Yhteenveto[[#This Row],[Lisäosat yhteensä]]+Yhteenveto[[#This Row],[Valtionosuuteen tehtävät vähennykset ja lisäykset, netto]]</f>
        <v>2684286.6854759427</v>
      </c>
      <c r="M220" s="34">
        <v>767934.28666146309</v>
      </c>
      <c r="N220" s="308">
        <f>SUM(Yhteenveto[[#This Row],[Valtionosuus ennen verotuloihin perustuvaa valtionosuuden tasausta]]+Yhteenveto[[#This Row],[Verotuloihin perustuva valtionosuuden tasaus]])</f>
        <v>3452220.9721374055</v>
      </c>
      <c r="O220" s="244">
        <v>4263642.6319200806</v>
      </c>
      <c r="P220" s="380">
        <f>SUM(Yhteenveto[[#This Row],[Kunnan  peruspalvelujen valtionosuus ]:[Veroperustemuutoksista johtuvien veromenetysten korvaus]])</f>
        <v>7715863.6040574862</v>
      </c>
      <c r="Q220" s="34">
        <v>262491.00750000007</v>
      </c>
      <c r="R220" s="347">
        <f>+Yhteenveto[[#This Row],[Kunnan  peruspalvelujen valtionosuus ]]+Yhteenveto[[#This Row],[Veroperustemuutoksista johtuvien veromenetysten korvaus]]+Yhteenveto[[#This Row],[Kotikuntakorvaus, netto]]</f>
        <v>7978354.6115574865</v>
      </c>
      <c r="S220" s="11"/>
      <c r="T220"/>
    </row>
    <row r="221" spans="1:20" ht="15">
      <c r="A221" s="32">
        <v>697</v>
      </c>
      <c r="B221" s="13" t="s">
        <v>226</v>
      </c>
      <c r="C221" s="15">
        <v>1174</v>
      </c>
      <c r="D221" s="15">
        <v>1225251.46</v>
      </c>
      <c r="E221" s="15">
        <v>777742.54239126667</v>
      </c>
      <c r="F221" s="234">
        <f>Yhteenveto[[#This Row],[Ikärakenne, laskennallinen kustannus]]+Yhteenveto[[#This Row],[Muut laskennalliset kustannukset ]]</f>
        <v>2002994.0023912666</v>
      </c>
      <c r="G221" s="329">
        <v>1388.69</v>
      </c>
      <c r="H221" s="17">
        <v>1630322.06</v>
      </c>
      <c r="I221" s="345">
        <f>Yhteenveto[[#This Row],[Laskennalliset kustannukset yhteensä]]-Yhteenveto[[#This Row],[Omarahoitusosuus, €]]</f>
        <v>372671.94239126658</v>
      </c>
      <c r="J221" s="33">
        <v>154920.69715095856</v>
      </c>
      <c r="K221" s="34">
        <v>-302466.20793977019</v>
      </c>
      <c r="L221" s="234">
        <f>Yhteenveto[[#This Row],[Valtionosuus omarahoitusosuuden jälkeen (välisumma)]]+Yhteenveto[[#This Row],[Lisäosat yhteensä]]+Yhteenveto[[#This Row],[Valtionosuuteen tehtävät vähennykset ja lisäykset, netto]]</f>
        <v>225126.43160245498</v>
      </c>
      <c r="M221" s="34">
        <v>419727.00138191832</v>
      </c>
      <c r="N221" s="308">
        <f>SUM(Yhteenveto[[#This Row],[Valtionosuus ennen verotuloihin perustuvaa valtionosuuden tasausta]]+Yhteenveto[[#This Row],[Verotuloihin perustuva valtionosuuden tasaus]])</f>
        <v>644853.4329843733</v>
      </c>
      <c r="O221" s="244">
        <v>289700.64148855588</v>
      </c>
      <c r="P221" s="380">
        <f>SUM(Yhteenveto[[#This Row],[Kunnan  peruspalvelujen valtionosuus ]:[Veroperustemuutoksista johtuvien veromenetysten korvaus]])</f>
        <v>934554.07447292912</v>
      </c>
      <c r="Q221" s="34">
        <v>26077.538</v>
      </c>
      <c r="R221" s="347">
        <f>+Yhteenveto[[#This Row],[Kunnan  peruspalvelujen valtionosuus ]]+Yhteenveto[[#This Row],[Veroperustemuutoksista johtuvien veromenetysten korvaus]]+Yhteenveto[[#This Row],[Kotikuntakorvaus, netto]]</f>
        <v>960631.61247292906</v>
      </c>
      <c r="S221" s="11"/>
      <c r="T221"/>
    </row>
    <row r="222" spans="1:20" ht="15">
      <c r="A222" s="32">
        <v>698</v>
      </c>
      <c r="B222" s="13" t="s">
        <v>227</v>
      </c>
      <c r="C222" s="15">
        <v>64535</v>
      </c>
      <c r="D222" s="15">
        <v>99180235.230000004</v>
      </c>
      <c r="E222" s="15">
        <v>15937884.054272978</v>
      </c>
      <c r="F222" s="234">
        <f>Yhteenveto[[#This Row],[Ikärakenne, laskennallinen kustannus]]+Yhteenveto[[#This Row],[Muut laskennalliset kustannukset ]]</f>
        <v>115118119.28427298</v>
      </c>
      <c r="G222" s="329">
        <v>1388.69</v>
      </c>
      <c r="H222" s="17">
        <v>89619109.150000006</v>
      </c>
      <c r="I222" s="345">
        <f>Yhteenveto[[#This Row],[Laskennalliset kustannukset yhteensä]]-Yhteenveto[[#This Row],[Omarahoitusosuus, €]]</f>
        <v>25499010.134272978</v>
      </c>
      <c r="J222" s="33">
        <v>2547575.4319046503</v>
      </c>
      <c r="K222" s="34">
        <v>-37439211.086440042</v>
      </c>
      <c r="L222" s="234">
        <f>Yhteenveto[[#This Row],[Valtionosuus omarahoitusosuuden jälkeen (välisumma)]]+Yhteenveto[[#This Row],[Lisäosat yhteensä]]+Yhteenveto[[#This Row],[Valtionosuuteen tehtävät vähennykset ja lisäykset, netto]]</f>
        <v>-9392625.5202624127</v>
      </c>
      <c r="M222" s="34">
        <v>16703201.161491858</v>
      </c>
      <c r="N222" s="308">
        <f>SUM(Yhteenveto[[#This Row],[Valtionosuus ennen verotuloihin perustuvaa valtionosuuden tasausta]]+Yhteenveto[[#This Row],[Verotuloihin perustuva valtionosuuden tasaus]])</f>
        <v>7310575.6412294451</v>
      </c>
      <c r="O222" s="244">
        <v>9664295.5870860573</v>
      </c>
      <c r="P222" s="380">
        <f>SUM(Yhteenveto[[#This Row],[Kunnan  peruspalvelujen valtionosuus ]:[Veroperustemuutoksista johtuvien veromenetysten korvaus]])</f>
        <v>16974871.228315502</v>
      </c>
      <c r="Q222" s="34">
        <v>-5284739.8829499986</v>
      </c>
      <c r="R222" s="347">
        <f>+Yhteenveto[[#This Row],[Kunnan  peruspalvelujen valtionosuus ]]+Yhteenveto[[#This Row],[Veroperustemuutoksista johtuvien veromenetysten korvaus]]+Yhteenveto[[#This Row],[Kotikuntakorvaus, netto]]</f>
        <v>11690131.345365504</v>
      </c>
      <c r="S222" s="11"/>
      <c r="T222"/>
    </row>
    <row r="223" spans="1:20" ht="15">
      <c r="A223" s="32">
        <v>700</v>
      </c>
      <c r="B223" s="13" t="s">
        <v>228</v>
      </c>
      <c r="C223" s="15">
        <v>4842</v>
      </c>
      <c r="D223" s="15">
        <v>5609618.1200000001</v>
      </c>
      <c r="E223" s="15">
        <v>1534446.7537017132</v>
      </c>
      <c r="F223" s="234">
        <f>Yhteenveto[[#This Row],[Ikärakenne, laskennallinen kustannus]]+Yhteenveto[[#This Row],[Muut laskennalliset kustannukset ]]</f>
        <v>7144064.873701713</v>
      </c>
      <c r="G223" s="329">
        <v>1388.69</v>
      </c>
      <c r="H223" s="17">
        <v>6724036.9800000004</v>
      </c>
      <c r="I223" s="345">
        <f>Yhteenveto[[#This Row],[Laskennalliset kustannukset yhteensä]]-Yhteenveto[[#This Row],[Omarahoitusosuus, €]]</f>
        <v>420027.8937017126</v>
      </c>
      <c r="J223" s="33">
        <v>156991.19770508693</v>
      </c>
      <c r="K223" s="34">
        <v>267586.23391837196</v>
      </c>
      <c r="L223" s="234">
        <f>Yhteenveto[[#This Row],[Valtionosuus omarahoitusosuuden jälkeen (välisumma)]]+Yhteenveto[[#This Row],[Lisäosat yhteensä]]+Yhteenveto[[#This Row],[Valtionosuuteen tehtävät vähennykset ja lisäykset, netto]]</f>
        <v>844605.32532517146</v>
      </c>
      <c r="M223" s="34">
        <v>501513.01053437561</v>
      </c>
      <c r="N223" s="308">
        <f>SUM(Yhteenveto[[#This Row],[Valtionosuus ennen verotuloihin perustuvaa valtionosuuden tasausta]]+Yhteenveto[[#This Row],[Verotuloihin perustuva valtionosuuden tasaus]])</f>
        <v>1346118.3358595471</v>
      </c>
      <c r="O223" s="244">
        <v>790539.21424228686</v>
      </c>
      <c r="P223" s="380">
        <f>SUM(Yhteenveto[[#This Row],[Kunnan  peruspalvelujen valtionosuus ]:[Veroperustemuutoksista johtuvien veromenetysten korvaus]])</f>
        <v>2136657.5501018339</v>
      </c>
      <c r="Q223" s="34">
        <v>-13411.731499999994</v>
      </c>
      <c r="R223" s="347">
        <f>+Yhteenveto[[#This Row],[Kunnan  peruspalvelujen valtionosuus ]]+Yhteenveto[[#This Row],[Veroperustemuutoksista johtuvien veromenetysten korvaus]]+Yhteenveto[[#This Row],[Kotikuntakorvaus, netto]]</f>
        <v>2123245.8186018337</v>
      </c>
      <c r="S223" s="11"/>
      <c r="T223"/>
    </row>
    <row r="224" spans="1:20" ht="15">
      <c r="A224" s="32">
        <v>702</v>
      </c>
      <c r="B224" s="13" t="s">
        <v>229</v>
      </c>
      <c r="C224" s="15">
        <v>4114</v>
      </c>
      <c r="D224" s="15">
        <v>4349123.49</v>
      </c>
      <c r="E224" s="15">
        <v>1060021.4732717967</v>
      </c>
      <c r="F224" s="234">
        <f>Yhteenveto[[#This Row],[Ikärakenne, laskennallinen kustannus]]+Yhteenveto[[#This Row],[Muut laskennalliset kustannukset ]]</f>
        <v>5409144.9632717967</v>
      </c>
      <c r="G224" s="329">
        <v>1388.69</v>
      </c>
      <c r="H224" s="17">
        <v>5713070.6600000001</v>
      </c>
      <c r="I224" s="345">
        <f>Yhteenveto[[#This Row],[Laskennalliset kustannukset yhteensä]]-Yhteenveto[[#This Row],[Omarahoitusosuus, €]]</f>
        <v>-303925.69672820345</v>
      </c>
      <c r="J224" s="33">
        <v>546374.44813754689</v>
      </c>
      <c r="K224" s="34">
        <v>378612.140313863</v>
      </c>
      <c r="L224" s="234">
        <f>Yhteenveto[[#This Row],[Valtionosuus omarahoitusosuuden jälkeen (välisumma)]]+Yhteenveto[[#This Row],[Lisäosat yhteensä]]+Yhteenveto[[#This Row],[Valtionosuuteen tehtävät vähennykset ja lisäykset, netto]]</f>
        <v>621060.8917232065</v>
      </c>
      <c r="M224" s="34">
        <v>1165825.8508979406</v>
      </c>
      <c r="N224" s="308">
        <f>SUM(Yhteenveto[[#This Row],[Valtionosuus ennen verotuloihin perustuvaa valtionosuuden tasausta]]+Yhteenveto[[#This Row],[Verotuloihin perustuva valtionosuuden tasaus]])</f>
        <v>1786886.7426211471</v>
      </c>
      <c r="O224" s="244">
        <v>897669.0863562678</v>
      </c>
      <c r="P224" s="380">
        <f>SUM(Yhteenveto[[#This Row],[Kunnan  peruspalvelujen valtionosuus ]:[Veroperustemuutoksista johtuvien veromenetysten korvaus]])</f>
        <v>2684555.8289774149</v>
      </c>
      <c r="Q224" s="34">
        <v>-1939.4050000000061</v>
      </c>
      <c r="R224" s="347">
        <f>+Yhteenveto[[#This Row],[Kunnan  peruspalvelujen valtionosuus ]]+Yhteenveto[[#This Row],[Veroperustemuutoksista johtuvien veromenetysten korvaus]]+Yhteenveto[[#This Row],[Kotikuntakorvaus, netto]]</f>
        <v>2682616.4239774151</v>
      </c>
      <c r="S224" s="11"/>
      <c r="T224"/>
    </row>
    <row r="225" spans="1:20" ht="15">
      <c r="A225" s="32">
        <v>704</v>
      </c>
      <c r="B225" s="13" t="s">
        <v>230</v>
      </c>
      <c r="C225" s="15">
        <v>6428</v>
      </c>
      <c r="D225" s="15">
        <v>12196713.41</v>
      </c>
      <c r="E225" s="15">
        <v>722599.42363003141</v>
      </c>
      <c r="F225" s="234">
        <f>Yhteenveto[[#This Row],[Ikärakenne, laskennallinen kustannus]]+Yhteenveto[[#This Row],[Muut laskennalliset kustannukset ]]</f>
        <v>12919312.833630031</v>
      </c>
      <c r="G225" s="329">
        <v>1388.69</v>
      </c>
      <c r="H225" s="17">
        <v>8926499.3200000003</v>
      </c>
      <c r="I225" s="345">
        <f>Yhteenveto[[#This Row],[Laskennalliset kustannukset yhteensä]]-Yhteenveto[[#This Row],[Omarahoitusosuus, €]]</f>
        <v>3992813.5136300307</v>
      </c>
      <c r="J225" s="33">
        <v>239177.53345007659</v>
      </c>
      <c r="K225" s="34">
        <v>516684.29388628085</v>
      </c>
      <c r="L225" s="234">
        <f>Yhteenveto[[#This Row],[Valtionosuus omarahoitusosuuden jälkeen (välisumma)]]+Yhteenveto[[#This Row],[Lisäosat yhteensä]]+Yhteenveto[[#This Row],[Valtionosuuteen tehtävät vähennykset ja lisäykset, netto]]</f>
        <v>4748675.3409663877</v>
      </c>
      <c r="M225" s="34">
        <v>1109658.2421610232</v>
      </c>
      <c r="N225" s="308">
        <f>SUM(Yhteenveto[[#This Row],[Valtionosuus ennen verotuloihin perustuvaa valtionosuuden tasausta]]+Yhteenveto[[#This Row],[Verotuloihin perustuva valtionosuuden tasaus]])</f>
        <v>5858333.5831274111</v>
      </c>
      <c r="O225" s="244">
        <v>847116.43534206226</v>
      </c>
      <c r="P225" s="380">
        <f>SUM(Yhteenveto[[#This Row],[Kunnan  peruspalvelujen valtionosuus ]:[Veroperustemuutoksista johtuvien veromenetysten korvaus]])</f>
        <v>6705450.0184694733</v>
      </c>
      <c r="Q225" s="34">
        <v>58107.557499999937</v>
      </c>
      <c r="R225" s="347">
        <f>+Yhteenveto[[#This Row],[Kunnan  peruspalvelujen valtionosuus ]]+Yhteenveto[[#This Row],[Veroperustemuutoksista johtuvien veromenetysten korvaus]]+Yhteenveto[[#This Row],[Kotikuntakorvaus, netto]]</f>
        <v>6763557.5759694735</v>
      </c>
      <c r="S225" s="11"/>
      <c r="T225"/>
    </row>
    <row r="226" spans="1:20" ht="15">
      <c r="A226" s="32">
        <v>707</v>
      </c>
      <c r="B226" s="13" t="s">
        <v>231</v>
      </c>
      <c r="C226" s="15">
        <v>1960</v>
      </c>
      <c r="D226" s="15">
        <v>1555586.6500000001</v>
      </c>
      <c r="E226" s="15">
        <v>807518.76737840485</v>
      </c>
      <c r="F226" s="234">
        <f>Yhteenveto[[#This Row],[Ikärakenne, laskennallinen kustannus]]+Yhteenveto[[#This Row],[Muut laskennalliset kustannukset ]]</f>
        <v>2363105.4173784051</v>
      </c>
      <c r="G226" s="329">
        <v>1388.69</v>
      </c>
      <c r="H226" s="17">
        <v>2721832.4</v>
      </c>
      <c r="I226" s="345">
        <f>Yhteenveto[[#This Row],[Laskennalliset kustannukset yhteensä]]-Yhteenveto[[#This Row],[Omarahoitusosuus, €]]</f>
        <v>-358726.9826215948</v>
      </c>
      <c r="J226" s="33">
        <v>323910.78148510895</v>
      </c>
      <c r="K226" s="34">
        <v>-427643.45691003738</v>
      </c>
      <c r="L226" s="234">
        <f>Yhteenveto[[#This Row],[Valtionosuus omarahoitusosuuden jälkeen (välisumma)]]+Yhteenveto[[#This Row],[Lisäosat yhteensä]]+Yhteenveto[[#This Row],[Valtionosuuteen tehtävät vähennykset ja lisäykset, netto]]</f>
        <v>-462459.65804652323</v>
      </c>
      <c r="M226" s="34">
        <v>1272819.4878410366</v>
      </c>
      <c r="N226" s="308">
        <f>SUM(Yhteenveto[[#This Row],[Valtionosuus ennen verotuloihin perustuvaa valtionosuuden tasausta]]+Yhteenveto[[#This Row],[Verotuloihin perustuva valtionosuuden tasaus]])</f>
        <v>810359.82979451341</v>
      </c>
      <c r="O226" s="244">
        <v>524382.82559333195</v>
      </c>
      <c r="P226" s="380">
        <f>SUM(Yhteenveto[[#This Row],[Kunnan  peruspalvelujen valtionosuus ]:[Veroperustemuutoksista johtuvien veromenetysten korvaus]])</f>
        <v>1334742.6553878454</v>
      </c>
      <c r="Q226" s="34">
        <v>-16410.350000000006</v>
      </c>
      <c r="R226" s="347">
        <f>+Yhteenveto[[#This Row],[Kunnan  peruspalvelujen valtionosuus ]]+Yhteenveto[[#This Row],[Veroperustemuutoksista johtuvien veromenetysten korvaus]]+Yhteenveto[[#This Row],[Kotikuntakorvaus, netto]]</f>
        <v>1318332.3053878453</v>
      </c>
      <c r="S226" s="11"/>
      <c r="T226"/>
    </row>
    <row r="227" spans="1:20" ht="15">
      <c r="A227" s="32">
        <v>710</v>
      </c>
      <c r="B227" s="13" t="s">
        <v>232</v>
      </c>
      <c r="C227" s="15">
        <v>27306</v>
      </c>
      <c r="D227" s="15">
        <v>37833606.240000002</v>
      </c>
      <c r="E227" s="15">
        <v>11924136.437935919</v>
      </c>
      <c r="F227" s="234">
        <f>Yhteenveto[[#This Row],[Ikärakenne, laskennallinen kustannus]]+Yhteenveto[[#This Row],[Muut laskennalliset kustannukset ]]</f>
        <v>49757742.677935921</v>
      </c>
      <c r="G227" s="329">
        <v>1388.69</v>
      </c>
      <c r="H227" s="17">
        <v>37919569.140000001</v>
      </c>
      <c r="I227" s="345">
        <f>Yhteenveto[[#This Row],[Laskennalliset kustannukset yhteensä]]-Yhteenveto[[#This Row],[Omarahoitusosuus, €]]</f>
        <v>11838173.53793592</v>
      </c>
      <c r="J227" s="33">
        <v>685247.18519993406</v>
      </c>
      <c r="K227" s="34">
        <v>-5723539.2492950186</v>
      </c>
      <c r="L227" s="234">
        <f>Yhteenveto[[#This Row],[Valtionosuus omarahoitusosuuden jälkeen (välisumma)]]+Yhteenveto[[#This Row],[Lisäosat yhteensä]]+Yhteenveto[[#This Row],[Valtionosuuteen tehtävät vähennykset ja lisäykset, netto]]</f>
        <v>6799881.4738408364</v>
      </c>
      <c r="M227" s="34">
        <v>7440546.0135168284</v>
      </c>
      <c r="N227" s="308">
        <f>SUM(Yhteenveto[[#This Row],[Valtionosuus ennen verotuloihin perustuvaa valtionosuuden tasausta]]+Yhteenveto[[#This Row],[Verotuloihin perustuva valtionosuuden tasaus]])</f>
        <v>14240427.487357665</v>
      </c>
      <c r="O227" s="244">
        <v>4808817.0721378895</v>
      </c>
      <c r="P227" s="380">
        <f>SUM(Yhteenveto[[#This Row],[Kunnan  peruspalvelujen valtionosuus ]:[Veroperustemuutoksista johtuvien veromenetysten korvaus]])</f>
        <v>19049244.559495553</v>
      </c>
      <c r="Q227" s="34">
        <v>-1077784.0488000005</v>
      </c>
      <c r="R227" s="347">
        <f>+Yhteenveto[[#This Row],[Kunnan  peruspalvelujen valtionosuus ]]+Yhteenveto[[#This Row],[Veroperustemuutoksista johtuvien veromenetysten korvaus]]+Yhteenveto[[#This Row],[Kotikuntakorvaus, netto]]</f>
        <v>17971460.510695554</v>
      </c>
      <c r="S227" s="11"/>
      <c r="T227"/>
    </row>
    <row r="228" spans="1:20" ht="15">
      <c r="A228" s="32">
        <v>729</v>
      </c>
      <c r="B228" s="13" t="s">
        <v>233</v>
      </c>
      <c r="C228" s="15">
        <v>8975</v>
      </c>
      <c r="D228" s="15">
        <v>11545283.310000001</v>
      </c>
      <c r="E228" s="15">
        <v>2248927.4324789415</v>
      </c>
      <c r="F228" s="234">
        <f>Yhteenveto[[#This Row],[Ikärakenne, laskennallinen kustannus]]+Yhteenveto[[#This Row],[Muut laskennalliset kustannukset ]]</f>
        <v>13794210.742478942</v>
      </c>
      <c r="G228" s="329">
        <v>1388.69</v>
      </c>
      <c r="H228" s="17">
        <v>12463492.75</v>
      </c>
      <c r="I228" s="345">
        <f>Yhteenveto[[#This Row],[Laskennalliset kustannukset yhteensä]]-Yhteenveto[[#This Row],[Omarahoitusosuus, €]]</f>
        <v>1330717.9924789425</v>
      </c>
      <c r="J228" s="33">
        <v>710840.76337123301</v>
      </c>
      <c r="K228" s="34">
        <v>-1658958.2788468341</v>
      </c>
      <c r="L228" s="234">
        <f>Yhteenveto[[#This Row],[Valtionosuus omarahoitusosuuden jälkeen (välisumma)]]+Yhteenveto[[#This Row],[Lisäosat yhteensä]]+Yhteenveto[[#This Row],[Valtionosuuteen tehtävät vähennykset ja lisäykset, netto]]</f>
        <v>382600.47700334131</v>
      </c>
      <c r="M228" s="34">
        <v>4751158.3825585954</v>
      </c>
      <c r="N228" s="308">
        <f>SUM(Yhteenveto[[#This Row],[Valtionosuus ennen verotuloihin perustuvaa valtionosuuden tasausta]]+Yhteenveto[[#This Row],[Verotuloihin perustuva valtionosuuden tasaus]])</f>
        <v>5133758.8595619369</v>
      </c>
      <c r="O228" s="244">
        <v>1883138.1090361306</v>
      </c>
      <c r="P228" s="380">
        <f>SUM(Yhteenveto[[#This Row],[Kunnan  peruspalvelujen valtionosuus ]:[Veroperustemuutoksista johtuvien veromenetysten korvaus]])</f>
        <v>7016896.9685980678</v>
      </c>
      <c r="Q228" s="34">
        <v>-38265.952500000029</v>
      </c>
      <c r="R228" s="347">
        <f>+Yhteenveto[[#This Row],[Kunnan  peruspalvelujen valtionosuus ]]+Yhteenveto[[#This Row],[Veroperustemuutoksista johtuvien veromenetysten korvaus]]+Yhteenveto[[#This Row],[Kotikuntakorvaus, netto]]</f>
        <v>6978631.0160980681</v>
      </c>
      <c r="S228" s="11"/>
      <c r="T228"/>
    </row>
    <row r="229" spans="1:20" ht="15">
      <c r="A229" s="32">
        <v>732</v>
      </c>
      <c r="B229" s="13" t="s">
        <v>234</v>
      </c>
      <c r="C229" s="15">
        <v>3336</v>
      </c>
      <c r="D229" s="15">
        <v>2836475.9899999998</v>
      </c>
      <c r="E229" s="15">
        <v>3393627.2317607645</v>
      </c>
      <c r="F229" s="234">
        <f>Yhteenveto[[#This Row],[Ikärakenne, laskennallinen kustannus]]+Yhteenveto[[#This Row],[Muut laskennalliset kustannukset ]]</f>
        <v>6230103.2217607647</v>
      </c>
      <c r="G229" s="329">
        <v>1388.69</v>
      </c>
      <c r="H229" s="17">
        <v>4632669.84</v>
      </c>
      <c r="I229" s="345">
        <f>Yhteenveto[[#This Row],[Laskennalliset kustannukset yhteensä]]-Yhteenveto[[#This Row],[Omarahoitusosuus, €]]</f>
        <v>1597433.3817607649</v>
      </c>
      <c r="J229" s="33">
        <v>1229363.7327461343</v>
      </c>
      <c r="K229" s="34">
        <v>-607515.43639720196</v>
      </c>
      <c r="L229" s="234">
        <f>Yhteenveto[[#This Row],[Valtionosuus omarahoitusosuuden jälkeen (välisumma)]]+Yhteenveto[[#This Row],[Lisäosat yhteensä]]+Yhteenveto[[#This Row],[Valtionosuuteen tehtävät vähennykset ja lisäykset, netto]]</f>
        <v>2219281.6781096975</v>
      </c>
      <c r="M229" s="34">
        <v>1347947.522416342</v>
      </c>
      <c r="N229" s="308">
        <f>SUM(Yhteenveto[[#This Row],[Valtionosuus ennen verotuloihin perustuvaa valtionosuuden tasausta]]+Yhteenveto[[#This Row],[Verotuloihin perustuva valtionosuuden tasaus]])</f>
        <v>3567229.2005260396</v>
      </c>
      <c r="O229" s="244">
        <v>757141.45744576736</v>
      </c>
      <c r="P229" s="380">
        <f>SUM(Yhteenveto[[#This Row],[Kunnan  peruspalvelujen valtionosuus ]:[Veroperustemuutoksista johtuvien veromenetysten korvaus]])</f>
        <v>4324370.6579718068</v>
      </c>
      <c r="Q229" s="34">
        <v>-96970.25</v>
      </c>
      <c r="R229" s="347">
        <f>+Yhteenveto[[#This Row],[Kunnan  peruspalvelujen valtionosuus ]]+Yhteenveto[[#This Row],[Veroperustemuutoksista johtuvien veromenetysten korvaus]]+Yhteenveto[[#This Row],[Kotikuntakorvaus, netto]]</f>
        <v>4227400.4079718068</v>
      </c>
      <c r="S229" s="11"/>
      <c r="T229"/>
    </row>
    <row r="230" spans="1:20" ht="15">
      <c r="A230" s="32">
        <v>734</v>
      </c>
      <c r="B230" s="13" t="s">
        <v>235</v>
      </c>
      <c r="C230" s="15">
        <v>50933</v>
      </c>
      <c r="D230" s="15">
        <v>67519477.120000005</v>
      </c>
      <c r="E230" s="15">
        <v>12922185.890628224</v>
      </c>
      <c r="F230" s="234">
        <f>Yhteenveto[[#This Row],[Ikärakenne, laskennallinen kustannus]]+Yhteenveto[[#This Row],[Muut laskennalliset kustannukset ]]</f>
        <v>80441663.010628223</v>
      </c>
      <c r="G230" s="329">
        <v>1388.69</v>
      </c>
      <c r="H230" s="17">
        <v>70730147.769999996</v>
      </c>
      <c r="I230" s="345">
        <f>Yhteenveto[[#This Row],[Laskennalliset kustannukset yhteensä]]-Yhteenveto[[#This Row],[Omarahoitusosuus, €]]</f>
        <v>9711515.2406282276</v>
      </c>
      <c r="J230" s="33">
        <v>1493215.8878854695</v>
      </c>
      <c r="K230" s="34">
        <v>-7779221.047148034</v>
      </c>
      <c r="L230" s="234">
        <f>Yhteenveto[[#This Row],[Valtionosuus omarahoitusosuuden jälkeen (välisumma)]]+Yhteenveto[[#This Row],[Lisäosat yhteensä]]+Yhteenveto[[#This Row],[Valtionosuuteen tehtävät vähennykset ja lisäykset, netto]]</f>
        <v>3425510.0813656636</v>
      </c>
      <c r="M230" s="34">
        <v>14859086.706145555</v>
      </c>
      <c r="N230" s="308">
        <f>SUM(Yhteenveto[[#This Row],[Valtionosuus ennen verotuloihin perustuvaa valtionosuuden tasausta]]+Yhteenveto[[#This Row],[Verotuloihin perustuva valtionosuuden tasaus]])</f>
        <v>18284596.787511218</v>
      </c>
      <c r="O230" s="244">
        <v>9133203.6394595839</v>
      </c>
      <c r="P230" s="380">
        <f>SUM(Yhteenveto[[#This Row],[Kunnan  peruspalvelujen valtionosuus ]:[Veroperustemuutoksista johtuvien veromenetysten korvaus]])</f>
        <v>27417800.426970802</v>
      </c>
      <c r="Q230" s="34">
        <v>-642196.66950000031</v>
      </c>
      <c r="R230" s="347">
        <f>+Yhteenveto[[#This Row],[Kunnan  peruspalvelujen valtionosuus ]]+Yhteenveto[[#This Row],[Veroperustemuutoksista johtuvien veromenetysten korvaus]]+Yhteenveto[[#This Row],[Kotikuntakorvaus, netto]]</f>
        <v>26775603.757470801</v>
      </c>
      <c r="S230" s="11"/>
      <c r="T230"/>
    </row>
    <row r="231" spans="1:20" ht="15">
      <c r="A231" s="32">
        <v>738</v>
      </c>
      <c r="B231" s="13" t="s">
        <v>236</v>
      </c>
      <c r="C231" s="15">
        <v>2917</v>
      </c>
      <c r="D231" s="15">
        <v>4163166.9599999995</v>
      </c>
      <c r="E231" s="15">
        <v>544909.47167059267</v>
      </c>
      <c r="F231" s="234">
        <f>Yhteenveto[[#This Row],[Ikärakenne, laskennallinen kustannus]]+Yhteenveto[[#This Row],[Muut laskennalliset kustannukset ]]</f>
        <v>4708076.4316705922</v>
      </c>
      <c r="G231" s="329">
        <v>1388.69</v>
      </c>
      <c r="H231" s="17">
        <v>4050808.73</v>
      </c>
      <c r="I231" s="345">
        <f>Yhteenveto[[#This Row],[Laskennalliset kustannukset yhteensä]]-Yhteenveto[[#This Row],[Omarahoitusosuus, €]]</f>
        <v>657267.70167059219</v>
      </c>
      <c r="J231" s="33">
        <v>53577.28391229378</v>
      </c>
      <c r="K231" s="34">
        <v>-195008.37231896905</v>
      </c>
      <c r="L231" s="234">
        <f>Yhteenveto[[#This Row],[Valtionosuus omarahoitusosuuden jälkeen (välisumma)]]+Yhteenveto[[#This Row],[Lisäosat yhteensä]]+Yhteenveto[[#This Row],[Valtionosuuteen tehtävät vähennykset ja lisäykset, netto]]</f>
        <v>515836.61326391686</v>
      </c>
      <c r="M231" s="34">
        <v>896684.20143546443</v>
      </c>
      <c r="N231" s="308">
        <f>SUM(Yhteenveto[[#This Row],[Valtionosuus ennen verotuloihin perustuvaa valtionosuuden tasausta]]+Yhteenveto[[#This Row],[Verotuloihin perustuva valtionosuuden tasaus]])</f>
        <v>1412520.8146993814</v>
      </c>
      <c r="O231" s="244">
        <v>569770.65239065827</v>
      </c>
      <c r="P231" s="380">
        <f>SUM(Yhteenveto[[#This Row],[Kunnan  peruspalvelujen valtionosuus ]:[Veroperustemuutoksista johtuvien veromenetysten korvaus]])</f>
        <v>1982291.4670900395</v>
      </c>
      <c r="Q231" s="34">
        <v>47202.13400000002</v>
      </c>
      <c r="R231" s="347">
        <f>+Yhteenveto[[#This Row],[Kunnan  peruspalvelujen valtionosuus ]]+Yhteenveto[[#This Row],[Veroperustemuutoksista johtuvien veromenetysten korvaus]]+Yhteenveto[[#This Row],[Kotikuntakorvaus, netto]]</f>
        <v>2029493.6010900396</v>
      </c>
      <c r="S231" s="11"/>
      <c r="T231"/>
    </row>
    <row r="232" spans="1:20" ht="15">
      <c r="A232" s="32">
        <v>739</v>
      </c>
      <c r="B232" s="13" t="s">
        <v>237</v>
      </c>
      <c r="C232" s="15">
        <v>3256</v>
      </c>
      <c r="D232" s="15">
        <v>3594582.3600000003</v>
      </c>
      <c r="E232" s="15">
        <v>816893.21774405928</v>
      </c>
      <c r="F232" s="234">
        <f>Yhteenveto[[#This Row],[Ikärakenne, laskennallinen kustannus]]+Yhteenveto[[#This Row],[Muut laskennalliset kustannukset ]]</f>
        <v>4411475.5777440593</v>
      </c>
      <c r="G232" s="329">
        <v>1388.69</v>
      </c>
      <c r="H232" s="17">
        <v>4521574.6400000006</v>
      </c>
      <c r="I232" s="345">
        <f>Yhteenveto[[#This Row],[Laskennalliset kustannukset yhteensä]]-Yhteenveto[[#This Row],[Omarahoitusosuus, €]]</f>
        <v>-110099.06225594133</v>
      </c>
      <c r="J232" s="33">
        <v>224410.07160879488</v>
      </c>
      <c r="K232" s="34">
        <v>1811151.2542090476</v>
      </c>
      <c r="L232" s="234">
        <f>Yhteenveto[[#This Row],[Valtionosuus omarahoitusosuuden jälkeen (välisumma)]]+Yhteenveto[[#This Row],[Lisäosat yhteensä]]+Yhteenveto[[#This Row],[Valtionosuuteen tehtävät vähennykset ja lisäykset, netto]]</f>
        <v>1925462.2635619012</v>
      </c>
      <c r="M232" s="34">
        <v>1091048.1115239949</v>
      </c>
      <c r="N232" s="308">
        <f>SUM(Yhteenveto[[#This Row],[Valtionosuus ennen verotuloihin perustuvaa valtionosuuden tasausta]]+Yhteenveto[[#This Row],[Verotuloihin perustuva valtionosuuden tasaus]])</f>
        <v>3016510.3750858959</v>
      </c>
      <c r="O232" s="244">
        <v>704284.69981162541</v>
      </c>
      <c r="P232" s="380">
        <f>SUM(Yhteenveto[[#This Row],[Kunnan  peruspalvelujen valtionosuus ]:[Veroperustemuutoksista johtuvien veromenetysten korvaus]])</f>
        <v>3720795.0748975212</v>
      </c>
      <c r="Q232" s="34">
        <v>98133.893000000011</v>
      </c>
      <c r="R232" s="347">
        <f>+Yhteenveto[[#This Row],[Kunnan  peruspalvelujen valtionosuus ]]+Yhteenveto[[#This Row],[Veroperustemuutoksista johtuvien veromenetysten korvaus]]+Yhteenveto[[#This Row],[Kotikuntakorvaus, netto]]</f>
        <v>3818928.9678975213</v>
      </c>
      <c r="S232" s="11"/>
      <c r="T232"/>
    </row>
    <row r="233" spans="1:20" ht="15">
      <c r="A233" s="32">
        <v>740</v>
      </c>
      <c r="B233" s="13" t="s">
        <v>238</v>
      </c>
      <c r="C233" s="15">
        <v>32085</v>
      </c>
      <c r="D233" s="15">
        <v>35616260.620000005</v>
      </c>
      <c r="E233" s="15">
        <v>8943445.9616864976</v>
      </c>
      <c r="F233" s="234">
        <f>Yhteenveto[[#This Row],[Ikärakenne, laskennallinen kustannus]]+Yhteenveto[[#This Row],[Muut laskennalliset kustannukset ]]</f>
        <v>44559706.581686504</v>
      </c>
      <c r="G233" s="329">
        <v>1388.69</v>
      </c>
      <c r="H233" s="17">
        <v>44556118.649999999</v>
      </c>
      <c r="I233" s="345">
        <f>Yhteenveto[[#This Row],[Laskennalliset kustannukset yhteensä]]-Yhteenveto[[#This Row],[Omarahoitusosuus, €]]</f>
        <v>3587.9316865056753</v>
      </c>
      <c r="J233" s="33">
        <v>1712049.286809569</v>
      </c>
      <c r="K233" s="34">
        <v>-11569917.899719454</v>
      </c>
      <c r="L233" s="234">
        <f>Yhteenveto[[#This Row],[Valtionosuus omarahoitusosuuden jälkeen (välisumma)]]+Yhteenveto[[#This Row],[Lisäosat yhteensä]]+Yhteenveto[[#This Row],[Valtionosuuteen tehtävät vähennykset ja lisäykset, netto]]</f>
        <v>-9854280.6812233794</v>
      </c>
      <c r="M233" s="34">
        <v>9358231.9081515893</v>
      </c>
      <c r="N233" s="308">
        <f>SUM(Yhteenveto[[#This Row],[Valtionosuus ennen verotuloihin perustuvaa valtionosuuden tasausta]]+Yhteenveto[[#This Row],[Verotuloihin perustuva valtionosuuden tasaus]])</f>
        <v>-496048.77307179011</v>
      </c>
      <c r="O233" s="244">
        <v>6152036.684439783</v>
      </c>
      <c r="P233" s="380">
        <f>SUM(Yhteenveto[[#This Row],[Kunnan  peruspalvelujen valtionosuus ]:[Veroperustemuutoksista johtuvien veromenetysten korvaus]])</f>
        <v>5655987.9113679929</v>
      </c>
      <c r="Q233" s="34">
        <v>-347377.27250000025</v>
      </c>
      <c r="R233" s="347">
        <f>+Yhteenveto[[#This Row],[Kunnan  peruspalvelujen valtionosuus ]]+Yhteenveto[[#This Row],[Veroperustemuutoksista johtuvien veromenetysten korvaus]]+Yhteenveto[[#This Row],[Kotikuntakorvaus, netto]]</f>
        <v>5308610.6388679929</v>
      </c>
      <c r="S233" s="11"/>
      <c r="T233"/>
    </row>
    <row r="234" spans="1:20" ht="15">
      <c r="A234" s="32">
        <v>742</v>
      </c>
      <c r="B234" s="13" t="s">
        <v>239</v>
      </c>
      <c r="C234" s="15">
        <v>988</v>
      </c>
      <c r="D234" s="15">
        <v>958533.2699999999</v>
      </c>
      <c r="E234" s="15">
        <v>977330.49988491274</v>
      </c>
      <c r="F234" s="234">
        <f>Yhteenveto[[#This Row],[Ikärakenne, laskennallinen kustannus]]+Yhteenveto[[#This Row],[Muut laskennalliset kustannukset ]]</f>
        <v>1935863.7698849128</v>
      </c>
      <c r="G234" s="329">
        <v>1388.69</v>
      </c>
      <c r="H234" s="17">
        <v>1372025.72</v>
      </c>
      <c r="I234" s="345">
        <f>Yhteenveto[[#This Row],[Laskennalliset kustannukset yhteensä]]-Yhteenveto[[#This Row],[Omarahoitusosuus, €]]</f>
        <v>563838.04988491279</v>
      </c>
      <c r="J234" s="33">
        <v>385198.86957285937</v>
      </c>
      <c r="K234" s="34">
        <v>100813.5603949269</v>
      </c>
      <c r="L234" s="234">
        <f>Yhteenveto[[#This Row],[Valtionosuus omarahoitusosuuden jälkeen (välisumma)]]+Yhteenveto[[#This Row],[Lisäosat yhteensä]]+Yhteenveto[[#This Row],[Valtionosuuteen tehtävät vähennykset ja lisäykset, netto]]</f>
        <v>1049850.479852699</v>
      </c>
      <c r="M234" s="34">
        <v>-22975.863869158784</v>
      </c>
      <c r="N234" s="308">
        <f>SUM(Yhteenveto[[#This Row],[Valtionosuus ennen verotuloihin perustuvaa valtionosuuden tasausta]]+Yhteenveto[[#This Row],[Verotuloihin perustuva valtionosuuden tasaus]])</f>
        <v>1026874.6159835402</v>
      </c>
      <c r="O234" s="244">
        <v>227813.65568504349</v>
      </c>
      <c r="P234" s="380">
        <f>SUM(Yhteenveto[[#This Row],[Kunnan  peruspalvelujen valtionosuus ]:[Veroperustemuutoksista johtuvien veromenetysten korvaus]])</f>
        <v>1254688.2716685836</v>
      </c>
      <c r="Q234" s="34">
        <v>0</v>
      </c>
      <c r="R234" s="347">
        <f>+Yhteenveto[[#This Row],[Kunnan  peruspalvelujen valtionosuus ]]+Yhteenveto[[#This Row],[Veroperustemuutoksista johtuvien veromenetysten korvaus]]+Yhteenveto[[#This Row],[Kotikuntakorvaus, netto]]</f>
        <v>1254688.2716685836</v>
      </c>
      <c r="S234" s="11"/>
      <c r="T234"/>
    </row>
    <row r="235" spans="1:20" ht="15">
      <c r="A235" s="32">
        <v>743</v>
      </c>
      <c r="B235" s="13" t="s">
        <v>240</v>
      </c>
      <c r="C235" s="15">
        <v>65323</v>
      </c>
      <c r="D235" s="15">
        <v>103986387.67</v>
      </c>
      <c r="E235" s="15">
        <v>9436257.2025426999</v>
      </c>
      <c r="F235" s="234">
        <f>Yhteenveto[[#This Row],[Ikärakenne, laskennallinen kustannus]]+Yhteenveto[[#This Row],[Muut laskennalliset kustannukset ]]</f>
        <v>113422644.87254271</v>
      </c>
      <c r="G235" s="329">
        <v>1388.69</v>
      </c>
      <c r="H235" s="17">
        <v>90713396.870000005</v>
      </c>
      <c r="I235" s="345">
        <f>Yhteenveto[[#This Row],[Laskennalliset kustannukset yhteensä]]-Yhteenveto[[#This Row],[Omarahoitusosuus, €]]</f>
        <v>22709248.002542704</v>
      </c>
      <c r="J235" s="33">
        <v>2783906.1668835143</v>
      </c>
      <c r="K235" s="34">
        <v>-21086919.803561635</v>
      </c>
      <c r="L235" s="234">
        <f>Yhteenveto[[#This Row],[Valtionosuus omarahoitusosuuden jälkeen (välisumma)]]+Yhteenveto[[#This Row],[Lisäosat yhteensä]]+Yhteenveto[[#This Row],[Valtionosuuteen tehtävät vähennykset ja lisäykset, netto]]</f>
        <v>4406234.3658645824</v>
      </c>
      <c r="M235" s="34">
        <v>12299018.935356123</v>
      </c>
      <c r="N235" s="308">
        <f>SUM(Yhteenveto[[#This Row],[Valtionosuus ennen verotuloihin perustuvaa valtionosuuden tasausta]]+Yhteenveto[[#This Row],[Verotuloihin perustuva valtionosuuden tasaus]])</f>
        <v>16705253.301220706</v>
      </c>
      <c r="O235" s="244">
        <v>9891809.9511747789</v>
      </c>
      <c r="P235" s="380">
        <f>SUM(Yhteenveto[[#This Row],[Kunnan  peruspalvelujen valtionosuus ]:[Veroperustemuutoksista johtuvien veromenetysten korvaus]])</f>
        <v>26597063.252395485</v>
      </c>
      <c r="Q235" s="34">
        <v>-200564.31400000001</v>
      </c>
      <c r="R235" s="347">
        <f>+Yhteenveto[[#This Row],[Kunnan  peruspalvelujen valtionosuus ]]+Yhteenveto[[#This Row],[Veroperustemuutoksista johtuvien veromenetysten korvaus]]+Yhteenveto[[#This Row],[Kotikuntakorvaus, netto]]</f>
        <v>26396498.938395485</v>
      </c>
      <c r="S235" s="11"/>
      <c r="T235"/>
    </row>
    <row r="236" spans="1:20" ht="15">
      <c r="A236" s="32">
        <v>746</v>
      </c>
      <c r="B236" s="13" t="s">
        <v>241</v>
      </c>
      <c r="C236" s="15">
        <v>4735</v>
      </c>
      <c r="D236" s="15">
        <v>11056063.85</v>
      </c>
      <c r="E236" s="15">
        <v>1169032.3752093809</v>
      </c>
      <c r="F236" s="234">
        <f>Yhteenveto[[#This Row],[Ikärakenne, laskennallinen kustannus]]+Yhteenveto[[#This Row],[Muut laskennalliset kustannukset ]]</f>
        <v>12225096.225209381</v>
      </c>
      <c r="G236" s="329">
        <v>1388.69</v>
      </c>
      <c r="H236" s="17">
        <v>6575447.1500000004</v>
      </c>
      <c r="I236" s="345">
        <f>Yhteenveto[[#This Row],[Laskennalliset kustannukset yhteensä]]-Yhteenveto[[#This Row],[Omarahoitusosuus, €]]</f>
        <v>5649649.0752093811</v>
      </c>
      <c r="J236" s="33">
        <v>215826.62872270131</v>
      </c>
      <c r="K236" s="34">
        <v>-1234563.7906797968</v>
      </c>
      <c r="L236" s="234">
        <f>Yhteenveto[[#This Row],[Valtionosuus omarahoitusosuuden jälkeen (välisumma)]]+Yhteenveto[[#This Row],[Lisäosat yhteensä]]+Yhteenveto[[#This Row],[Valtionosuuteen tehtävät vähennykset ja lisäykset, netto]]</f>
        <v>4630911.9132522857</v>
      </c>
      <c r="M236" s="34">
        <v>1410848.1951298011</v>
      </c>
      <c r="N236" s="308">
        <f>SUM(Yhteenveto[[#This Row],[Valtionosuus ennen verotuloihin perustuvaa valtionosuuden tasausta]]+Yhteenveto[[#This Row],[Verotuloihin perustuva valtionosuuden tasaus]])</f>
        <v>6041760.1083820872</v>
      </c>
      <c r="O236" s="244">
        <v>927037.86173937644</v>
      </c>
      <c r="P236" s="380">
        <f>SUM(Yhteenveto[[#This Row],[Kunnan  peruspalvelujen valtionosuus ]:[Veroperustemuutoksista johtuvien veromenetysten korvaus]])</f>
        <v>6968797.9701214638</v>
      </c>
      <c r="Q236" s="34">
        <v>25809.004999999997</v>
      </c>
      <c r="R236" s="347">
        <f>+Yhteenveto[[#This Row],[Kunnan  peruspalvelujen valtionosuus ]]+Yhteenveto[[#This Row],[Veroperustemuutoksista johtuvien veromenetysten korvaus]]+Yhteenveto[[#This Row],[Kotikuntakorvaus, netto]]</f>
        <v>6994606.9751214636</v>
      </c>
      <c r="S236" s="11"/>
      <c r="T236"/>
    </row>
    <row r="237" spans="1:20" ht="15">
      <c r="A237" s="32">
        <v>747</v>
      </c>
      <c r="B237" s="13" t="s">
        <v>242</v>
      </c>
      <c r="C237" s="15">
        <v>1308</v>
      </c>
      <c r="D237" s="15">
        <v>1373950.33</v>
      </c>
      <c r="E237" s="15">
        <v>512019.00239397254</v>
      </c>
      <c r="F237" s="234">
        <f>Yhteenveto[[#This Row],[Ikärakenne, laskennallinen kustannus]]+Yhteenveto[[#This Row],[Muut laskennalliset kustannukset ]]</f>
        <v>1885969.3323939727</v>
      </c>
      <c r="G237" s="329">
        <v>1388.69</v>
      </c>
      <c r="H237" s="17">
        <v>1816406.52</v>
      </c>
      <c r="I237" s="345">
        <f>Yhteenveto[[#This Row],[Laskennalliset kustannukset yhteensä]]-Yhteenveto[[#This Row],[Omarahoitusosuus, €]]</f>
        <v>69562.81239397265</v>
      </c>
      <c r="J237" s="33">
        <v>177617.75217639681</v>
      </c>
      <c r="K237" s="34">
        <v>508628.34033466375</v>
      </c>
      <c r="L237" s="234">
        <f>Yhteenveto[[#This Row],[Valtionosuus omarahoitusosuuden jälkeen (välisumma)]]+Yhteenveto[[#This Row],[Lisäosat yhteensä]]+Yhteenveto[[#This Row],[Valtionosuuteen tehtävät vähennykset ja lisäykset, netto]]</f>
        <v>755808.90490503318</v>
      </c>
      <c r="M237" s="34">
        <v>546791.75487211917</v>
      </c>
      <c r="N237" s="308">
        <f>SUM(Yhteenveto[[#This Row],[Valtionosuus ennen verotuloihin perustuvaa valtionosuuden tasausta]]+Yhteenveto[[#This Row],[Verotuloihin perustuva valtionosuuden tasaus]])</f>
        <v>1302600.6597771524</v>
      </c>
      <c r="O237" s="244">
        <v>335091.58715118672</v>
      </c>
      <c r="P237" s="380">
        <f>SUM(Yhteenveto[[#This Row],[Kunnan  peruspalvelujen valtionosuus ]:[Veroperustemuutoksista johtuvien veromenetysten korvaus]])</f>
        <v>1637692.2469283391</v>
      </c>
      <c r="Q237" s="34">
        <v>50872.085000000021</v>
      </c>
      <c r="R237" s="347">
        <f>+Yhteenveto[[#This Row],[Kunnan  peruspalvelujen valtionosuus ]]+Yhteenveto[[#This Row],[Veroperustemuutoksista johtuvien veromenetysten korvaus]]+Yhteenveto[[#This Row],[Kotikuntakorvaus, netto]]</f>
        <v>1688564.3319283391</v>
      </c>
      <c r="S237" s="11"/>
      <c r="T237"/>
    </row>
    <row r="238" spans="1:20" ht="15">
      <c r="A238" s="32">
        <v>748</v>
      </c>
      <c r="B238" s="13" t="s">
        <v>243</v>
      </c>
      <c r="C238" s="15">
        <v>4897</v>
      </c>
      <c r="D238" s="15">
        <v>9570705.0899999999</v>
      </c>
      <c r="E238" s="15">
        <v>1361962.2860266152</v>
      </c>
      <c r="F238" s="234">
        <f>Yhteenveto[[#This Row],[Ikärakenne, laskennallinen kustannus]]+Yhteenveto[[#This Row],[Muut laskennalliset kustannukset ]]</f>
        <v>10932667.376026616</v>
      </c>
      <c r="G238" s="329">
        <v>1388.69</v>
      </c>
      <c r="H238" s="17">
        <v>6800414.9300000006</v>
      </c>
      <c r="I238" s="345">
        <f>Yhteenveto[[#This Row],[Laskennalliset kustannukset yhteensä]]-Yhteenveto[[#This Row],[Omarahoitusosuus, €]]</f>
        <v>4132252.4460266149</v>
      </c>
      <c r="J238" s="33">
        <v>308527.6802764039</v>
      </c>
      <c r="K238" s="34">
        <v>-2320273.3070225315</v>
      </c>
      <c r="L238" s="234">
        <f>Yhteenveto[[#This Row],[Valtionosuus omarahoitusosuuden jälkeen (välisumma)]]+Yhteenveto[[#This Row],[Lisäosat yhteensä]]+Yhteenveto[[#This Row],[Valtionosuuteen tehtävät vähennykset ja lisäykset, netto]]</f>
        <v>2120506.8192804875</v>
      </c>
      <c r="M238" s="34">
        <v>2561589.8101555142</v>
      </c>
      <c r="N238" s="308">
        <f>SUM(Yhteenveto[[#This Row],[Valtionosuus ennen verotuloihin perustuvaa valtionosuuden tasausta]]+Yhteenveto[[#This Row],[Verotuloihin perustuva valtionosuuden tasaus]])</f>
        <v>4682096.6294360012</v>
      </c>
      <c r="O238" s="244">
        <v>1015680.294506805</v>
      </c>
      <c r="P238" s="380">
        <f>SUM(Yhteenveto[[#This Row],[Kunnan  peruspalvelujen valtionosuus ]:[Veroperustemuutoksista johtuvien veromenetysten korvaus]])</f>
        <v>5697776.9239428062</v>
      </c>
      <c r="Q238" s="34">
        <v>255106.34999999998</v>
      </c>
      <c r="R238" s="347">
        <f>+Yhteenveto[[#This Row],[Kunnan  peruspalvelujen valtionosuus ]]+Yhteenveto[[#This Row],[Veroperustemuutoksista johtuvien veromenetysten korvaus]]+Yhteenveto[[#This Row],[Kotikuntakorvaus, netto]]</f>
        <v>5952883.2739428058</v>
      </c>
      <c r="S238" s="11"/>
      <c r="T238"/>
    </row>
    <row r="239" spans="1:20" ht="15">
      <c r="A239" s="32">
        <v>749</v>
      </c>
      <c r="B239" s="13" t="s">
        <v>244</v>
      </c>
      <c r="C239" s="15">
        <v>21232</v>
      </c>
      <c r="D239" s="15">
        <v>38866261.159999996</v>
      </c>
      <c r="E239" s="15">
        <v>2162237.8602287769</v>
      </c>
      <c r="F239" s="234">
        <f>Yhteenveto[[#This Row],[Ikärakenne, laskennallinen kustannus]]+Yhteenveto[[#This Row],[Muut laskennalliset kustannukset ]]</f>
        <v>41028499.020228773</v>
      </c>
      <c r="G239" s="329">
        <v>1388.69</v>
      </c>
      <c r="H239" s="17">
        <v>29484666.080000002</v>
      </c>
      <c r="I239" s="345">
        <f>Yhteenveto[[#This Row],[Laskennalliset kustannukset yhteensä]]-Yhteenveto[[#This Row],[Omarahoitusosuus, €]]</f>
        <v>11543832.940228771</v>
      </c>
      <c r="J239" s="33">
        <v>634963.22280975129</v>
      </c>
      <c r="K239" s="34">
        <v>-6769779.6363411741</v>
      </c>
      <c r="L239" s="234">
        <f>Yhteenveto[[#This Row],[Valtionosuus omarahoitusosuuden jälkeen (välisumma)]]+Yhteenveto[[#This Row],[Lisäosat yhteensä]]+Yhteenveto[[#This Row],[Valtionosuuteen tehtävät vähennykset ja lisäykset, netto]]</f>
        <v>5409016.5266973479</v>
      </c>
      <c r="M239" s="34">
        <v>5010593.8415084388</v>
      </c>
      <c r="N239" s="308">
        <f>SUM(Yhteenveto[[#This Row],[Valtionosuus ennen verotuloihin perustuvaa valtionosuuden tasausta]]+Yhteenveto[[#This Row],[Verotuloihin perustuva valtionosuuden tasaus]])</f>
        <v>10419610.368205786</v>
      </c>
      <c r="O239" s="244">
        <v>3020021.1533850855</v>
      </c>
      <c r="P239" s="380">
        <f>SUM(Yhteenveto[[#This Row],[Kunnan  peruspalvelujen valtionosuus ]:[Veroperustemuutoksista johtuvien veromenetysten korvaus]])</f>
        <v>13439631.521590872</v>
      </c>
      <c r="Q239" s="34">
        <v>33839.633550000028</v>
      </c>
      <c r="R239" s="347">
        <f>+Yhteenveto[[#This Row],[Kunnan  peruspalvelujen valtionosuus ]]+Yhteenveto[[#This Row],[Veroperustemuutoksista johtuvien veromenetysten korvaus]]+Yhteenveto[[#This Row],[Kotikuntakorvaus, netto]]</f>
        <v>13473471.155140871</v>
      </c>
      <c r="S239" s="11"/>
      <c r="T239"/>
    </row>
    <row r="240" spans="1:20" ht="15">
      <c r="A240" s="32">
        <v>751</v>
      </c>
      <c r="B240" s="13" t="s">
        <v>245</v>
      </c>
      <c r="C240" s="15">
        <v>2877</v>
      </c>
      <c r="D240" s="15">
        <v>3739985.5</v>
      </c>
      <c r="E240" s="15">
        <v>1395154.1787235951</v>
      </c>
      <c r="F240" s="234">
        <f>Yhteenveto[[#This Row],[Ikärakenne, laskennallinen kustannus]]+Yhteenveto[[#This Row],[Muut laskennalliset kustannukset ]]</f>
        <v>5135139.6787235951</v>
      </c>
      <c r="G240" s="329">
        <v>1388.69</v>
      </c>
      <c r="H240" s="17">
        <v>3995261.1300000004</v>
      </c>
      <c r="I240" s="345">
        <f>Yhteenveto[[#This Row],[Laskennalliset kustannukset yhteensä]]-Yhteenveto[[#This Row],[Omarahoitusosuus, €]]</f>
        <v>1139878.5487235948</v>
      </c>
      <c r="J240" s="33">
        <v>218761.90174711173</v>
      </c>
      <c r="K240" s="34">
        <v>-71296.146023437905</v>
      </c>
      <c r="L240" s="234">
        <f>Yhteenveto[[#This Row],[Valtionosuus omarahoitusosuuden jälkeen (välisumma)]]+Yhteenveto[[#This Row],[Lisäosat yhteensä]]+Yhteenveto[[#This Row],[Valtionosuuteen tehtävät vähennykset ja lisäykset, netto]]</f>
        <v>1287344.3044472686</v>
      </c>
      <c r="M240" s="34">
        <v>1201637.772055164</v>
      </c>
      <c r="N240" s="308">
        <f>SUM(Yhteenveto[[#This Row],[Valtionosuus ennen verotuloihin perustuvaa valtionosuuden tasausta]]+Yhteenveto[[#This Row],[Verotuloihin perustuva valtionosuuden tasaus]])</f>
        <v>2488982.0765024326</v>
      </c>
      <c r="O240" s="244">
        <v>505376.80502929178</v>
      </c>
      <c r="P240" s="380">
        <f>SUM(Yhteenveto[[#This Row],[Kunnan  peruspalvelujen valtionosuus ]:[Veroperustemuutoksista johtuvien veromenetysten korvaus]])</f>
        <v>2994358.8815317242</v>
      </c>
      <c r="Q240" s="34">
        <v>17902.200000000012</v>
      </c>
      <c r="R240" s="347">
        <f>+Yhteenveto[[#This Row],[Kunnan  peruspalvelujen valtionosuus ]]+Yhteenveto[[#This Row],[Veroperustemuutoksista johtuvien veromenetysten korvaus]]+Yhteenveto[[#This Row],[Kotikuntakorvaus, netto]]</f>
        <v>3012261.0815317244</v>
      </c>
      <c r="S240" s="11"/>
      <c r="T240"/>
    </row>
    <row r="241" spans="1:20" ht="15">
      <c r="A241" s="32">
        <v>753</v>
      </c>
      <c r="B241" s="13" t="s">
        <v>246</v>
      </c>
      <c r="C241" s="15">
        <v>22320</v>
      </c>
      <c r="D241" s="15">
        <v>38306756.049999997</v>
      </c>
      <c r="E241" s="15">
        <v>6601282.03675682</v>
      </c>
      <c r="F241" s="234">
        <f>Yhteenveto[[#This Row],[Ikärakenne, laskennallinen kustannus]]+Yhteenveto[[#This Row],[Muut laskennalliset kustannukset ]]</f>
        <v>44908038.086756818</v>
      </c>
      <c r="G241" s="329">
        <v>1388.69</v>
      </c>
      <c r="H241" s="17">
        <v>30995560.800000001</v>
      </c>
      <c r="I241" s="345">
        <f>Yhteenveto[[#This Row],[Laskennalliset kustannukset yhteensä]]-Yhteenveto[[#This Row],[Omarahoitusosuus, €]]</f>
        <v>13912477.286756817</v>
      </c>
      <c r="J241" s="33">
        <v>970497.98752887221</v>
      </c>
      <c r="K241" s="34">
        <v>7638529.0822185632</v>
      </c>
      <c r="L241" s="234">
        <f>Yhteenveto[[#This Row],[Valtionosuus omarahoitusosuuden jälkeen (välisumma)]]+Yhteenveto[[#This Row],[Lisäosat yhteensä]]+Yhteenveto[[#This Row],[Valtionosuuteen tehtävät vähennykset ja lisäykset, netto]]</f>
        <v>22521504.356504254</v>
      </c>
      <c r="M241" s="34">
        <v>-613531.47980384016</v>
      </c>
      <c r="N241" s="308">
        <f>SUM(Yhteenveto[[#This Row],[Valtionosuus ennen verotuloihin perustuvaa valtionosuuden tasausta]]+Yhteenveto[[#This Row],[Verotuloihin perustuva valtionosuuden tasaus]])</f>
        <v>21907972.876700412</v>
      </c>
      <c r="O241" s="244">
        <v>2475592.6170254587</v>
      </c>
      <c r="P241" s="380">
        <f>SUM(Yhteenveto[[#This Row],[Kunnan  peruspalvelujen valtionosuus ]:[Veroperustemuutoksista johtuvien veromenetysten korvaus]])</f>
        <v>24383565.49372587</v>
      </c>
      <c r="Q241" s="34">
        <v>-129235.98179999995</v>
      </c>
      <c r="R241" s="347">
        <f>+Yhteenveto[[#This Row],[Kunnan  peruspalvelujen valtionosuus ]]+Yhteenveto[[#This Row],[Veroperustemuutoksista johtuvien veromenetysten korvaus]]+Yhteenveto[[#This Row],[Kotikuntakorvaus, netto]]</f>
        <v>24254329.511925869</v>
      </c>
      <c r="S241" s="11"/>
      <c r="T241"/>
    </row>
    <row r="242" spans="1:20" ht="15">
      <c r="A242" s="32">
        <v>755</v>
      </c>
      <c r="B242" s="13" t="s">
        <v>247</v>
      </c>
      <c r="C242" s="15">
        <v>6217</v>
      </c>
      <c r="D242" s="15">
        <v>10156483.309999999</v>
      </c>
      <c r="E242" s="15">
        <v>2004242.8440530268</v>
      </c>
      <c r="F242" s="234">
        <f>Yhteenveto[[#This Row],[Ikärakenne, laskennallinen kustannus]]+Yhteenveto[[#This Row],[Muut laskennalliset kustannukset ]]</f>
        <v>12160726.154053025</v>
      </c>
      <c r="G242" s="329">
        <v>1388.69</v>
      </c>
      <c r="H242" s="17">
        <v>8633485.7300000004</v>
      </c>
      <c r="I242" s="345">
        <f>Yhteenveto[[#This Row],[Laskennalliset kustannukset yhteensä]]-Yhteenveto[[#This Row],[Omarahoitusosuus, €]]</f>
        <v>3527240.4240530245</v>
      </c>
      <c r="J242" s="33">
        <v>187281.68653022984</v>
      </c>
      <c r="K242" s="34">
        <v>1298545.1091346419</v>
      </c>
      <c r="L242" s="234">
        <f>Yhteenveto[[#This Row],[Valtionosuus omarahoitusosuuden jälkeen (välisumma)]]+Yhteenveto[[#This Row],[Lisäosat yhteensä]]+Yhteenveto[[#This Row],[Valtionosuuteen tehtävät vähennykset ja lisäykset, netto]]</f>
        <v>5013067.2197178956</v>
      </c>
      <c r="M242" s="34">
        <v>-16214.597533682334</v>
      </c>
      <c r="N242" s="308">
        <f>SUM(Yhteenveto[[#This Row],[Valtionosuus ennen verotuloihin perustuvaa valtionosuuden tasausta]]+Yhteenveto[[#This Row],[Verotuloihin perustuva valtionosuuden tasaus]])</f>
        <v>4996852.6221842133</v>
      </c>
      <c r="O242" s="244">
        <v>868897.16991338076</v>
      </c>
      <c r="P242" s="380">
        <f>SUM(Yhteenveto[[#This Row],[Kunnan  peruspalvelujen valtionosuus ]:[Veroperustemuutoksista johtuvien veromenetysten korvaus]])</f>
        <v>5865749.7920975937</v>
      </c>
      <c r="Q242" s="34">
        <v>-978847.54050000012</v>
      </c>
      <c r="R242" s="347">
        <f>+Yhteenveto[[#This Row],[Kunnan  peruspalvelujen valtionosuus ]]+Yhteenveto[[#This Row],[Veroperustemuutoksista johtuvien veromenetysten korvaus]]+Yhteenveto[[#This Row],[Kotikuntakorvaus, netto]]</f>
        <v>4886902.2515975935</v>
      </c>
      <c r="S242" s="11"/>
      <c r="T242"/>
    </row>
    <row r="243" spans="1:20" ht="15">
      <c r="A243" s="32">
        <v>758</v>
      </c>
      <c r="B243" s="13" t="s">
        <v>248</v>
      </c>
      <c r="C243" s="15">
        <v>8134</v>
      </c>
      <c r="D243" s="15">
        <v>10688565.82</v>
      </c>
      <c r="E243" s="15">
        <v>7604686.071572898</v>
      </c>
      <c r="F243" s="234">
        <f>Yhteenveto[[#This Row],[Ikärakenne, laskennallinen kustannus]]+Yhteenveto[[#This Row],[Muut laskennalliset kustannukset ]]</f>
        <v>18293251.8915729</v>
      </c>
      <c r="G243" s="329">
        <v>1388.69</v>
      </c>
      <c r="H243" s="17">
        <v>11295604.460000001</v>
      </c>
      <c r="I243" s="345">
        <f>Yhteenveto[[#This Row],[Laskennalliset kustannukset yhteensä]]-Yhteenveto[[#This Row],[Omarahoitusosuus, €]]</f>
        <v>6997647.4315728992</v>
      </c>
      <c r="J243" s="33">
        <v>1492741.0628174557</v>
      </c>
      <c r="K243" s="34">
        <v>-4035796.8866911405</v>
      </c>
      <c r="L243" s="234">
        <f>Yhteenveto[[#This Row],[Valtionosuus omarahoitusosuuden jälkeen (välisumma)]]+Yhteenveto[[#This Row],[Lisäosat yhteensä]]+Yhteenveto[[#This Row],[Valtionosuuteen tehtävät vähennykset ja lisäykset, netto]]</f>
        <v>4454591.6076992154</v>
      </c>
      <c r="M243" s="34">
        <v>608424.11334587587</v>
      </c>
      <c r="N243" s="308">
        <f>SUM(Yhteenveto[[#This Row],[Valtionosuus ennen verotuloihin perustuvaa valtionosuuden tasausta]]+Yhteenveto[[#This Row],[Verotuloihin perustuva valtionosuuden tasaus]])</f>
        <v>5063015.7210450917</v>
      </c>
      <c r="O243" s="244">
        <v>1511507.9409612808</v>
      </c>
      <c r="P243" s="380">
        <f>SUM(Yhteenveto[[#This Row],[Kunnan  peruspalvelujen valtionosuus ]:[Veroperustemuutoksista johtuvien veromenetysten korvaus]])</f>
        <v>6574523.6620063726</v>
      </c>
      <c r="Q243" s="34">
        <v>-108979.64250000002</v>
      </c>
      <c r="R243" s="347">
        <f>+Yhteenveto[[#This Row],[Kunnan  peruspalvelujen valtionosuus ]]+Yhteenveto[[#This Row],[Veroperustemuutoksista johtuvien veromenetysten korvaus]]+Yhteenveto[[#This Row],[Kotikuntakorvaus, netto]]</f>
        <v>6465544.0195063725</v>
      </c>
      <c r="S243" s="11"/>
      <c r="T243"/>
    </row>
    <row r="244" spans="1:20" ht="15">
      <c r="A244" s="32">
        <v>759</v>
      </c>
      <c r="B244" s="13" t="s">
        <v>249</v>
      </c>
      <c r="C244" s="15">
        <v>1942</v>
      </c>
      <c r="D244" s="15">
        <v>2965700.9599999995</v>
      </c>
      <c r="E244" s="15">
        <v>605823.85434684786</v>
      </c>
      <c r="F244" s="234">
        <f>Yhteenveto[[#This Row],[Ikärakenne, laskennallinen kustannus]]+Yhteenveto[[#This Row],[Muut laskennalliset kustannukset ]]</f>
        <v>3571524.8143468471</v>
      </c>
      <c r="G244" s="329">
        <v>1388.69</v>
      </c>
      <c r="H244" s="17">
        <v>2696835.98</v>
      </c>
      <c r="I244" s="345">
        <f>Yhteenveto[[#This Row],[Laskennalliset kustannukset yhteensä]]-Yhteenveto[[#This Row],[Omarahoitusosuus, €]]</f>
        <v>874688.83434684714</v>
      </c>
      <c r="J244" s="33">
        <v>271422.14096444339</v>
      </c>
      <c r="K244" s="34">
        <v>-268959.84196337801</v>
      </c>
      <c r="L244" s="234">
        <f>Yhteenveto[[#This Row],[Valtionosuus omarahoitusosuuden jälkeen (välisumma)]]+Yhteenveto[[#This Row],[Lisäosat yhteensä]]+Yhteenveto[[#This Row],[Valtionosuuteen tehtävät vähennykset ja lisäykset, netto]]</f>
        <v>877151.13334791246</v>
      </c>
      <c r="M244" s="34">
        <v>904178.12308113603</v>
      </c>
      <c r="N244" s="308">
        <f>SUM(Yhteenveto[[#This Row],[Valtionosuus ennen verotuloihin perustuvaa valtionosuuden tasausta]]+Yhteenveto[[#This Row],[Verotuloihin perustuva valtionosuuden tasaus]])</f>
        <v>1781329.2564290485</v>
      </c>
      <c r="O244" s="244">
        <v>486972.1783051081</v>
      </c>
      <c r="P244" s="380">
        <f>SUM(Yhteenveto[[#This Row],[Kunnan  peruspalvelujen valtionosuus ]:[Veroperustemuutoksista johtuvien veromenetysten korvaus]])</f>
        <v>2268301.4347341564</v>
      </c>
      <c r="Q244" s="34">
        <v>496786.05000000005</v>
      </c>
      <c r="R244" s="347">
        <f>+Yhteenveto[[#This Row],[Kunnan  peruspalvelujen valtionosuus ]]+Yhteenveto[[#This Row],[Veroperustemuutoksista johtuvien veromenetysten korvaus]]+Yhteenveto[[#This Row],[Kotikuntakorvaus, netto]]</f>
        <v>2765087.4847341562</v>
      </c>
      <c r="S244" s="11"/>
      <c r="T244"/>
    </row>
    <row r="245" spans="1:20" ht="15">
      <c r="A245" s="32">
        <v>761</v>
      </c>
      <c r="B245" s="13" t="s">
        <v>250</v>
      </c>
      <c r="C245" s="15">
        <v>8426</v>
      </c>
      <c r="D245" s="15">
        <v>10655749.99</v>
      </c>
      <c r="E245" s="15">
        <v>1774619.0872336905</v>
      </c>
      <c r="F245" s="234">
        <f>Yhteenveto[[#This Row],[Ikärakenne, laskennallinen kustannus]]+Yhteenveto[[#This Row],[Muut laskennalliset kustannukset ]]</f>
        <v>12430369.077233691</v>
      </c>
      <c r="G245" s="329">
        <v>1388.69</v>
      </c>
      <c r="H245" s="17">
        <v>11701101.940000001</v>
      </c>
      <c r="I245" s="345">
        <f>Yhteenveto[[#This Row],[Laskennalliset kustannukset yhteensä]]-Yhteenveto[[#This Row],[Omarahoitusosuus, €]]</f>
        <v>729267.13723368943</v>
      </c>
      <c r="J245" s="33">
        <v>231753.40724363539</v>
      </c>
      <c r="K245" s="34">
        <v>909165.00017719902</v>
      </c>
      <c r="L245" s="234">
        <f>Yhteenveto[[#This Row],[Valtionosuus omarahoitusosuuden jälkeen (välisumma)]]+Yhteenveto[[#This Row],[Lisäosat yhteensä]]+Yhteenveto[[#This Row],[Valtionosuuteen tehtävät vähennykset ja lisäykset, netto]]</f>
        <v>1870185.544654524</v>
      </c>
      <c r="M245" s="34">
        <v>3966365.6546373293</v>
      </c>
      <c r="N245" s="308">
        <f>SUM(Yhteenveto[[#This Row],[Valtionosuus ennen verotuloihin perustuvaa valtionosuuden tasausta]]+Yhteenveto[[#This Row],[Verotuloihin perustuva valtionosuuden tasaus]])</f>
        <v>5836551.1992918532</v>
      </c>
      <c r="O245" s="244">
        <v>1825932.6538719828</v>
      </c>
      <c r="P245" s="380">
        <f>SUM(Yhteenveto[[#This Row],[Kunnan  peruspalvelujen valtionosuus ]:[Veroperustemuutoksista johtuvien veromenetysten korvaus]])</f>
        <v>7662483.8531638365</v>
      </c>
      <c r="Q245" s="34">
        <v>476989.20049999998</v>
      </c>
      <c r="R245" s="347">
        <f>+Yhteenveto[[#This Row],[Kunnan  peruspalvelujen valtionosuus ]]+Yhteenveto[[#This Row],[Veroperustemuutoksista johtuvien veromenetysten korvaus]]+Yhteenveto[[#This Row],[Kotikuntakorvaus, netto]]</f>
        <v>8139473.0536638368</v>
      </c>
      <c r="S245" s="11"/>
      <c r="T245"/>
    </row>
    <row r="246" spans="1:20" ht="15">
      <c r="A246" s="32">
        <v>762</v>
      </c>
      <c r="B246" s="13" t="s">
        <v>251</v>
      </c>
      <c r="C246" s="15">
        <v>3672</v>
      </c>
      <c r="D246" s="15">
        <v>4282464.1899999995</v>
      </c>
      <c r="E246" s="15">
        <v>1540269.5578278909</v>
      </c>
      <c r="F246" s="234">
        <f>Yhteenveto[[#This Row],[Ikärakenne, laskennallinen kustannus]]+Yhteenveto[[#This Row],[Muut laskennalliset kustannukset ]]</f>
        <v>5822733.7478278903</v>
      </c>
      <c r="G246" s="329">
        <v>1388.69</v>
      </c>
      <c r="H246" s="17">
        <v>5099269.6800000006</v>
      </c>
      <c r="I246" s="345">
        <f>Yhteenveto[[#This Row],[Laskennalliset kustannukset yhteensä]]-Yhteenveto[[#This Row],[Omarahoitusosuus, €]]</f>
        <v>723464.0678278897</v>
      </c>
      <c r="J246" s="33">
        <v>475914.03706408862</v>
      </c>
      <c r="K246" s="34">
        <v>1311450.6805646336</v>
      </c>
      <c r="L246" s="234">
        <f>Yhteenveto[[#This Row],[Valtionosuus omarahoitusosuuden jälkeen (välisumma)]]+Yhteenveto[[#This Row],[Lisäosat yhteensä]]+Yhteenveto[[#This Row],[Valtionosuuteen tehtävät vähennykset ja lisäykset, netto]]</f>
        <v>2510828.7854566118</v>
      </c>
      <c r="M246" s="34">
        <v>1286418.507842063</v>
      </c>
      <c r="N246" s="308">
        <f>SUM(Yhteenveto[[#This Row],[Valtionosuus ennen verotuloihin perustuvaa valtionosuuden tasausta]]+Yhteenveto[[#This Row],[Verotuloihin perustuva valtionosuuden tasaus]])</f>
        <v>3797247.2932986747</v>
      </c>
      <c r="O246" s="244">
        <v>885231.54954171623</v>
      </c>
      <c r="P246" s="380">
        <f>SUM(Yhteenveto[[#This Row],[Kunnan  peruspalvelujen valtionosuus ]:[Veroperustemuutoksista johtuvien veromenetysten korvaus]])</f>
        <v>4682478.8428403912</v>
      </c>
      <c r="Q246" s="34">
        <v>3699.7880000000005</v>
      </c>
      <c r="R246" s="347">
        <f>+Yhteenveto[[#This Row],[Kunnan  peruspalvelujen valtionosuus ]]+Yhteenveto[[#This Row],[Veroperustemuutoksista johtuvien veromenetysten korvaus]]+Yhteenveto[[#This Row],[Kotikuntakorvaus, netto]]</f>
        <v>4686178.6308403909</v>
      </c>
      <c r="S246" s="11"/>
      <c r="T246"/>
    </row>
    <row r="247" spans="1:20" ht="15">
      <c r="A247" s="32">
        <v>765</v>
      </c>
      <c r="B247" s="13" t="s">
        <v>252</v>
      </c>
      <c r="C247" s="15">
        <v>10354</v>
      </c>
      <c r="D247" s="15">
        <v>14904338.77</v>
      </c>
      <c r="E247" s="15">
        <v>3427370.1730903839</v>
      </c>
      <c r="F247" s="234">
        <f>Yhteenveto[[#This Row],[Ikärakenne, laskennallinen kustannus]]+Yhteenveto[[#This Row],[Muut laskennalliset kustannukset ]]</f>
        <v>18331708.943090383</v>
      </c>
      <c r="G247" s="329">
        <v>1388.69</v>
      </c>
      <c r="H247" s="17">
        <v>14378496.26</v>
      </c>
      <c r="I247" s="345">
        <f>Yhteenveto[[#This Row],[Laskennalliset kustannukset yhteensä]]-Yhteenveto[[#This Row],[Omarahoitusosuus, €]]</f>
        <v>3953212.6830903832</v>
      </c>
      <c r="J247" s="33">
        <v>729675.73194009194</v>
      </c>
      <c r="K247" s="34">
        <v>-2123148.2536320915</v>
      </c>
      <c r="L247" s="234">
        <f>Yhteenveto[[#This Row],[Valtionosuus omarahoitusosuuden jälkeen (välisumma)]]+Yhteenveto[[#This Row],[Lisäosat yhteensä]]+Yhteenveto[[#This Row],[Valtionosuuteen tehtävät vähennykset ja lisäykset, netto]]</f>
        <v>2559740.1613983833</v>
      </c>
      <c r="M247" s="34">
        <v>1769185.3447409282</v>
      </c>
      <c r="N247" s="308">
        <f>SUM(Yhteenveto[[#This Row],[Valtionosuus ennen verotuloihin perustuvaa valtionosuuden tasausta]]+Yhteenveto[[#This Row],[Verotuloihin perustuva valtionosuuden tasaus]])</f>
        <v>4328925.5061393119</v>
      </c>
      <c r="O247" s="244">
        <v>1862384.0320725932</v>
      </c>
      <c r="P247" s="380">
        <f>SUM(Yhteenveto[[#This Row],[Kunnan  peruspalvelujen valtionosuus ]:[Veroperustemuutoksista johtuvien veromenetysten korvaus]])</f>
        <v>6191309.5382119054</v>
      </c>
      <c r="Q247" s="34">
        <v>-20214.567500000034</v>
      </c>
      <c r="R247" s="347">
        <f>+Yhteenveto[[#This Row],[Kunnan  peruspalvelujen valtionosuus ]]+Yhteenveto[[#This Row],[Veroperustemuutoksista johtuvien veromenetysten korvaus]]+Yhteenveto[[#This Row],[Kotikuntakorvaus, netto]]</f>
        <v>6171094.9707119055</v>
      </c>
      <c r="S247" s="11"/>
      <c r="T247"/>
    </row>
    <row r="248" spans="1:20" ht="15">
      <c r="A248" s="32">
        <v>768</v>
      </c>
      <c r="B248" s="13" t="s">
        <v>253</v>
      </c>
      <c r="C248" s="15">
        <v>2375</v>
      </c>
      <c r="D248" s="15">
        <v>1989307.98</v>
      </c>
      <c r="E248" s="15">
        <v>1736776.7318056722</v>
      </c>
      <c r="F248" s="234">
        <f>Yhteenveto[[#This Row],[Ikärakenne, laskennallinen kustannus]]+Yhteenveto[[#This Row],[Muut laskennalliset kustannukset ]]</f>
        <v>3726084.7118056724</v>
      </c>
      <c r="G248" s="329">
        <v>1388.69</v>
      </c>
      <c r="H248" s="17">
        <v>3298138.75</v>
      </c>
      <c r="I248" s="345">
        <f>Yhteenveto[[#This Row],[Laskennalliset kustannukset yhteensä]]-Yhteenveto[[#This Row],[Omarahoitusosuus, €]]</f>
        <v>427945.96180567238</v>
      </c>
      <c r="J248" s="33">
        <v>334751.53972217836</v>
      </c>
      <c r="K248" s="34">
        <v>618066.42395058752</v>
      </c>
      <c r="L248" s="234">
        <f>Yhteenveto[[#This Row],[Valtionosuus omarahoitusosuuden jälkeen (välisumma)]]+Yhteenveto[[#This Row],[Lisäosat yhteensä]]+Yhteenveto[[#This Row],[Valtionosuuteen tehtävät vähennykset ja lisäykset, netto]]</f>
        <v>1380763.9254784384</v>
      </c>
      <c r="M248" s="34">
        <v>763322.17471850431</v>
      </c>
      <c r="N248" s="308">
        <f>SUM(Yhteenveto[[#This Row],[Valtionosuus ennen verotuloihin perustuvaa valtionosuuden tasausta]]+Yhteenveto[[#This Row],[Verotuloihin perustuva valtionosuuden tasaus]])</f>
        <v>2144086.1001969427</v>
      </c>
      <c r="O248" s="244">
        <v>567352.11782793526</v>
      </c>
      <c r="P248" s="380">
        <f>SUM(Yhteenveto[[#This Row],[Kunnan  peruspalvelujen valtionosuus ]:[Veroperustemuutoksista johtuvien veromenetysten korvaus]])</f>
        <v>2711438.2180248778</v>
      </c>
      <c r="Q248" s="34">
        <v>59674</v>
      </c>
      <c r="R248" s="347">
        <f>+Yhteenveto[[#This Row],[Kunnan  peruspalvelujen valtionosuus ]]+Yhteenveto[[#This Row],[Veroperustemuutoksista johtuvien veromenetysten korvaus]]+Yhteenveto[[#This Row],[Kotikuntakorvaus, netto]]</f>
        <v>2771112.2180248778</v>
      </c>
      <c r="S248" s="11"/>
      <c r="T248"/>
    </row>
    <row r="249" spans="1:20" ht="15">
      <c r="A249" s="32">
        <v>777</v>
      </c>
      <c r="B249" s="13" t="s">
        <v>254</v>
      </c>
      <c r="C249" s="15">
        <v>7367</v>
      </c>
      <c r="D249" s="15">
        <v>7376546.4900000002</v>
      </c>
      <c r="E249" s="15">
        <v>5195097.9453587215</v>
      </c>
      <c r="F249" s="234">
        <f>Yhteenveto[[#This Row],[Ikärakenne, laskennallinen kustannus]]+Yhteenveto[[#This Row],[Muut laskennalliset kustannukset ]]</f>
        <v>12571644.435358722</v>
      </c>
      <c r="G249" s="329">
        <v>1388.69</v>
      </c>
      <c r="H249" s="17">
        <v>10230479.23</v>
      </c>
      <c r="I249" s="345">
        <f>Yhteenveto[[#This Row],[Laskennalliset kustannukset yhteensä]]-Yhteenveto[[#This Row],[Omarahoitusosuus, €]]</f>
        <v>2341165.2053587213</v>
      </c>
      <c r="J249" s="33">
        <v>1241272.0077161093</v>
      </c>
      <c r="K249" s="34">
        <v>47926.978708561801</v>
      </c>
      <c r="L249" s="234">
        <f>Yhteenveto[[#This Row],[Valtionosuus omarahoitusosuuden jälkeen (välisumma)]]+Yhteenveto[[#This Row],[Lisäosat yhteensä]]+Yhteenveto[[#This Row],[Valtionosuuteen tehtävät vähennykset ja lisäykset, netto]]</f>
        <v>3630364.1917833923</v>
      </c>
      <c r="M249" s="34">
        <v>3070203.8262551795</v>
      </c>
      <c r="N249" s="308">
        <f>SUM(Yhteenveto[[#This Row],[Valtionosuus ennen verotuloihin perustuvaa valtionosuuden tasausta]]+Yhteenveto[[#This Row],[Verotuloihin perustuva valtionosuuden tasaus]])</f>
        <v>6700568.0180385718</v>
      </c>
      <c r="O249" s="244">
        <v>1559321.824338343</v>
      </c>
      <c r="P249" s="380">
        <f>SUM(Yhteenveto[[#This Row],[Kunnan  peruspalvelujen valtionosuus ]:[Veroperustemuutoksista johtuvien veromenetysten korvaus]])</f>
        <v>8259889.8423769148</v>
      </c>
      <c r="Q249" s="34">
        <v>-5251.3119999999908</v>
      </c>
      <c r="R249" s="347">
        <f>+Yhteenveto[[#This Row],[Kunnan  peruspalvelujen valtionosuus ]]+Yhteenveto[[#This Row],[Veroperustemuutoksista johtuvien veromenetysten korvaus]]+Yhteenveto[[#This Row],[Kotikuntakorvaus, netto]]</f>
        <v>8254638.5303769149</v>
      </c>
      <c r="S249" s="11"/>
      <c r="T249"/>
    </row>
    <row r="250" spans="1:20" ht="15">
      <c r="A250" s="32">
        <v>778</v>
      </c>
      <c r="B250" s="13" t="s">
        <v>255</v>
      </c>
      <c r="C250" s="15">
        <v>6763</v>
      </c>
      <c r="D250" s="15">
        <v>8638069.1400000006</v>
      </c>
      <c r="E250" s="15">
        <v>1346411.3611748698</v>
      </c>
      <c r="F250" s="234">
        <f>Yhteenveto[[#This Row],[Ikärakenne, laskennallinen kustannus]]+Yhteenveto[[#This Row],[Muut laskennalliset kustannukset ]]</f>
        <v>9984480.5011748709</v>
      </c>
      <c r="G250" s="329">
        <v>1388.69</v>
      </c>
      <c r="H250" s="17">
        <v>9391710.4700000007</v>
      </c>
      <c r="I250" s="345">
        <f>Yhteenveto[[#This Row],[Laskennalliset kustannukset yhteensä]]-Yhteenveto[[#This Row],[Omarahoitusosuus, €]]</f>
        <v>592770.03117487021</v>
      </c>
      <c r="J250" s="33">
        <v>368261.44905939297</v>
      </c>
      <c r="K250" s="34">
        <v>94994.31648894446</v>
      </c>
      <c r="L250" s="234">
        <f>Yhteenveto[[#This Row],[Valtionosuus omarahoitusosuuden jälkeen (välisumma)]]+Yhteenveto[[#This Row],[Lisäosat yhteensä]]+Yhteenveto[[#This Row],[Valtionosuuteen tehtävät vähennykset ja lisäykset, netto]]</f>
        <v>1056025.7967232077</v>
      </c>
      <c r="M250" s="34">
        <v>3229453.7454785225</v>
      </c>
      <c r="N250" s="308">
        <f>SUM(Yhteenveto[[#This Row],[Valtionosuus ennen verotuloihin perustuvaa valtionosuuden tasausta]]+Yhteenveto[[#This Row],[Verotuloihin perustuva valtionosuuden tasaus]])</f>
        <v>4285479.5422017304</v>
      </c>
      <c r="O250" s="244">
        <v>1359137.6177347938</v>
      </c>
      <c r="P250" s="380">
        <f>SUM(Yhteenveto[[#This Row],[Kunnan  peruspalvelujen valtionosuus ]:[Veroperustemuutoksista johtuvien veromenetysten korvaus]])</f>
        <v>5644617.159936524</v>
      </c>
      <c r="Q250" s="34">
        <v>138403.40005</v>
      </c>
      <c r="R250" s="347">
        <f>+Yhteenveto[[#This Row],[Kunnan  peruspalvelujen valtionosuus ]]+Yhteenveto[[#This Row],[Veroperustemuutoksista johtuvien veromenetysten korvaus]]+Yhteenveto[[#This Row],[Kotikuntakorvaus, netto]]</f>
        <v>5783020.5599865243</v>
      </c>
      <c r="S250" s="11"/>
      <c r="T250"/>
    </row>
    <row r="251" spans="1:20" ht="15">
      <c r="A251" s="32">
        <v>781</v>
      </c>
      <c r="B251" s="13" t="s">
        <v>256</v>
      </c>
      <c r="C251" s="15">
        <v>3504</v>
      </c>
      <c r="D251" s="15">
        <v>2877829.18</v>
      </c>
      <c r="E251" s="15">
        <v>1025973.1905955946</v>
      </c>
      <c r="F251" s="234">
        <f>Yhteenveto[[#This Row],[Ikärakenne, laskennallinen kustannus]]+Yhteenveto[[#This Row],[Muut laskennalliset kustannukset ]]</f>
        <v>3903802.3705955949</v>
      </c>
      <c r="G251" s="329">
        <v>1388.69</v>
      </c>
      <c r="H251" s="17">
        <v>4865969.76</v>
      </c>
      <c r="I251" s="345">
        <f>Yhteenveto[[#This Row],[Laskennalliset kustannukset yhteensä]]-Yhteenveto[[#This Row],[Omarahoitusosuus, €]]</f>
        <v>-962167.38940440491</v>
      </c>
      <c r="J251" s="33">
        <v>458740.53153112967</v>
      </c>
      <c r="K251" s="34">
        <v>2982191.3845232981</v>
      </c>
      <c r="L251" s="234">
        <f>Yhteenveto[[#This Row],[Valtionosuus omarahoitusosuuden jälkeen (välisumma)]]+Yhteenveto[[#This Row],[Lisäosat yhteensä]]+Yhteenveto[[#This Row],[Valtionosuuteen tehtävät vähennykset ja lisäykset, netto]]</f>
        <v>2478764.5266500227</v>
      </c>
      <c r="M251" s="34">
        <v>756295.74786122574</v>
      </c>
      <c r="N251" s="308">
        <f>SUM(Yhteenveto[[#This Row],[Valtionosuus ennen verotuloihin perustuvaa valtionosuuden tasausta]]+Yhteenveto[[#This Row],[Verotuloihin perustuva valtionosuuden tasaus]])</f>
        <v>3235060.2745112483</v>
      </c>
      <c r="O251" s="244">
        <v>802150.07737273281</v>
      </c>
      <c r="P251" s="380">
        <f>SUM(Yhteenveto[[#This Row],[Kunnan  peruspalvelujen valtionosuus ]:[Veroperustemuutoksista johtuvien veromenetysten korvaus]])</f>
        <v>4037210.3518839814</v>
      </c>
      <c r="Q251" s="34">
        <v>-33864.99500000001</v>
      </c>
      <c r="R251" s="347">
        <f>+Yhteenveto[[#This Row],[Kunnan  peruspalvelujen valtionosuus ]]+Yhteenveto[[#This Row],[Veroperustemuutoksista johtuvien veromenetysten korvaus]]+Yhteenveto[[#This Row],[Kotikuntakorvaus, netto]]</f>
        <v>4003345.3568839813</v>
      </c>
      <c r="S251" s="11"/>
      <c r="T251"/>
    </row>
    <row r="252" spans="1:20" ht="15">
      <c r="A252" s="32">
        <v>783</v>
      </c>
      <c r="B252" s="13" t="s">
        <v>257</v>
      </c>
      <c r="C252" s="15">
        <v>6419</v>
      </c>
      <c r="D252" s="15">
        <v>8216162.0800000001</v>
      </c>
      <c r="E252" s="15">
        <v>1149865.857142678</v>
      </c>
      <c r="F252" s="234">
        <f>Yhteenveto[[#This Row],[Ikärakenne, laskennallinen kustannus]]+Yhteenveto[[#This Row],[Muut laskennalliset kustannukset ]]</f>
        <v>9366027.9371426776</v>
      </c>
      <c r="G252" s="329">
        <v>1388.69</v>
      </c>
      <c r="H252" s="17">
        <v>8914001.1100000013</v>
      </c>
      <c r="I252" s="345">
        <f>Yhteenveto[[#This Row],[Laskennalliset kustannukset yhteensä]]-Yhteenveto[[#This Row],[Omarahoitusosuus, €]]</f>
        <v>452026.82714267634</v>
      </c>
      <c r="J252" s="33">
        <v>196370.54231831705</v>
      </c>
      <c r="K252" s="34">
        <v>-822545.03870791371</v>
      </c>
      <c r="L252" s="234">
        <f>Yhteenveto[[#This Row],[Valtionosuus omarahoitusosuuden jälkeen (välisumma)]]+Yhteenveto[[#This Row],[Lisäosat yhteensä]]+Yhteenveto[[#This Row],[Valtionosuuteen tehtävät vähennykset ja lisäykset, netto]]</f>
        <v>-174147.66924692027</v>
      </c>
      <c r="M252" s="34">
        <v>1560564.6471283075</v>
      </c>
      <c r="N252" s="308">
        <f>SUM(Yhteenveto[[#This Row],[Valtionosuus ennen verotuloihin perustuvaa valtionosuuden tasausta]]+Yhteenveto[[#This Row],[Verotuloihin perustuva valtionosuuden tasaus]])</f>
        <v>1386416.9778813873</v>
      </c>
      <c r="O252" s="244">
        <v>1238613.8229683826</v>
      </c>
      <c r="P252" s="380">
        <f>SUM(Yhteenveto[[#This Row],[Kunnan  peruspalvelujen valtionosuus ]:[Veroperustemuutoksista johtuvien veromenetysten korvaus]])</f>
        <v>2625030.8008497702</v>
      </c>
      <c r="Q252" s="34">
        <v>-98790.306999999972</v>
      </c>
      <c r="R252" s="347">
        <f>+Yhteenveto[[#This Row],[Kunnan  peruspalvelujen valtionosuus ]]+Yhteenveto[[#This Row],[Veroperustemuutoksista johtuvien veromenetysten korvaus]]+Yhteenveto[[#This Row],[Kotikuntakorvaus, netto]]</f>
        <v>2526240.4938497702</v>
      </c>
      <c r="S252" s="11"/>
      <c r="T252"/>
    </row>
    <row r="253" spans="1:20" ht="15">
      <c r="A253" s="32">
        <v>785</v>
      </c>
      <c r="B253" s="13" t="s">
        <v>258</v>
      </c>
      <c r="C253" s="15">
        <v>2626</v>
      </c>
      <c r="D253" s="15">
        <v>2872410.02</v>
      </c>
      <c r="E253" s="15">
        <v>1379337.9418800124</v>
      </c>
      <c r="F253" s="234">
        <f>Yhteenveto[[#This Row],[Ikärakenne, laskennallinen kustannus]]+Yhteenveto[[#This Row],[Muut laskennalliset kustannukset ]]</f>
        <v>4251747.9618800124</v>
      </c>
      <c r="G253" s="329">
        <v>1388.69</v>
      </c>
      <c r="H253" s="17">
        <v>3646699.94</v>
      </c>
      <c r="I253" s="345">
        <f>Yhteenveto[[#This Row],[Laskennalliset kustannukset yhteensä]]-Yhteenveto[[#This Row],[Omarahoitusosuus, €]]</f>
        <v>605048.02188001247</v>
      </c>
      <c r="J253" s="33">
        <v>916033.00863424432</v>
      </c>
      <c r="K253" s="34">
        <v>2089207.5062017431</v>
      </c>
      <c r="L253" s="234">
        <f>Yhteenveto[[#This Row],[Valtionosuus omarahoitusosuuden jälkeen (välisumma)]]+Yhteenveto[[#This Row],[Lisäosat yhteensä]]+Yhteenveto[[#This Row],[Valtionosuuteen tehtävät vähennykset ja lisäykset, netto]]</f>
        <v>3610288.5367160002</v>
      </c>
      <c r="M253" s="34">
        <v>1088501.3999090265</v>
      </c>
      <c r="N253" s="308">
        <f>SUM(Yhteenveto[[#This Row],[Valtionosuus ennen verotuloihin perustuvaa valtionosuuden tasausta]]+Yhteenveto[[#This Row],[Verotuloihin perustuva valtionosuuden tasaus]])</f>
        <v>4698789.9366250262</v>
      </c>
      <c r="O253" s="244">
        <v>636627.13202352799</v>
      </c>
      <c r="P253" s="380">
        <f>SUM(Yhteenveto[[#This Row],[Kunnan  peruspalvelujen valtionosuus ]:[Veroperustemuutoksista johtuvien veromenetysten korvaus]])</f>
        <v>5335417.0686485544</v>
      </c>
      <c r="Q253" s="34">
        <v>48261.347500000011</v>
      </c>
      <c r="R253" s="347">
        <f>+Yhteenveto[[#This Row],[Kunnan  peruspalvelujen valtionosuus ]]+Yhteenveto[[#This Row],[Veroperustemuutoksista johtuvien veromenetysten korvaus]]+Yhteenveto[[#This Row],[Kotikuntakorvaus, netto]]</f>
        <v>5383678.4161485545</v>
      </c>
      <c r="S253" s="11"/>
      <c r="T253"/>
    </row>
    <row r="254" spans="1:20" ht="15">
      <c r="A254" s="32">
        <v>790</v>
      </c>
      <c r="B254" s="13" t="s">
        <v>259</v>
      </c>
      <c r="C254" s="15">
        <v>23734</v>
      </c>
      <c r="D254" s="15">
        <v>32052467.389999997</v>
      </c>
      <c r="E254" s="15">
        <v>3973234.9306874927</v>
      </c>
      <c r="F254" s="234">
        <f>Yhteenveto[[#This Row],[Ikärakenne, laskennallinen kustannus]]+Yhteenveto[[#This Row],[Muut laskennalliset kustannukset ]]</f>
        <v>36025702.320687488</v>
      </c>
      <c r="G254" s="329">
        <v>1388.69</v>
      </c>
      <c r="H254" s="17">
        <v>32959168.460000001</v>
      </c>
      <c r="I254" s="345">
        <f>Yhteenveto[[#This Row],[Laskennalliset kustannukset yhteensä]]-Yhteenveto[[#This Row],[Omarahoitusosuus, €]]</f>
        <v>3066533.8606874868</v>
      </c>
      <c r="J254" s="33">
        <v>740154.51532248291</v>
      </c>
      <c r="K254" s="34">
        <v>180277.41229665838</v>
      </c>
      <c r="L254" s="234">
        <f>Yhteenveto[[#This Row],[Valtionosuus omarahoitusosuuden jälkeen (välisumma)]]+Yhteenveto[[#This Row],[Lisäosat yhteensä]]+Yhteenveto[[#This Row],[Valtionosuuteen tehtävät vähennykset ja lisäykset, netto]]</f>
        <v>3986965.7883066284</v>
      </c>
      <c r="M254" s="34">
        <v>9838322.5819209348</v>
      </c>
      <c r="N254" s="308">
        <f>SUM(Yhteenveto[[#This Row],[Valtionosuus ennen verotuloihin perustuvaa valtionosuuden tasausta]]+Yhteenveto[[#This Row],[Verotuloihin perustuva valtionosuuden tasaus]])</f>
        <v>13825288.370227564</v>
      </c>
      <c r="O254" s="244">
        <v>4378201.2742238045</v>
      </c>
      <c r="P254" s="380">
        <f>SUM(Yhteenveto[[#This Row],[Kunnan  peruspalvelujen valtionosuus ]:[Veroperustemuutoksista johtuvien veromenetysten korvaus]])</f>
        <v>18203489.644451369</v>
      </c>
      <c r="Q254" s="34">
        <v>160493.223</v>
      </c>
      <c r="R254" s="347">
        <f>+Yhteenveto[[#This Row],[Kunnan  peruspalvelujen valtionosuus ]]+Yhteenveto[[#This Row],[Veroperustemuutoksista johtuvien veromenetysten korvaus]]+Yhteenveto[[#This Row],[Kotikuntakorvaus, netto]]</f>
        <v>18363982.86745137</v>
      </c>
      <c r="S254" s="11"/>
      <c r="T254"/>
    </row>
    <row r="255" spans="1:20" ht="15">
      <c r="A255" s="32">
        <v>791</v>
      </c>
      <c r="B255" s="13" t="s">
        <v>260</v>
      </c>
      <c r="C255" s="15">
        <v>5029</v>
      </c>
      <c r="D255" s="15">
        <v>7076880.2799999993</v>
      </c>
      <c r="E255" s="15">
        <v>2220083.5890050377</v>
      </c>
      <c r="F255" s="234">
        <f>Yhteenveto[[#This Row],[Ikärakenne, laskennallinen kustannus]]+Yhteenveto[[#This Row],[Muut laskennalliset kustannukset ]]</f>
        <v>9296963.8690050375</v>
      </c>
      <c r="G255" s="329">
        <v>1388.69</v>
      </c>
      <c r="H255" s="17">
        <v>6983722.0100000007</v>
      </c>
      <c r="I255" s="345">
        <f>Yhteenveto[[#This Row],[Laskennalliset kustannukset yhteensä]]-Yhteenveto[[#This Row],[Omarahoitusosuus, €]]</f>
        <v>2313241.8590050368</v>
      </c>
      <c r="J255" s="33">
        <v>823676.87044321815</v>
      </c>
      <c r="K255" s="34">
        <v>37230.017753104796</v>
      </c>
      <c r="L255" s="234">
        <f>Yhteenveto[[#This Row],[Valtionosuus omarahoitusosuuden jälkeen (välisumma)]]+Yhteenveto[[#This Row],[Lisäosat yhteensä]]+Yhteenveto[[#This Row],[Valtionosuuteen tehtävät vähennykset ja lisäykset, netto]]</f>
        <v>3174148.7472013598</v>
      </c>
      <c r="M255" s="34">
        <v>2915768.7726750532</v>
      </c>
      <c r="N255" s="308">
        <f>SUM(Yhteenveto[[#This Row],[Valtionosuus ennen verotuloihin perustuvaa valtionosuuden tasausta]]+Yhteenveto[[#This Row],[Verotuloihin perustuva valtionosuuden tasaus]])</f>
        <v>6089917.519876413</v>
      </c>
      <c r="O255" s="244">
        <v>1259422.1857064292</v>
      </c>
      <c r="P255" s="380">
        <f>SUM(Yhteenveto[[#This Row],[Kunnan  peruspalvelujen valtionosuus ]:[Veroperustemuutoksista johtuvien veromenetysten korvaus]])</f>
        <v>7349339.7055828422</v>
      </c>
      <c r="Q255" s="34">
        <v>-205353.15249999991</v>
      </c>
      <c r="R255" s="347">
        <f>+Yhteenveto[[#This Row],[Kunnan  peruspalvelujen valtionosuus ]]+Yhteenveto[[#This Row],[Veroperustemuutoksista johtuvien veromenetysten korvaus]]+Yhteenveto[[#This Row],[Kotikuntakorvaus, netto]]</f>
        <v>7143986.5530828424</v>
      </c>
      <c r="S255" s="11"/>
      <c r="T255"/>
    </row>
    <row r="256" spans="1:20" ht="15">
      <c r="A256" s="32">
        <v>831</v>
      </c>
      <c r="B256" s="13" t="s">
        <v>261</v>
      </c>
      <c r="C256" s="15">
        <v>4559</v>
      </c>
      <c r="D256" s="15">
        <v>6479393.870000001</v>
      </c>
      <c r="E256" s="15">
        <v>1593657.735136719</v>
      </c>
      <c r="F256" s="234">
        <f>Yhteenveto[[#This Row],[Ikärakenne, laskennallinen kustannus]]+Yhteenveto[[#This Row],[Muut laskennalliset kustannukset ]]</f>
        <v>8073051.6051367205</v>
      </c>
      <c r="G256" s="329">
        <v>1388.69</v>
      </c>
      <c r="H256" s="17">
        <v>6331037.71</v>
      </c>
      <c r="I256" s="345">
        <f>Yhteenveto[[#This Row],[Laskennalliset kustannukset yhteensä]]-Yhteenveto[[#This Row],[Omarahoitusosuus, €]]</f>
        <v>1742013.8951367205</v>
      </c>
      <c r="J256" s="33">
        <v>104049.72972944692</v>
      </c>
      <c r="K256" s="34">
        <v>-121115.367514012</v>
      </c>
      <c r="L256" s="234">
        <f>Yhteenveto[[#This Row],[Valtionosuus omarahoitusosuuden jälkeen (välisumma)]]+Yhteenveto[[#This Row],[Lisäosat yhteensä]]+Yhteenveto[[#This Row],[Valtionosuuteen tehtävät vähennykset ja lisäykset, netto]]</f>
        <v>1724948.2573521554</v>
      </c>
      <c r="M256" s="34">
        <v>843893.27278682333</v>
      </c>
      <c r="N256" s="308">
        <f>SUM(Yhteenveto[[#This Row],[Valtionosuus ennen verotuloihin perustuvaa valtionosuuden tasausta]]+Yhteenveto[[#This Row],[Verotuloihin perustuva valtionosuuden tasaus]])</f>
        <v>2568841.5301389787</v>
      </c>
      <c r="O256" s="244">
        <v>676809.12581157265</v>
      </c>
      <c r="P256" s="380">
        <f>SUM(Yhteenveto[[#This Row],[Kunnan  peruspalvelujen valtionosuus ]:[Veroperustemuutoksista johtuvien veromenetysten korvaus]])</f>
        <v>3245650.6559505514</v>
      </c>
      <c r="Q256" s="34">
        <v>-78560.821000000025</v>
      </c>
      <c r="R256" s="347">
        <f>+Yhteenveto[[#This Row],[Kunnan  peruspalvelujen valtionosuus ]]+Yhteenveto[[#This Row],[Veroperustemuutoksista johtuvien veromenetysten korvaus]]+Yhteenveto[[#This Row],[Kotikuntakorvaus, netto]]</f>
        <v>3167089.8349505514</v>
      </c>
      <c r="S256" s="11"/>
      <c r="T256"/>
    </row>
    <row r="257" spans="1:20" ht="15">
      <c r="A257" s="32">
        <v>832</v>
      </c>
      <c r="B257" s="13" t="s">
        <v>262</v>
      </c>
      <c r="C257" s="15">
        <v>3825</v>
      </c>
      <c r="D257" s="15">
        <v>5508030.2800000003</v>
      </c>
      <c r="E257" s="15">
        <v>2410676.3713492644</v>
      </c>
      <c r="F257" s="234">
        <f>Yhteenveto[[#This Row],[Ikärakenne, laskennallinen kustannus]]+Yhteenveto[[#This Row],[Muut laskennalliset kustannukset ]]</f>
        <v>7918706.6513492651</v>
      </c>
      <c r="G257" s="329">
        <v>1388.69</v>
      </c>
      <c r="H257" s="17">
        <v>5311739.25</v>
      </c>
      <c r="I257" s="345">
        <f>Yhteenveto[[#This Row],[Laskennalliset kustannukset yhteensä]]-Yhteenveto[[#This Row],[Omarahoitusosuus, €]]</f>
        <v>2606967.4013492651</v>
      </c>
      <c r="J257" s="33">
        <v>1346022.5224938013</v>
      </c>
      <c r="K257" s="34">
        <v>2206104.9924092237</v>
      </c>
      <c r="L257" s="234">
        <f>Yhteenveto[[#This Row],[Valtionosuus omarahoitusosuuden jälkeen (välisumma)]]+Yhteenveto[[#This Row],[Lisäosat yhteensä]]+Yhteenveto[[#This Row],[Valtionosuuteen tehtävät vähennykset ja lisäykset, netto]]</f>
        <v>6159094.9162522899</v>
      </c>
      <c r="M257" s="34">
        <v>1837642.6592332195</v>
      </c>
      <c r="N257" s="308">
        <f>SUM(Yhteenveto[[#This Row],[Valtionosuus ennen verotuloihin perustuvaa valtionosuuden tasausta]]+Yhteenveto[[#This Row],[Verotuloihin perustuva valtionosuuden tasaus]])</f>
        <v>7996737.5754855089</v>
      </c>
      <c r="O257" s="244">
        <v>765441.80607375619</v>
      </c>
      <c r="P257" s="380">
        <f>SUM(Yhteenveto[[#This Row],[Kunnan  peruspalvelujen valtionosuus ]:[Veroperustemuutoksista johtuvien veromenetysten korvaus]])</f>
        <v>8762179.3815592658</v>
      </c>
      <c r="Q257" s="34">
        <v>-17902.200000000012</v>
      </c>
      <c r="R257" s="347">
        <f>+Yhteenveto[[#This Row],[Kunnan  peruspalvelujen valtionosuus ]]+Yhteenveto[[#This Row],[Veroperustemuutoksista johtuvien veromenetysten korvaus]]+Yhteenveto[[#This Row],[Kotikuntakorvaus, netto]]</f>
        <v>8744277.1815592665</v>
      </c>
      <c r="S257" s="11"/>
      <c r="T257"/>
    </row>
    <row r="258" spans="1:20" ht="15">
      <c r="A258" s="32">
        <v>833</v>
      </c>
      <c r="B258" s="13" t="s">
        <v>263</v>
      </c>
      <c r="C258" s="15">
        <v>1691</v>
      </c>
      <c r="D258" s="15">
        <v>2099184.19</v>
      </c>
      <c r="E258" s="15">
        <v>496501.58934138715</v>
      </c>
      <c r="F258" s="234">
        <f>Yhteenveto[[#This Row],[Ikärakenne, laskennallinen kustannus]]+Yhteenveto[[#This Row],[Muut laskennalliset kustannukset ]]</f>
        <v>2595685.7793413871</v>
      </c>
      <c r="G258" s="329">
        <v>1388.69</v>
      </c>
      <c r="H258" s="17">
        <v>2348274.79</v>
      </c>
      <c r="I258" s="345">
        <f>Yhteenveto[[#This Row],[Laskennalliset kustannukset yhteensä]]-Yhteenveto[[#This Row],[Omarahoitusosuus, €]]</f>
        <v>247410.98934138706</v>
      </c>
      <c r="J258" s="33">
        <v>105843.06348875129</v>
      </c>
      <c r="K258" s="34">
        <v>835922.17873613024</v>
      </c>
      <c r="L258" s="234">
        <f>Yhteenveto[[#This Row],[Valtionosuus omarahoitusosuuden jälkeen (välisumma)]]+Yhteenveto[[#This Row],[Lisäosat yhteensä]]+Yhteenveto[[#This Row],[Valtionosuuteen tehtävät vähennykset ja lisäykset, netto]]</f>
        <v>1189176.2315662685</v>
      </c>
      <c r="M258" s="34">
        <v>376592.34515492304</v>
      </c>
      <c r="N258" s="308">
        <f>SUM(Yhteenveto[[#This Row],[Valtionosuus ennen verotuloihin perustuvaa valtionosuuden tasausta]]+Yhteenveto[[#This Row],[Verotuloihin perustuva valtionosuuden tasaus]])</f>
        <v>1565768.5767211914</v>
      </c>
      <c r="O258" s="244">
        <v>335096.1111613845</v>
      </c>
      <c r="P258" s="380">
        <f>SUM(Yhteenveto[[#This Row],[Kunnan  peruspalvelujen valtionosuus ]:[Veroperustemuutoksista johtuvien veromenetysten korvaus]])</f>
        <v>1900864.6878825759</v>
      </c>
      <c r="Q258" s="34">
        <v>229744.90000000002</v>
      </c>
      <c r="R258" s="347">
        <f>+Yhteenveto[[#This Row],[Kunnan  peruspalvelujen valtionosuus ]]+Yhteenveto[[#This Row],[Veroperustemuutoksista johtuvien veromenetysten korvaus]]+Yhteenveto[[#This Row],[Kotikuntakorvaus, netto]]</f>
        <v>2130609.587882576</v>
      </c>
      <c r="S258" s="11"/>
      <c r="T258"/>
    </row>
    <row r="259" spans="1:20" ht="15">
      <c r="A259" s="32">
        <v>834</v>
      </c>
      <c r="B259" s="13" t="s">
        <v>264</v>
      </c>
      <c r="C259" s="15">
        <v>5879</v>
      </c>
      <c r="D259" s="15">
        <v>8184690.4899999993</v>
      </c>
      <c r="E259" s="15">
        <v>1173917.6231326177</v>
      </c>
      <c r="F259" s="234">
        <f>Yhteenveto[[#This Row],[Ikärakenne, laskennallinen kustannus]]+Yhteenveto[[#This Row],[Muut laskennalliset kustannukset ]]</f>
        <v>9358608.1131326165</v>
      </c>
      <c r="G259" s="329">
        <v>1388.69</v>
      </c>
      <c r="H259" s="17">
        <v>8164108.5100000007</v>
      </c>
      <c r="I259" s="345">
        <f>Yhteenveto[[#This Row],[Laskennalliset kustannukset yhteensä]]-Yhteenveto[[#This Row],[Omarahoitusosuus, €]]</f>
        <v>1194499.6031326158</v>
      </c>
      <c r="J259" s="33">
        <v>145029.22783003974</v>
      </c>
      <c r="K259" s="34">
        <v>1926613.8940326546</v>
      </c>
      <c r="L259" s="234">
        <f>Yhteenveto[[#This Row],[Valtionosuus omarahoitusosuuden jälkeen (välisumma)]]+Yhteenveto[[#This Row],[Lisäosat yhteensä]]+Yhteenveto[[#This Row],[Valtionosuuteen tehtävät vähennykset ja lisäykset, netto]]</f>
        <v>3266142.7249953104</v>
      </c>
      <c r="M259" s="34">
        <v>1595625.0040446012</v>
      </c>
      <c r="N259" s="308">
        <f>SUM(Yhteenveto[[#This Row],[Valtionosuus ennen verotuloihin perustuvaa valtionosuuden tasausta]]+Yhteenveto[[#This Row],[Verotuloihin perustuva valtionosuuden tasaus]])</f>
        <v>4861767.7290399112</v>
      </c>
      <c r="O259" s="244">
        <v>1089004.4694244643</v>
      </c>
      <c r="P259" s="380">
        <f>SUM(Yhteenveto[[#This Row],[Kunnan  peruspalvelujen valtionosuus ]:[Veroperustemuutoksista johtuvien veromenetysten korvaus]])</f>
        <v>5950772.198464375</v>
      </c>
      <c r="Q259" s="34">
        <v>-414092.80450000003</v>
      </c>
      <c r="R259" s="347">
        <f>+Yhteenveto[[#This Row],[Kunnan  peruspalvelujen valtionosuus ]]+Yhteenveto[[#This Row],[Veroperustemuutoksista johtuvien veromenetysten korvaus]]+Yhteenveto[[#This Row],[Kotikuntakorvaus, netto]]</f>
        <v>5536679.3939643754</v>
      </c>
      <c r="S259" s="11"/>
      <c r="T259"/>
    </row>
    <row r="260" spans="1:20" ht="15">
      <c r="A260" s="32">
        <v>837</v>
      </c>
      <c r="B260" s="13" t="s">
        <v>265</v>
      </c>
      <c r="C260" s="15">
        <v>249009</v>
      </c>
      <c r="D260" s="15">
        <v>308207646.14999998</v>
      </c>
      <c r="E260" s="15">
        <v>65018925.383342862</v>
      </c>
      <c r="F260" s="234">
        <f>Yhteenveto[[#This Row],[Ikärakenne, laskennallinen kustannus]]+Yhteenveto[[#This Row],[Muut laskennalliset kustannukset ]]</f>
        <v>373226571.53334284</v>
      </c>
      <c r="G260" s="329">
        <v>1388.69</v>
      </c>
      <c r="H260" s="17">
        <v>345796308.21000004</v>
      </c>
      <c r="I260" s="345">
        <f>Yhteenveto[[#This Row],[Laskennalliset kustannukset yhteensä]]-Yhteenveto[[#This Row],[Omarahoitusosuus, €]]</f>
        <v>27430263.3233428</v>
      </c>
      <c r="J260" s="33">
        <v>13122425.970829697</v>
      </c>
      <c r="K260" s="34">
        <v>-81042305.196877673</v>
      </c>
      <c r="L260" s="234">
        <f>Yhteenveto[[#This Row],[Valtionosuus omarahoitusosuuden jälkeen (välisumma)]]+Yhteenveto[[#This Row],[Lisäosat yhteensä]]+Yhteenveto[[#This Row],[Valtionosuuteen tehtävät vähennykset ja lisäykset, netto]]</f>
        <v>-40489615.902705178</v>
      </c>
      <c r="M260" s="34">
        <v>1235695.6416559145</v>
      </c>
      <c r="N260" s="308">
        <f>SUM(Yhteenveto[[#This Row],[Valtionosuus ennen verotuloihin perustuvaa valtionosuuden tasausta]]+Yhteenveto[[#This Row],[Verotuloihin perustuva valtionosuuden tasaus]])</f>
        <v>-39253920.261049263</v>
      </c>
      <c r="O260" s="244">
        <v>36720100.380104199</v>
      </c>
      <c r="P260" s="380">
        <f>SUM(Yhteenveto[[#This Row],[Kunnan  peruspalvelujen valtionosuus ]:[Veroperustemuutoksista johtuvien veromenetysten korvaus]])</f>
        <v>-2533819.8809450641</v>
      </c>
      <c r="Q260" s="34">
        <v>-11967413.33285002</v>
      </c>
      <c r="R260" s="347">
        <f>+Yhteenveto[[#This Row],[Kunnan  peruspalvelujen valtionosuus ]]+Yhteenveto[[#This Row],[Veroperustemuutoksista johtuvien veromenetysten korvaus]]+Yhteenveto[[#This Row],[Kotikuntakorvaus, netto]]</f>
        <v>-14501233.213795085</v>
      </c>
      <c r="S260" s="11"/>
      <c r="T260"/>
    </row>
    <row r="261" spans="1:20" ht="15">
      <c r="A261" s="32">
        <v>844</v>
      </c>
      <c r="B261" s="13" t="s">
        <v>266</v>
      </c>
      <c r="C261" s="15">
        <v>1441</v>
      </c>
      <c r="D261" s="15">
        <v>1215306.7</v>
      </c>
      <c r="E261" s="15">
        <v>508188.70409500739</v>
      </c>
      <c r="F261" s="234">
        <f>Yhteenveto[[#This Row],[Ikärakenne, laskennallinen kustannus]]+Yhteenveto[[#This Row],[Muut laskennalliset kustannukset ]]</f>
        <v>1723495.4040950073</v>
      </c>
      <c r="G261" s="329">
        <v>1388.69</v>
      </c>
      <c r="H261" s="17">
        <v>2001102.29</v>
      </c>
      <c r="I261" s="345">
        <f>Yhteenveto[[#This Row],[Laskennalliset kustannukset yhteensä]]-Yhteenveto[[#This Row],[Omarahoitusosuus, €]]</f>
        <v>-277606.8859049927</v>
      </c>
      <c r="J261" s="33">
        <v>233033.45542215588</v>
      </c>
      <c r="K261" s="34">
        <v>-23369.751911145373</v>
      </c>
      <c r="L261" s="234">
        <f>Yhteenveto[[#This Row],[Valtionosuus omarahoitusosuuden jälkeen (välisumma)]]+Yhteenveto[[#This Row],[Lisäosat yhteensä]]+Yhteenveto[[#This Row],[Valtionosuuteen tehtävät vähennykset ja lisäykset, netto]]</f>
        <v>-67943.182393982192</v>
      </c>
      <c r="M261" s="34">
        <v>751697.50509584288</v>
      </c>
      <c r="N261" s="308">
        <f>SUM(Yhteenveto[[#This Row],[Valtionosuus ennen verotuloihin perustuvaa valtionosuuden tasausta]]+Yhteenveto[[#This Row],[Verotuloihin perustuva valtionosuuden tasaus]])</f>
        <v>683754.32270186068</v>
      </c>
      <c r="O261" s="244">
        <v>358454.45312555594</v>
      </c>
      <c r="P261" s="380">
        <f>SUM(Yhteenveto[[#This Row],[Kunnan  peruspalvelujen valtionosuus ]:[Veroperustemuutoksista johtuvien veromenetysten korvaus]])</f>
        <v>1042208.7758274167</v>
      </c>
      <c r="Q261" s="34">
        <v>-34312.550000000003</v>
      </c>
      <c r="R261" s="347">
        <f>+Yhteenveto[[#This Row],[Kunnan  peruspalvelujen valtionosuus ]]+Yhteenveto[[#This Row],[Veroperustemuutoksista johtuvien veromenetysten korvaus]]+Yhteenveto[[#This Row],[Kotikuntakorvaus, netto]]</f>
        <v>1007896.2258274166</v>
      </c>
      <c r="S261" s="11"/>
      <c r="T261"/>
    </row>
    <row r="262" spans="1:20" ht="15">
      <c r="A262" s="32">
        <v>845</v>
      </c>
      <c r="B262" s="13" t="s">
        <v>267</v>
      </c>
      <c r="C262" s="15">
        <v>2863</v>
      </c>
      <c r="D262" s="15">
        <v>4364621.51</v>
      </c>
      <c r="E262" s="15">
        <v>1625266.2465677743</v>
      </c>
      <c r="F262" s="234">
        <f>Yhteenveto[[#This Row],[Ikärakenne, laskennallinen kustannus]]+Yhteenveto[[#This Row],[Muut laskennalliset kustannukset ]]</f>
        <v>5989887.7565677743</v>
      </c>
      <c r="G262" s="329">
        <v>1388.69</v>
      </c>
      <c r="H262" s="17">
        <v>3975819.47</v>
      </c>
      <c r="I262" s="345">
        <f>Yhteenveto[[#This Row],[Laskennalliset kustannukset yhteensä]]-Yhteenveto[[#This Row],[Omarahoitusosuus, €]]</f>
        <v>2014068.2865677741</v>
      </c>
      <c r="J262" s="33">
        <v>444887.51597085199</v>
      </c>
      <c r="K262" s="34">
        <v>-75964.146334108111</v>
      </c>
      <c r="L262" s="234">
        <f>Yhteenveto[[#This Row],[Valtionosuus omarahoitusosuuden jälkeen (välisumma)]]+Yhteenveto[[#This Row],[Lisäosat yhteensä]]+Yhteenveto[[#This Row],[Valtionosuuteen tehtävät vähennykset ja lisäykset, netto]]</f>
        <v>2382991.6562045179</v>
      </c>
      <c r="M262" s="34">
        <v>1255008.2280608944</v>
      </c>
      <c r="N262" s="308">
        <f>SUM(Yhteenveto[[#This Row],[Valtionosuus ennen verotuloihin perustuvaa valtionosuuden tasausta]]+Yhteenveto[[#This Row],[Verotuloihin perustuva valtionosuuden tasaus]])</f>
        <v>3637999.8842654126</v>
      </c>
      <c r="O262" s="244">
        <v>589827.92928421777</v>
      </c>
      <c r="P262" s="380">
        <f>SUM(Yhteenveto[[#This Row],[Kunnan  peruspalvelujen valtionosuus ]:[Veroperustemuutoksista johtuvien veromenetysten korvaus]])</f>
        <v>4227827.8135496303</v>
      </c>
      <c r="Q262" s="34">
        <v>-13426.650000000001</v>
      </c>
      <c r="R262" s="347">
        <f>+Yhteenveto[[#This Row],[Kunnan  peruspalvelujen valtionosuus ]]+Yhteenveto[[#This Row],[Veroperustemuutoksista johtuvien veromenetysten korvaus]]+Yhteenveto[[#This Row],[Kotikuntakorvaus, netto]]</f>
        <v>4214401.16354963</v>
      </c>
      <c r="S262" s="11"/>
      <c r="T262"/>
    </row>
    <row r="263" spans="1:20" ht="15">
      <c r="A263" s="32">
        <v>846</v>
      </c>
      <c r="B263" s="13" t="s">
        <v>268</v>
      </c>
      <c r="C263" s="15">
        <v>4862</v>
      </c>
      <c r="D263" s="15">
        <v>6778628.46</v>
      </c>
      <c r="E263" s="15">
        <v>999303.57481074193</v>
      </c>
      <c r="F263" s="234">
        <f>Yhteenveto[[#This Row],[Ikärakenne, laskennallinen kustannus]]+Yhteenveto[[#This Row],[Muut laskennalliset kustannukset ]]</f>
        <v>7777932.0348107424</v>
      </c>
      <c r="G263" s="329">
        <v>1388.69</v>
      </c>
      <c r="H263" s="17">
        <v>6751810.7800000003</v>
      </c>
      <c r="I263" s="345">
        <f>Yhteenveto[[#This Row],[Laskennalliset kustannukset yhteensä]]-Yhteenveto[[#This Row],[Omarahoitusosuus, €]]</f>
        <v>1026121.2548107421</v>
      </c>
      <c r="J263" s="33">
        <v>209701.60780918173</v>
      </c>
      <c r="K263" s="34">
        <v>1144652.8691329942</v>
      </c>
      <c r="L263" s="234">
        <f>Yhteenveto[[#This Row],[Valtionosuus omarahoitusosuuden jälkeen (välisumma)]]+Yhteenveto[[#This Row],[Lisäosat yhteensä]]+Yhteenveto[[#This Row],[Valtionosuuteen tehtävät vähennykset ja lisäykset, netto]]</f>
        <v>2380475.7317529181</v>
      </c>
      <c r="M263" s="34">
        <v>2846111.3497847915</v>
      </c>
      <c r="N263" s="308">
        <f>SUM(Yhteenveto[[#This Row],[Valtionosuus ennen verotuloihin perustuvaa valtionosuuden tasausta]]+Yhteenveto[[#This Row],[Verotuloihin perustuva valtionosuuden tasaus]])</f>
        <v>5226587.0815377096</v>
      </c>
      <c r="O263" s="244">
        <v>1138178.2460818195</v>
      </c>
      <c r="P263" s="380">
        <f>SUM(Yhteenveto[[#This Row],[Kunnan  peruspalvelujen valtionosuus ]:[Veroperustemuutoksista johtuvien veromenetysten korvaus]])</f>
        <v>6364765.3276195293</v>
      </c>
      <c r="Q263" s="34">
        <v>35953.584999999992</v>
      </c>
      <c r="R263" s="347">
        <f>+Yhteenveto[[#This Row],[Kunnan  peruspalvelujen valtionosuus ]]+Yhteenveto[[#This Row],[Veroperustemuutoksista johtuvien veromenetysten korvaus]]+Yhteenveto[[#This Row],[Kotikuntakorvaus, netto]]</f>
        <v>6400718.9126195293</v>
      </c>
      <c r="S263" s="11"/>
      <c r="T263"/>
    </row>
    <row r="264" spans="1:20" ht="15">
      <c r="A264" s="32">
        <v>848</v>
      </c>
      <c r="B264" s="13" t="s">
        <v>269</v>
      </c>
      <c r="C264" s="15">
        <v>4160</v>
      </c>
      <c r="D264" s="15">
        <v>5115938.53</v>
      </c>
      <c r="E264" s="15">
        <v>1588325.7761976505</v>
      </c>
      <c r="F264" s="234">
        <f>Yhteenveto[[#This Row],[Ikärakenne, laskennallinen kustannus]]+Yhteenveto[[#This Row],[Muut laskennalliset kustannukset ]]</f>
        <v>6704264.3061976507</v>
      </c>
      <c r="G264" s="329">
        <v>1388.69</v>
      </c>
      <c r="H264" s="17">
        <v>5776950.4000000004</v>
      </c>
      <c r="I264" s="345">
        <f>Yhteenveto[[#This Row],[Laskennalliset kustannukset yhteensä]]-Yhteenveto[[#This Row],[Omarahoitusosuus, €]]</f>
        <v>927313.90619765036</v>
      </c>
      <c r="J264" s="33">
        <v>344243.78286820959</v>
      </c>
      <c r="K264" s="34">
        <v>-270941.57895753859</v>
      </c>
      <c r="L264" s="234">
        <f>Yhteenveto[[#This Row],[Valtionosuus omarahoitusosuuden jälkeen (välisumma)]]+Yhteenveto[[#This Row],[Lisäosat yhteensä]]+Yhteenveto[[#This Row],[Valtionosuuteen tehtävät vähennykset ja lisäykset, netto]]</f>
        <v>1000616.1101083213</v>
      </c>
      <c r="M264" s="34">
        <v>2556266.1640898176</v>
      </c>
      <c r="N264" s="308">
        <f>SUM(Yhteenveto[[#This Row],[Valtionosuus ennen verotuloihin perustuvaa valtionosuuden tasausta]]+Yhteenveto[[#This Row],[Verotuloihin perustuva valtionosuuden tasaus]])</f>
        <v>3556882.2741981391</v>
      </c>
      <c r="O264" s="244">
        <v>976850.07326114131</v>
      </c>
      <c r="P264" s="380">
        <f>SUM(Yhteenveto[[#This Row],[Kunnan  peruspalvelujen valtionosuus ]:[Veroperustemuutoksista johtuvien veromenetysten korvaus]])</f>
        <v>4533732.3474592809</v>
      </c>
      <c r="Q264" s="34">
        <v>-1566.4425000000047</v>
      </c>
      <c r="R264" s="347">
        <f>+Yhteenveto[[#This Row],[Kunnan  peruspalvelujen valtionosuus ]]+Yhteenveto[[#This Row],[Veroperustemuutoksista johtuvien veromenetysten korvaus]]+Yhteenveto[[#This Row],[Kotikuntakorvaus, netto]]</f>
        <v>4532165.904959281</v>
      </c>
      <c r="S264" s="11"/>
      <c r="T264"/>
    </row>
    <row r="265" spans="1:20" ht="15">
      <c r="A265" s="32">
        <v>849</v>
      </c>
      <c r="B265" s="13" t="s">
        <v>270</v>
      </c>
      <c r="C265" s="15">
        <v>2903</v>
      </c>
      <c r="D265" s="15">
        <v>5123422.59</v>
      </c>
      <c r="E265" s="15">
        <v>766889.41855315678</v>
      </c>
      <c r="F265" s="234">
        <f>Yhteenveto[[#This Row],[Ikärakenne, laskennallinen kustannus]]+Yhteenveto[[#This Row],[Muut laskennalliset kustannukset ]]</f>
        <v>5890312.0085531566</v>
      </c>
      <c r="G265" s="329">
        <v>1388.69</v>
      </c>
      <c r="H265" s="17">
        <v>4031367.0700000003</v>
      </c>
      <c r="I265" s="345">
        <f>Yhteenveto[[#This Row],[Laskennalliset kustannukset yhteensä]]-Yhteenveto[[#This Row],[Omarahoitusosuus, €]]</f>
        <v>1858944.9385531563</v>
      </c>
      <c r="J265" s="33">
        <v>240637.96757653391</v>
      </c>
      <c r="K265" s="34">
        <v>513454.87404071272</v>
      </c>
      <c r="L265" s="234">
        <f>Yhteenveto[[#This Row],[Valtionosuus omarahoitusosuuden jälkeen (välisumma)]]+Yhteenveto[[#This Row],[Lisäosat yhteensä]]+Yhteenveto[[#This Row],[Valtionosuuteen tehtävät vähennykset ja lisäykset, netto]]</f>
        <v>2613037.780170403</v>
      </c>
      <c r="M265" s="34">
        <v>1619605.710605596</v>
      </c>
      <c r="N265" s="308">
        <f>SUM(Yhteenveto[[#This Row],[Valtionosuus ennen verotuloihin perustuvaa valtionosuuden tasausta]]+Yhteenveto[[#This Row],[Verotuloihin perustuva valtionosuuden tasaus]])</f>
        <v>4232643.4907759987</v>
      </c>
      <c r="O265" s="244">
        <v>697004.74121979531</v>
      </c>
      <c r="P265" s="380">
        <f>SUM(Yhteenveto[[#This Row],[Kunnan  peruspalvelujen valtionosuus ]:[Veroperustemuutoksista johtuvien veromenetysten korvaus]])</f>
        <v>4929648.231995794</v>
      </c>
      <c r="Q265" s="34">
        <v>276141.43500000006</v>
      </c>
      <c r="R265" s="347">
        <f>+Yhteenveto[[#This Row],[Kunnan  peruspalvelujen valtionosuus ]]+Yhteenveto[[#This Row],[Veroperustemuutoksista johtuvien veromenetysten korvaus]]+Yhteenveto[[#This Row],[Kotikuntakorvaus, netto]]</f>
        <v>5205789.6669957936</v>
      </c>
      <c r="S265" s="11"/>
      <c r="T265"/>
    </row>
    <row r="266" spans="1:20" ht="15">
      <c r="A266" s="32">
        <v>850</v>
      </c>
      <c r="B266" s="13" t="s">
        <v>271</v>
      </c>
      <c r="C266" s="15">
        <v>2407</v>
      </c>
      <c r="D266" s="15">
        <v>4045517.1199999996</v>
      </c>
      <c r="E266" s="15">
        <v>519149.19937769859</v>
      </c>
      <c r="F266" s="234">
        <f>Yhteenveto[[#This Row],[Ikärakenne, laskennallinen kustannus]]+Yhteenveto[[#This Row],[Muut laskennalliset kustannukset ]]</f>
        <v>4564666.319377698</v>
      </c>
      <c r="G266" s="329">
        <v>1388.69</v>
      </c>
      <c r="H266" s="17">
        <v>3342576.83</v>
      </c>
      <c r="I266" s="345">
        <f>Yhteenveto[[#This Row],[Laskennalliset kustannukset yhteensä]]-Yhteenveto[[#This Row],[Omarahoitusosuus, €]]</f>
        <v>1222089.4893776979</v>
      </c>
      <c r="J266" s="33">
        <v>87944.751795964476</v>
      </c>
      <c r="K266" s="34">
        <v>234370.16502960533</v>
      </c>
      <c r="L266" s="234">
        <f>Yhteenveto[[#This Row],[Valtionosuus omarahoitusosuuden jälkeen (välisumma)]]+Yhteenveto[[#This Row],[Lisäosat yhteensä]]+Yhteenveto[[#This Row],[Valtionosuuteen tehtävät vähennykset ja lisäykset, netto]]</f>
        <v>1544404.4062032679</v>
      </c>
      <c r="M266" s="34">
        <v>912818.68791179231</v>
      </c>
      <c r="N266" s="308">
        <f>SUM(Yhteenveto[[#This Row],[Valtionosuus ennen verotuloihin perustuvaa valtionosuuden tasausta]]+Yhteenveto[[#This Row],[Verotuloihin perustuva valtionosuuden tasaus]])</f>
        <v>2457223.0941150603</v>
      </c>
      <c r="O266" s="244">
        <v>403611.06843806518</v>
      </c>
      <c r="P266" s="380">
        <f>SUM(Yhteenveto[[#This Row],[Kunnan  peruspalvelujen valtionosuus ]:[Veroperustemuutoksista johtuvien veromenetysten korvaus]])</f>
        <v>2860834.1625531255</v>
      </c>
      <c r="Q266" s="34">
        <v>219824.09750000003</v>
      </c>
      <c r="R266" s="347">
        <f>+Yhteenveto[[#This Row],[Kunnan  peruspalvelujen valtionosuus ]]+Yhteenveto[[#This Row],[Veroperustemuutoksista johtuvien veromenetysten korvaus]]+Yhteenveto[[#This Row],[Kotikuntakorvaus, netto]]</f>
        <v>3080658.2600531257</v>
      </c>
      <c r="S266" s="11"/>
      <c r="T266"/>
    </row>
    <row r="267" spans="1:20" ht="15">
      <c r="A267" s="32">
        <v>851</v>
      </c>
      <c r="B267" s="13" t="s">
        <v>272</v>
      </c>
      <c r="C267" s="15">
        <v>21227</v>
      </c>
      <c r="D267" s="15">
        <v>33970354.910000004</v>
      </c>
      <c r="E267" s="15">
        <v>3816569.5913934982</v>
      </c>
      <c r="F267" s="234">
        <f>Yhteenveto[[#This Row],[Ikärakenne, laskennallinen kustannus]]+Yhteenveto[[#This Row],[Muut laskennalliset kustannukset ]]</f>
        <v>37786924.501393504</v>
      </c>
      <c r="G267" s="329">
        <v>1388.69</v>
      </c>
      <c r="H267" s="17">
        <v>29477722.630000003</v>
      </c>
      <c r="I267" s="345">
        <f>Yhteenveto[[#This Row],[Laskennalliset kustannukset yhteensä]]-Yhteenveto[[#This Row],[Omarahoitusosuus, €]]</f>
        <v>8309201.8713935018</v>
      </c>
      <c r="J267" s="33">
        <v>807287.82197786099</v>
      </c>
      <c r="K267" s="34">
        <v>-8386104.4107758738</v>
      </c>
      <c r="L267" s="234">
        <f>Yhteenveto[[#This Row],[Valtionosuus omarahoitusosuuden jälkeen (välisumma)]]+Yhteenveto[[#This Row],[Lisäosat yhteensä]]+Yhteenveto[[#This Row],[Valtionosuuteen tehtävät vähennykset ja lisäykset, netto]]</f>
        <v>730385.28259548917</v>
      </c>
      <c r="M267" s="34">
        <v>6002030.3831444001</v>
      </c>
      <c r="N267" s="308">
        <f>SUM(Yhteenveto[[#This Row],[Valtionosuus ennen verotuloihin perustuvaa valtionosuuden tasausta]]+Yhteenveto[[#This Row],[Verotuloihin perustuva valtionosuuden tasaus]])</f>
        <v>6732415.6657398893</v>
      </c>
      <c r="O267" s="244">
        <v>3273624.5307257581</v>
      </c>
      <c r="P267" s="380">
        <f>SUM(Yhteenveto[[#This Row],[Kunnan  peruspalvelujen valtionosuus ]:[Veroperustemuutoksista johtuvien veromenetysten korvaus]])</f>
        <v>10006040.196465647</v>
      </c>
      <c r="Q267" s="34">
        <v>-119825.39200000002</v>
      </c>
      <c r="R267" s="347">
        <f>+Yhteenveto[[#This Row],[Kunnan  peruspalvelujen valtionosuus ]]+Yhteenveto[[#This Row],[Veroperustemuutoksista johtuvien veromenetysten korvaus]]+Yhteenveto[[#This Row],[Kotikuntakorvaus, netto]]</f>
        <v>9886214.8044656459</v>
      </c>
      <c r="S267" s="11"/>
      <c r="T267"/>
    </row>
    <row r="268" spans="1:20" ht="15">
      <c r="A268" s="32">
        <v>853</v>
      </c>
      <c r="B268" s="13" t="s">
        <v>273</v>
      </c>
      <c r="C268" s="15">
        <v>197900</v>
      </c>
      <c r="D268" s="15">
        <v>236489348.31</v>
      </c>
      <c r="E268" s="15">
        <v>78383109.612491012</v>
      </c>
      <c r="F268" s="234">
        <f>Yhteenveto[[#This Row],[Ikärakenne, laskennallinen kustannus]]+Yhteenveto[[#This Row],[Muut laskennalliset kustannukset ]]</f>
        <v>314872457.92249101</v>
      </c>
      <c r="G268" s="329">
        <v>1388.69</v>
      </c>
      <c r="H268" s="17">
        <v>274821751</v>
      </c>
      <c r="I268" s="345">
        <f>Yhteenveto[[#This Row],[Laskennalliset kustannukset yhteensä]]-Yhteenveto[[#This Row],[Omarahoitusosuus, €]]</f>
        <v>40050706.922491014</v>
      </c>
      <c r="J268" s="33">
        <v>8803109.3704268523</v>
      </c>
      <c r="K268" s="34">
        <v>-51573808.263078555</v>
      </c>
      <c r="L268" s="234">
        <f>Yhteenveto[[#This Row],[Valtionosuus omarahoitusosuuden jälkeen (välisumma)]]+Yhteenveto[[#This Row],[Lisäosat yhteensä]]+Yhteenveto[[#This Row],[Valtionosuuteen tehtävät vähennykset ja lisäykset, netto]]</f>
        <v>-2719991.9701606929</v>
      </c>
      <c r="M268" s="34">
        <v>-3011722.7297873786</v>
      </c>
      <c r="N268" s="308">
        <f>SUM(Yhteenveto[[#This Row],[Valtionosuus ennen verotuloihin perustuvaa valtionosuuden tasausta]]+Yhteenveto[[#This Row],[Verotuloihin perustuva valtionosuuden tasaus]])</f>
        <v>-5731714.6999480715</v>
      </c>
      <c r="O268" s="244">
        <v>31715140.840591531</v>
      </c>
      <c r="P268" s="380">
        <f>SUM(Yhteenveto[[#This Row],[Kunnan  peruspalvelujen valtionosuus ]:[Veroperustemuutoksista johtuvien veromenetysten korvaus]])</f>
        <v>25983426.140643459</v>
      </c>
      <c r="Q268" s="34">
        <v>-2704801.6261999998</v>
      </c>
      <c r="R268" s="347">
        <f>+Yhteenveto[[#This Row],[Kunnan  peruspalvelujen valtionosuus ]]+Yhteenveto[[#This Row],[Veroperustemuutoksista johtuvien veromenetysten korvaus]]+Yhteenveto[[#This Row],[Kotikuntakorvaus, netto]]</f>
        <v>23278624.514443457</v>
      </c>
      <c r="S268" s="11"/>
      <c r="T268"/>
    </row>
    <row r="269" spans="1:20" ht="15">
      <c r="A269" s="32">
        <v>854</v>
      </c>
      <c r="B269" s="13" t="s">
        <v>274</v>
      </c>
      <c r="C269" s="15">
        <v>3262</v>
      </c>
      <c r="D269" s="15">
        <v>3047358.94</v>
      </c>
      <c r="E269" s="15">
        <v>1761889.9741430839</v>
      </c>
      <c r="F269" s="234">
        <f>Yhteenveto[[#This Row],[Ikärakenne, laskennallinen kustannus]]+Yhteenveto[[#This Row],[Muut laskennalliset kustannukset ]]</f>
        <v>4809248.9141430836</v>
      </c>
      <c r="G269" s="329">
        <v>1388.69</v>
      </c>
      <c r="H269" s="17">
        <v>4529906.78</v>
      </c>
      <c r="I269" s="345">
        <f>Yhteenveto[[#This Row],[Laskennalliset kustannukset yhteensä]]-Yhteenveto[[#This Row],[Omarahoitusosuus, €]]</f>
        <v>279342.13414308336</v>
      </c>
      <c r="J269" s="33">
        <v>1165155.6129194344</v>
      </c>
      <c r="K269" s="34">
        <v>-878929.25140190031</v>
      </c>
      <c r="L269" s="234">
        <f>Yhteenveto[[#This Row],[Valtionosuus omarahoitusosuuden jälkeen (välisumma)]]+Yhteenveto[[#This Row],[Lisäosat yhteensä]]+Yhteenveto[[#This Row],[Valtionosuuteen tehtävät vähennykset ja lisäykset, netto]]</f>
        <v>565568.49566061748</v>
      </c>
      <c r="M269" s="34">
        <v>1316113.7099010227</v>
      </c>
      <c r="N269" s="308">
        <f>SUM(Yhteenveto[[#This Row],[Valtionosuus ennen verotuloihin perustuvaa valtionosuuden tasausta]]+Yhteenveto[[#This Row],[Verotuloihin perustuva valtionosuuden tasaus]])</f>
        <v>1881682.2055616402</v>
      </c>
      <c r="O269" s="244">
        <v>671044.0619350333</v>
      </c>
      <c r="P269" s="380">
        <f>SUM(Yhteenveto[[#This Row],[Kunnan  peruspalvelujen valtionosuus ]:[Veroperustemuutoksista johtuvien veromenetysten korvaus]])</f>
        <v>2552726.2674966734</v>
      </c>
      <c r="Q269" s="34">
        <v>-36848.695</v>
      </c>
      <c r="R269" s="347">
        <f>+Yhteenveto[[#This Row],[Kunnan  peruspalvelujen valtionosuus ]]+Yhteenveto[[#This Row],[Veroperustemuutoksista johtuvien veromenetysten korvaus]]+Yhteenveto[[#This Row],[Kotikuntakorvaus, netto]]</f>
        <v>2515877.5724966736</v>
      </c>
      <c r="S269" s="11"/>
      <c r="T269"/>
    </row>
    <row r="270" spans="1:20" ht="15">
      <c r="A270" s="32">
        <v>857</v>
      </c>
      <c r="B270" s="13" t="s">
        <v>275</v>
      </c>
      <c r="C270" s="15">
        <v>2394</v>
      </c>
      <c r="D270" s="15">
        <v>2379222.69</v>
      </c>
      <c r="E270" s="15">
        <v>790100.36924250936</v>
      </c>
      <c r="F270" s="234">
        <f>Yhteenveto[[#This Row],[Ikärakenne, laskennallinen kustannus]]+Yhteenveto[[#This Row],[Muut laskennalliset kustannukset ]]</f>
        <v>3169323.0592425093</v>
      </c>
      <c r="G270" s="329">
        <v>1388.69</v>
      </c>
      <c r="H270" s="17">
        <v>3324523.8600000003</v>
      </c>
      <c r="I270" s="345">
        <f>Yhteenveto[[#This Row],[Laskennalliset kustannukset yhteensä]]-Yhteenveto[[#This Row],[Omarahoitusosuus, €]]</f>
        <v>-155200.80075749103</v>
      </c>
      <c r="J270" s="33">
        <v>331043.5636508523</v>
      </c>
      <c r="K270" s="34">
        <v>-1979067.7965004751</v>
      </c>
      <c r="L270" s="234">
        <f>Yhteenveto[[#This Row],[Valtionosuus omarahoitusosuuden jälkeen (välisumma)]]+Yhteenveto[[#This Row],[Lisäosat yhteensä]]+Yhteenveto[[#This Row],[Valtionosuuteen tehtävät vähennykset ja lisäykset, netto]]</f>
        <v>-1803225.0336071139</v>
      </c>
      <c r="M270" s="34">
        <v>1126098.5572708424</v>
      </c>
      <c r="N270" s="308">
        <f>SUM(Yhteenveto[[#This Row],[Valtionosuus ennen verotuloihin perustuvaa valtionosuuden tasausta]]+Yhteenveto[[#This Row],[Verotuloihin perustuva valtionosuuden tasaus]])</f>
        <v>-677126.4763362715</v>
      </c>
      <c r="O270" s="244">
        <v>518548.33069202688</v>
      </c>
      <c r="P270" s="380">
        <f>SUM(Yhteenveto[[#This Row],[Kunnan  peruspalvelujen valtionosuus ]:[Veroperustemuutoksista johtuvien veromenetysten korvaus]])</f>
        <v>-158578.14564424462</v>
      </c>
      <c r="Q270" s="34">
        <v>767631.41750000021</v>
      </c>
      <c r="R270" s="347">
        <f>+Yhteenveto[[#This Row],[Kunnan  peruspalvelujen valtionosuus ]]+Yhteenveto[[#This Row],[Veroperustemuutoksista johtuvien veromenetysten korvaus]]+Yhteenveto[[#This Row],[Kotikuntakorvaus, netto]]</f>
        <v>609053.27185575559</v>
      </c>
      <c r="S270" s="11"/>
      <c r="T270"/>
    </row>
    <row r="271" spans="1:20" ht="15">
      <c r="A271" s="32">
        <v>858</v>
      </c>
      <c r="B271" s="13" t="s">
        <v>276</v>
      </c>
      <c r="C271" s="15">
        <v>40384</v>
      </c>
      <c r="D271" s="15">
        <v>69628087.839999989</v>
      </c>
      <c r="E271" s="15">
        <v>8304957.8331265263</v>
      </c>
      <c r="F271" s="234">
        <f>Yhteenveto[[#This Row],[Ikärakenne, laskennallinen kustannus]]+Yhteenveto[[#This Row],[Muut laskennalliset kustannukset ]]</f>
        <v>77933045.673126519</v>
      </c>
      <c r="G271" s="329">
        <v>1388.69</v>
      </c>
      <c r="H271" s="17">
        <v>56080856.960000001</v>
      </c>
      <c r="I271" s="345">
        <f>Yhteenveto[[#This Row],[Laskennalliset kustannukset yhteensä]]-Yhteenveto[[#This Row],[Omarahoitusosuus, €]]</f>
        <v>21852188.713126518</v>
      </c>
      <c r="J271" s="33">
        <v>1861231.69267372</v>
      </c>
      <c r="K271" s="34">
        <v>4645391.1615784466</v>
      </c>
      <c r="L271" s="234">
        <f>Yhteenveto[[#This Row],[Valtionosuus omarahoitusosuuden jälkeen (välisumma)]]+Yhteenveto[[#This Row],[Lisäosat yhteensä]]+Yhteenveto[[#This Row],[Valtionosuuteen tehtävät vähennykset ja lisäykset, netto]]</f>
        <v>28358811.567378685</v>
      </c>
      <c r="M271" s="34">
        <v>-900341.69438742392</v>
      </c>
      <c r="N271" s="308">
        <f>SUM(Yhteenveto[[#This Row],[Valtionosuus ennen verotuloihin perustuvaa valtionosuuden tasausta]]+Yhteenveto[[#This Row],[Verotuloihin perustuva valtionosuuden tasaus]])</f>
        <v>27458469.87299126</v>
      </c>
      <c r="O271" s="244">
        <v>4523017.9727779003</v>
      </c>
      <c r="P271" s="380">
        <f>SUM(Yhteenveto[[#This Row],[Kunnan  peruspalvelujen valtionosuus ]:[Veroperustemuutoksista johtuvien veromenetysten korvaus]])</f>
        <v>31981487.845769159</v>
      </c>
      <c r="Q271" s="34">
        <v>2345798.3666500007</v>
      </c>
      <c r="R271" s="347">
        <f>+Yhteenveto[[#This Row],[Kunnan  peruspalvelujen valtionosuus ]]+Yhteenveto[[#This Row],[Veroperustemuutoksista johtuvien veromenetysten korvaus]]+Yhteenveto[[#This Row],[Kotikuntakorvaus, netto]]</f>
        <v>34327286.21241916</v>
      </c>
      <c r="S271" s="11"/>
      <c r="T271"/>
    </row>
    <row r="272" spans="1:20" ht="15">
      <c r="A272" s="32">
        <v>859</v>
      </c>
      <c r="B272" s="13" t="s">
        <v>277</v>
      </c>
      <c r="C272" s="15">
        <v>6562</v>
      </c>
      <c r="D272" s="15">
        <v>18491861.289999999</v>
      </c>
      <c r="E272" s="15">
        <v>874461.79895314085</v>
      </c>
      <c r="F272" s="234">
        <f>Yhteenveto[[#This Row],[Ikärakenne, laskennallinen kustannus]]+Yhteenveto[[#This Row],[Muut laskennalliset kustannukset ]]</f>
        <v>19366323.088953141</v>
      </c>
      <c r="G272" s="329">
        <v>1388.69</v>
      </c>
      <c r="H272" s="17">
        <v>9112583.7800000012</v>
      </c>
      <c r="I272" s="345">
        <f>Yhteenveto[[#This Row],[Laskennalliset kustannukset yhteensä]]-Yhteenveto[[#This Row],[Omarahoitusosuus, €]]</f>
        <v>10253739.30895314</v>
      </c>
      <c r="J272" s="33">
        <v>161491.98596102622</v>
      </c>
      <c r="K272" s="34">
        <v>-3966000.6658489788</v>
      </c>
      <c r="L272" s="234">
        <f>Yhteenveto[[#This Row],[Valtionosuus omarahoitusosuuden jälkeen (välisumma)]]+Yhteenveto[[#This Row],[Lisäosat yhteensä]]+Yhteenveto[[#This Row],[Valtionosuuteen tehtävät vähennykset ja lisäykset, netto]]</f>
        <v>6449230.6290651867</v>
      </c>
      <c r="M272" s="34">
        <v>4622365.8680947442</v>
      </c>
      <c r="N272" s="308">
        <f>SUM(Yhteenveto[[#This Row],[Valtionosuus ennen verotuloihin perustuvaa valtionosuuden tasausta]]+Yhteenveto[[#This Row],[Verotuloihin perustuva valtionosuuden tasaus]])</f>
        <v>11071596.497159932</v>
      </c>
      <c r="O272" s="244">
        <v>943994.37421462615</v>
      </c>
      <c r="P272" s="380">
        <f>SUM(Yhteenveto[[#This Row],[Kunnan  peruspalvelujen valtionosuus ]:[Veroperustemuutoksista johtuvien veromenetysten korvaus]])</f>
        <v>12015590.871374559</v>
      </c>
      <c r="Q272" s="34">
        <v>43472.50900000002</v>
      </c>
      <c r="R272" s="347">
        <f>+Yhteenveto[[#This Row],[Kunnan  peruspalvelujen valtionosuus ]]+Yhteenveto[[#This Row],[Veroperustemuutoksista johtuvien veromenetysten korvaus]]+Yhteenveto[[#This Row],[Kotikuntakorvaus, netto]]</f>
        <v>12059063.380374558</v>
      </c>
      <c r="S272" s="11"/>
      <c r="T272"/>
    </row>
    <row r="273" spans="1:20" ht="15">
      <c r="A273" s="32">
        <v>886</v>
      </c>
      <c r="B273" s="13" t="s">
        <v>278</v>
      </c>
      <c r="C273" s="15">
        <v>12599</v>
      </c>
      <c r="D273" s="15">
        <v>20024096.109999999</v>
      </c>
      <c r="E273" s="15">
        <v>1682395.539154964</v>
      </c>
      <c r="F273" s="234">
        <f>Yhteenveto[[#This Row],[Ikärakenne, laskennallinen kustannus]]+Yhteenveto[[#This Row],[Muut laskennalliset kustannukset ]]</f>
        <v>21706491.649154965</v>
      </c>
      <c r="G273" s="329">
        <v>1388.69</v>
      </c>
      <c r="H273" s="17">
        <v>17496105.310000002</v>
      </c>
      <c r="I273" s="345">
        <f>Yhteenveto[[#This Row],[Laskennalliset kustannukset yhteensä]]-Yhteenveto[[#This Row],[Omarahoitusosuus, €]]</f>
        <v>4210386.3391549625</v>
      </c>
      <c r="J273" s="33">
        <v>356412.54433710006</v>
      </c>
      <c r="K273" s="34">
        <v>-2749214.9358003587</v>
      </c>
      <c r="L273" s="234">
        <f>Yhteenveto[[#This Row],[Valtionosuus omarahoitusosuuden jälkeen (välisumma)]]+Yhteenveto[[#This Row],[Lisäosat yhteensä]]+Yhteenveto[[#This Row],[Valtionosuuteen tehtävät vähennykset ja lisäykset, netto]]</f>
        <v>1817583.9476917041</v>
      </c>
      <c r="M273" s="34">
        <v>3618175.395542888</v>
      </c>
      <c r="N273" s="308">
        <f>SUM(Yhteenveto[[#This Row],[Valtionosuus ennen verotuloihin perustuvaa valtionosuuden tasausta]]+Yhteenveto[[#This Row],[Verotuloihin perustuva valtionosuuden tasaus]])</f>
        <v>5435759.3432345921</v>
      </c>
      <c r="O273" s="244">
        <v>1907243.906523976</v>
      </c>
      <c r="P273" s="380">
        <f>SUM(Yhteenveto[[#This Row],[Kunnan  peruspalvelujen valtionosuus ]:[Veroperustemuutoksista johtuvien veromenetysten korvaus]])</f>
        <v>7343003.2497585677</v>
      </c>
      <c r="Q273" s="34">
        <v>28518.204599999823</v>
      </c>
      <c r="R273" s="347">
        <f>+Yhteenveto[[#This Row],[Kunnan  peruspalvelujen valtionosuus ]]+Yhteenveto[[#This Row],[Veroperustemuutoksista johtuvien veromenetysten korvaus]]+Yhteenveto[[#This Row],[Kotikuntakorvaus, netto]]</f>
        <v>7371521.4543585675</v>
      </c>
      <c r="S273" s="11"/>
      <c r="T273"/>
    </row>
    <row r="274" spans="1:20" ht="15">
      <c r="A274" s="32">
        <v>887</v>
      </c>
      <c r="B274" s="13" t="s">
        <v>279</v>
      </c>
      <c r="C274" s="15">
        <v>4569</v>
      </c>
      <c r="D274" s="15">
        <v>5668813.5899999999</v>
      </c>
      <c r="E274" s="15">
        <v>1022333.5747670913</v>
      </c>
      <c r="F274" s="234">
        <f>Yhteenveto[[#This Row],[Ikärakenne, laskennallinen kustannus]]+Yhteenveto[[#This Row],[Muut laskennalliset kustannukset ]]</f>
        <v>6691147.1647670912</v>
      </c>
      <c r="G274" s="329">
        <v>1388.69</v>
      </c>
      <c r="H274" s="17">
        <v>6344924.6100000003</v>
      </c>
      <c r="I274" s="345">
        <f>Yhteenveto[[#This Row],[Laskennalliset kustannukset yhteensä]]-Yhteenveto[[#This Row],[Omarahoitusosuus, €]]</f>
        <v>346222.55476709083</v>
      </c>
      <c r="J274" s="33">
        <v>124335.92996123931</v>
      </c>
      <c r="K274" s="34">
        <v>-1442440.203230798</v>
      </c>
      <c r="L274" s="234">
        <f>Yhteenveto[[#This Row],[Valtionosuus omarahoitusosuuden jälkeen (välisumma)]]+Yhteenveto[[#This Row],[Lisäosat yhteensä]]+Yhteenveto[[#This Row],[Valtionosuuteen tehtävät vähennykset ja lisäykset, netto]]</f>
        <v>-971881.71850246785</v>
      </c>
      <c r="M274" s="34">
        <v>2580192.1882263105</v>
      </c>
      <c r="N274" s="308">
        <f>SUM(Yhteenveto[[#This Row],[Valtionosuus ennen verotuloihin perustuvaa valtionosuuden tasausta]]+Yhteenveto[[#This Row],[Verotuloihin perustuva valtionosuuden tasaus]])</f>
        <v>1608310.4697238426</v>
      </c>
      <c r="O274" s="244">
        <v>1037260.1293238909</v>
      </c>
      <c r="P274" s="380">
        <f>SUM(Yhteenveto[[#This Row],[Kunnan  peruspalvelujen valtionosuus ]:[Veroperustemuutoksista johtuvien veromenetysten korvaus]])</f>
        <v>2645570.5990477335</v>
      </c>
      <c r="Q274" s="34">
        <v>227551.88049999994</v>
      </c>
      <c r="R274" s="347">
        <f>+Yhteenveto[[#This Row],[Kunnan  peruspalvelujen valtionosuus ]]+Yhteenveto[[#This Row],[Veroperustemuutoksista johtuvien veromenetysten korvaus]]+Yhteenveto[[#This Row],[Kotikuntakorvaus, netto]]</f>
        <v>2873122.4795477334</v>
      </c>
      <c r="S274" s="11"/>
      <c r="T274"/>
    </row>
    <row r="275" spans="1:20" ht="15">
      <c r="A275" s="32">
        <v>889</v>
      </c>
      <c r="B275" s="13" t="s">
        <v>280</v>
      </c>
      <c r="C275" s="15">
        <v>2523</v>
      </c>
      <c r="D275" s="15">
        <v>3496354.53</v>
      </c>
      <c r="E275" s="15">
        <v>1616938.6525994835</v>
      </c>
      <c r="F275" s="234">
        <f>Yhteenveto[[#This Row],[Ikärakenne, laskennallinen kustannus]]+Yhteenveto[[#This Row],[Muut laskennalliset kustannukset ]]</f>
        <v>5113293.1825994831</v>
      </c>
      <c r="G275" s="329">
        <v>1388.69</v>
      </c>
      <c r="H275" s="17">
        <v>3503664.87</v>
      </c>
      <c r="I275" s="345">
        <f>Yhteenveto[[#This Row],[Laskennalliset kustannukset yhteensä]]-Yhteenveto[[#This Row],[Omarahoitusosuus, €]]</f>
        <v>1609628.3125994829</v>
      </c>
      <c r="J275" s="33">
        <v>398677.96272053692</v>
      </c>
      <c r="K275" s="34">
        <v>1162641.1507695788</v>
      </c>
      <c r="L275" s="234">
        <f>Yhteenveto[[#This Row],[Valtionosuus omarahoitusosuuden jälkeen (välisumma)]]+Yhteenveto[[#This Row],[Lisäosat yhteensä]]+Yhteenveto[[#This Row],[Valtionosuuteen tehtävät vähennykset ja lisäykset, netto]]</f>
        <v>3170947.4260895988</v>
      </c>
      <c r="M275" s="34">
        <v>1145506.5896339284</v>
      </c>
      <c r="N275" s="308">
        <f>SUM(Yhteenveto[[#This Row],[Valtionosuus ennen verotuloihin perustuvaa valtionosuuden tasausta]]+Yhteenveto[[#This Row],[Verotuloihin perustuva valtionosuuden tasaus]])</f>
        <v>4316454.0157235274</v>
      </c>
      <c r="O275" s="244">
        <v>552984.30280738708</v>
      </c>
      <c r="P275" s="380">
        <f>SUM(Yhteenveto[[#This Row],[Kunnan  peruspalvelujen valtionosuus ]:[Veroperustemuutoksista johtuvien veromenetysten korvaus]])</f>
        <v>4869438.3185309144</v>
      </c>
      <c r="Q275" s="34">
        <v>158852.18799999999</v>
      </c>
      <c r="R275" s="347">
        <f>+Yhteenveto[[#This Row],[Kunnan  peruspalvelujen valtionosuus ]]+Yhteenveto[[#This Row],[Veroperustemuutoksista johtuvien veromenetysten korvaus]]+Yhteenveto[[#This Row],[Kotikuntakorvaus, netto]]</f>
        <v>5028290.5065309145</v>
      </c>
      <c r="S275" s="11"/>
      <c r="T275"/>
    </row>
    <row r="276" spans="1:20" ht="15">
      <c r="A276" s="32">
        <v>890</v>
      </c>
      <c r="B276" s="13" t="s">
        <v>281</v>
      </c>
      <c r="C276" s="15">
        <v>1180</v>
      </c>
      <c r="D276" s="15">
        <v>1507736.67</v>
      </c>
      <c r="E276" s="15">
        <v>1186702.7456950804</v>
      </c>
      <c r="F276" s="234">
        <f>Yhteenveto[[#This Row],[Ikärakenne, laskennallinen kustannus]]+Yhteenveto[[#This Row],[Muut laskennalliset kustannukset ]]</f>
        <v>2694439.4156950805</v>
      </c>
      <c r="G276" s="329">
        <v>1388.69</v>
      </c>
      <c r="H276" s="17">
        <v>1638654.2</v>
      </c>
      <c r="I276" s="345">
        <f>Yhteenveto[[#This Row],[Laskennalliset kustannukset yhteensä]]-Yhteenveto[[#This Row],[Omarahoitusosuus, €]]</f>
        <v>1055785.2156950806</v>
      </c>
      <c r="J276" s="33">
        <v>912435.09074164217</v>
      </c>
      <c r="K276" s="34">
        <v>286874.02862022305</v>
      </c>
      <c r="L276" s="234">
        <f>Yhteenveto[[#This Row],[Valtionosuus omarahoitusosuuden jälkeen (välisumma)]]+Yhteenveto[[#This Row],[Lisäosat yhteensä]]+Yhteenveto[[#This Row],[Valtionosuuteen tehtävät vähennykset ja lisäykset, netto]]</f>
        <v>2255094.3350569457</v>
      </c>
      <c r="M276" s="34">
        <v>425286.8428775295</v>
      </c>
      <c r="N276" s="308">
        <f>SUM(Yhteenveto[[#This Row],[Valtionosuus ennen verotuloihin perustuvaa valtionosuuden tasausta]]+Yhteenveto[[#This Row],[Verotuloihin perustuva valtionosuuden tasaus]])</f>
        <v>2680381.1779344752</v>
      </c>
      <c r="O276" s="244">
        <v>237723.01733606966</v>
      </c>
      <c r="P276" s="380">
        <f>SUM(Yhteenveto[[#This Row],[Kunnan  peruspalvelujen valtionosuus ]:[Veroperustemuutoksista johtuvien veromenetysten korvaus]])</f>
        <v>2918104.1952705448</v>
      </c>
      <c r="Q276" s="34">
        <v>31328.850000000006</v>
      </c>
      <c r="R276" s="347">
        <f>+Yhteenveto[[#This Row],[Kunnan  peruspalvelujen valtionosuus ]]+Yhteenveto[[#This Row],[Veroperustemuutoksista johtuvien veromenetysten korvaus]]+Yhteenveto[[#This Row],[Kotikuntakorvaus, netto]]</f>
        <v>2949433.0452705449</v>
      </c>
      <c r="S276" s="11"/>
      <c r="T276"/>
    </row>
    <row r="277" spans="1:20" ht="15">
      <c r="A277" s="32">
        <v>892</v>
      </c>
      <c r="B277" s="13" t="s">
        <v>282</v>
      </c>
      <c r="C277" s="15">
        <v>3592</v>
      </c>
      <c r="D277" s="15">
        <v>8309719.2699999996</v>
      </c>
      <c r="E277" s="15">
        <v>656720.77205575281</v>
      </c>
      <c r="F277" s="234">
        <f>Yhteenveto[[#This Row],[Ikärakenne, laskennallinen kustannus]]+Yhteenveto[[#This Row],[Muut laskennalliset kustannukset ]]</f>
        <v>8966440.0420557521</v>
      </c>
      <c r="G277" s="329">
        <v>1388.69</v>
      </c>
      <c r="H277" s="17">
        <v>4988174.4800000004</v>
      </c>
      <c r="I277" s="345">
        <f>Yhteenveto[[#This Row],[Laskennalliset kustannukset yhteensä]]-Yhteenveto[[#This Row],[Omarahoitusosuus, €]]</f>
        <v>3978265.5620557517</v>
      </c>
      <c r="J277" s="33">
        <v>102195.06676424973</v>
      </c>
      <c r="K277" s="34">
        <v>286000.71170167095</v>
      </c>
      <c r="L277" s="234">
        <f>Yhteenveto[[#This Row],[Valtionosuus omarahoitusosuuden jälkeen (välisumma)]]+Yhteenveto[[#This Row],[Lisäosat yhteensä]]+Yhteenveto[[#This Row],[Valtionosuuteen tehtävät vähennykset ja lisäykset, netto]]</f>
        <v>4366461.3405216727</v>
      </c>
      <c r="M277" s="34">
        <v>2094213.03494639</v>
      </c>
      <c r="N277" s="308">
        <f>SUM(Yhteenveto[[#This Row],[Valtionosuus ennen verotuloihin perustuvaa valtionosuuden tasausta]]+Yhteenveto[[#This Row],[Verotuloihin perustuva valtionosuuden tasaus]])</f>
        <v>6460674.3754680622</v>
      </c>
      <c r="O277" s="244">
        <v>579322.10097779008</v>
      </c>
      <c r="P277" s="380">
        <f>SUM(Yhteenveto[[#This Row],[Kunnan  peruspalvelujen valtionosuus ]:[Veroperustemuutoksista johtuvien veromenetysten korvaus]])</f>
        <v>7039996.4764458518</v>
      </c>
      <c r="Q277" s="34">
        <v>-6743.1620000000112</v>
      </c>
      <c r="R277" s="347">
        <f>+Yhteenveto[[#This Row],[Kunnan  peruspalvelujen valtionosuus ]]+Yhteenveto[[#This Row],[Veroperustemuutoksista johtuvien veromenetysten korvaus]]+Yhteenveto[[#This Row],[Kotikuntakorvaus, netto]]</f>
        <v>7033253.3144458514</v>
      </c>
      <c r="S277" s="11"/>
      <c r="T277"/>
    </row>
    <row r="278" spans="1:20" ht="15">
      <c r="A278" s="32">
        <v>893</v>
      </c>
      <c r="B278" s="13" t="s">
        <v>283</v>
      </c>
      <c r="C278" s="15">
        <v>7434</v>
      </c>
      <c r="D278" s="15">
        <v>12870415.689999999</v>
      </c>
      <c r="E278" s="15">
        <v>3989086.3612272982</v>
      </c>
      <c r="F278" s="234">
        <f>Yhteenveto[[#This Row],[Ikärakenne, laskennallinen kustannus]]+Yhteenveto[[#This Row],[Muut laskennalliset kustannukset ]]</f>
        <v>16859502.051227298</v>
      </c>
      <c r="G278" s="329">
        <v>1388.69</v>
      </c>
      <c r="H278" s="17">
        <v>10323521.460000001</v>
      </c>
      <c r="I278" s="345">
        <f>Yhteenveto[[#This Row],[Laskennalliset kustannukset yhteensä]]-Yhteenveto[[#This Row],[Omarahoitusosuus, €]]</f>
        <v>6535980.5912272967</v>
      </c>
      <c r="J278" s="33">
        <v>224670.46327187627</v>
      </c>
      <c r="K278" s="34">
        <v>-1256892.7997060856</v>
      </c>
      <c r="L278" s="234">
        <f>Yhteenveto[[#This Row],[Valtionosuus omarahoitusosuuden jälkeen (välisumma)]]+Yhteenveto[[#This Row],[Lisäosat yhteensä]]+Yhteenveto[[#This Row],[Valtionosuuteen tehtävät vähennykset ja lisäykset, netto]]</f>
        <v>5503758.254793087</v>
      </c>
      <c r="M278" s="34">
        <v>2395571.8398203081</v>
      </c>
      <c r="N278" s="308">
        <f>SUM(Yhteenveto[[#This Row],[Valtionosuus ennen verotuloihin perustuvaa valtionosuuden tasausta]]+Yhteenveto[[#This Row],[Verotuloihin perustuva valtionosuuden tasaus]])</f>
        <v>7899330.0946133956</v>
      </c>
      <c r="O278" s="244">
        <v>1516510.5745014292</v>
      </c>
      <c r="P278" s="380">
        <f>SUM(Yhteenveto[[#This Row],[Kunnan  peruspalvelujen valtionosuus ]:[Veroperustemuutoksista johtuvien veromenetysten korvaus]])</f>
        <v>9415840.6691148244</v>
      </c>
      <c r="Q278" s="34">
        <v>74.59250000002794</v>
      </c>
      <c r="R278" s="347">
        <f>+Yhteenveto[[#This Row],[Kunnan  peruspalvelujen valtionosuus ]]+Yhteenveto[[#This Row],[Veroperustemuutoksista johtuvien veromenetysten korvaus]]+Yhteenveto[[#This Row],[Kotikuntakorvaus, netto]]</f>
        <v>9415915.2616148237</v>
      </c>
      <c r="S278" s="11"/>
      <c r="T278"/>
    </row>
    <row r="279" spans="1:20" ht="15">
      <c r="A279" s="32">
        <v>895</v>
      </c>
      <c r="B279" s="13" t="s">
        <v>284</v>
      </c>
      <c r="C279" s="15">
        <v>15092</v>
      </c>
      <c r="D279" s="15">
        <v>19117837.809999999</v>
      </c>
      <c r="E279" s="15">
        <v>3955794.1681295573</v>
      </c>
      <c r="F279" s="234">
        <f>Yhteenveto[[#This Row],[Ikärakenne, laskennallinen kustannus]]+Yhteenveto[[#This Row],[Muut laskennalliset kustannukset ]]</f>
        <v>23073631.978129555</v>
      </c>
      <c r="G279" s="329">
        <v>1388.69</v>
      </c>
      <c r="H279" s="17">
        <v>20958109.48</v>
      </c>
      <c r="I279" s="345">
        <f>Yhteenveto[[#This Row],[Laskennalliset kustannukset yhteensä]]-Yhteenveto[[#This Row],[Omarahoitusosuus, €]]</f>
        <v>2115522.4981295541</v>
      </c>
      <c r="J279" s="33">
        <v>533874.15233287902</v>
      </c>
      <c r="K279" s="34">
        <v>129577.94237239042</v>
      </c>
      <c r="L279" s="234">
        <f>Yhteenveto[[#This Row],[Valtionosuus omarahoitusosuuden jälkeen (välisumma)]]+Yhteenveto[[#This Row],[Lisäosat yhteensä]]+Yhteenveto[[#This Row],[Valtionosuuteen tehtävät vähennykset ja lisäykset, netto]]</f>
        <v>2778974.5928348238</v>
      </c>
      <c r="M279" s="34">
        <v>1794596.7273950984</v>
      </c>
      <c r="N279" s="308">
        <f>SUM(Yhteenveto[[#This Row],[Valtionosuus ennen verotuloihin perustuvaa valtionosuuden tasausta]]+Yhteenveto[[#This Row],[Verotuloihin perustuva valtionosuuden tasaus]])</f>
        <v>4573571.3202299224</v>
      </c>
      <c r="O279" s="244">
        <v>2603416.4578149375</v>
      </c>
      <c r="P279" s="380">
        <f>SUM(Yhteenveto[[#This Row],[Kunnan  peruspalvelujen valtionosuus ]:[Veroperustemuutoksista johtuvien veromenetysten korvaus]])</f>
        <v>7176987.7780448599</v>
      </c>
      <c r="Q279" s="34">
        <v>251302.13249999986</v>
      </c>
      <c r="R279" s="347">
        <f>+Yhteenveto[[#This Row],[Kunnan  peruspalvelujen valtionosuus ]]+Yhteenveto[[#This Row],[Veroperustemuutoksista johtuvien veromenetysten korvaus]]+Yhteenveto[[#This Row],[Kotikuntakorvaus, netto]]</f>
        <v>7428289.9105448602</v>
      </c>
      <c r="S279" s="11"/>
      <c r="T279"/>
    </row>
    <row r="280" spans="1:20" ht="15">
      <c r="A280" s="32">
        <v>905</v>
      </c>
      <c r="B280" s="13" t="s">
        <v>285</v>
      </c>
      <c r="C280" s="15">
        <v>67988</v>
      </c>
      <c r="D280" s="15">
        <v>95680878.760000005</v>
      </c>
      <c r="E280" s="15">
        <v>23452544.707570486</v>
      </c>
      <c r="F280" s="234">
        <f>Yhteenveto[[#This Row],[Ikärakenne, laskennallinen kustannus]]+Yhteenveto[[#This Row],[Muut laskennalliset kustannukset ]]</f>
        <v>119133423.46757048</v>
      </c>
      <c r="G280" s="329">
        <v>1388.69</v>
      </c>
      <c r="H280" s="17">
        <v>94414255.719999999</v>
      </c>
      <c r="I280" s="345">
        <f>Yhteenveto[[#This Row],[Laskennalliset kustannukset yhteensä]]-Yhteenveto[[#This Row],[Omarahoitusosuus, €]]</f>
        <v>24719167.747570485</v>
      </c>
      <c r="J280" s="33">
        <v>2813040.3395534572</v>
      </c>
      <c r="K280" s="34">
        <v>-30537219.594400801</v>
      </c>
      <c r="L280" s="234">
        <f>Yhteenveto[[#This Row],[Valtionosuus omarahoitusosuuden jälkeen (välisumma)]]+Yhteenveto[[#This Row],[Lisäosat yhteensä]]+Yhteenveto[[#This Row],[Valtionosuuteen tehtävät vähennykset ja lisäykset, netto]]</f>
        <v>-3005011.5072768591</v>
      </c>
      <c r="M280" s="34">
        <v>3179511.19281467</v>
      </c>
      <c r="N280" s="308">
        <f>SUM(Yhteenveto[[#This Row],[Valtionosuus ennen verotuloihin perustuvaa valtionosuuden tasausta]]+Yhteenveto[[#This Row],[Verotuloihin perustuva valtionosuuden tasaus]])</f>
        <v>174499.6855378109</v>
      </c>
      <c r="O280" s="244">
        <v>10587144.681542942</v>
      </c>
      <c r="P280" s="380">
        <f>SUM(Yhteenveto[[#This Row],[Kunnan  peruspalvelujen valtionosuus ]:[Veroperustemuutoksista johtuvien veromenetysten korvaus]])</f>
        <v>10761644.367080754</v>
      </c>
      <c r="Q280" s="34">
        <v>-5458616.4922999982</v>
      </c>
      <c r="R280" s="347">
        <f>+Yhteenveto[[#This Row],[Kunnan  peruspalvelujen valtionosuus ]]+Yhteenveto[[#This Row],[Veroperustemuutoksista johtuvien veromenetysten korvaus]]+Yhteenveto[[#This Row],[Kotikuntakorvaus, netto]]</f>
        <v>5303027.8747807555</v>
      </c>
      <c r="S280" s="11"/>
      <c r="T280"/>
    </row>
    <row r="281" spans="1:20" ht="15">
      <c r="A281" s="32">
        <v>908</v>
      </c>
      <c r="B281" s="13" t="s">
        <v>286</v>
      </c>
      <c r="C281" s="15">
        <v>20703</v>
      </c>
      <c r="D281" s="15">
        <v>30756098.930000003</v>
      </c>
      <c r="E281" s="15">
        <v>3419363.6713807289</v>
      </c>
      <c r="F281" s="234">
        <f>Yhteenveto[[#This Row],[Ikärakenne, laskennallinen kustannus]]+Yhteenveto[[#This Row],[Muut laskennalliset kustannukset ]]</f>
        <v>34175462.601380736</v>
      </c>
      <c r="G281" s="329">
        <v>1388.69</v>
      </c>
      <c r="H281" s="17">
        <v>28750049.07</v>
      </c>
      <c r="I281" s="345">
        <f>Yhteenveto[[#This Row],[Laskennalliset kustannukset yhteensä]]-Yhteenveto[[#This Row],[Omarahoitusosuus, €]]</f>
        <v>5425413.5313807353</v>
      </c>
      <c r="J281" s="33">
        <v>616223.36251335975</v>
      </c>
      <c r="K281" s="34">
        <v>-5815740.2544861268</v>
      </c>
      <c r="L281" s="234">
        <f>Yhteenveto[[#This Row],[Valtionosuus omarahoitusosuuden jälkeen (välisumma)]]+Yhteenveto[[#This Row],[Lisäosat yhteensä]]+Yhteenveto[[#This Row],[Valtionosuuteen tehtävät vähennykset ja lisäykset, netto]]</f>
        <v>225896.63940796815</v>
      </c>
      <c r="M281" s="34">
        <v>4281392.3095552186</v>
      </c>
      <c r="N281" s="308">
        <f>SUM(Yhteenveto[[#This Row],[Valtionosuus ennen verotuloihin perustuvaa valtionosuuden tasausta]]+Yhteenveto[[#This Row],[Verotuloihin perustuva valtionosuuden tasaus]])</f>
        <v>4507288.9489631867</v>
      </c>
      <c r="O281" s="244">
        <v>2863396.2832361627</v>
      </c>
      <c r="P281" s="380">
        <f>SUM(Yhteenveto[[#This Row],[Kunnan  peruspalvelujen valtionosuus ]:[Veroperustemuutoksista johtuvien veromenetysten korvaus]])</f>
        <v>7370685.2321993494</v>
      </c>
      <c r="Q281" s="34">
        <v>-117781.5575</v>
      </c>
      <c r="R281" s="347">
        <f>+Yhteenveto[[#This Row],[Kunnan  peruspalvelujen valtionosuus ]]+Yhteenveto[[#This Row],[Veroperustemuutoksista johtuvien veromenetysten korvaus]]+Yhteenveto[[#This Row],[Kotikuntakorvaus, netto]]</f>
        <v>7252903.6746993493</v>
      </c>
      <c r="S281" s="11"/>
      <c r="T281"/>
    </row>
    <row r="282" spans="1:20" ht="15">
      <c r="A282" s="32">
        <v>915</v>
      </c>
      <c r="B282" s="13" t="s">
        <v>287</v>
      </c>
      <c r="C282" s="15">
        <v>19759</v>
      </c>
      <c r="D282" s="15">
        <v>22816514.469999999</v>
      </c>
      <c r="E282" s="15">
        <v>3728137.1708496595</v>
      </c>
      <c r="F282" s="234">
        <f>Yhteenveto[[#This Row],[Ikärakenne, laskennallinen kustannus]]+Yhteenveto[[#This Row],[Muut laskennalliset kustannukset ]]</f>
        <v>26544651.640849657</v>
      </c>
      <c r="G282" s="329">
        <v>1388.69</v>
      </c>
      <c r="H282" s="17">
        <v>27439125.710000001</v>
      </c>
      <c r="I282" s="345">
        <f>Yhteenveto[[#This Row],[Laskennalliset kustannukset yhteensä]]-Yhteenveto[[#This Row],[Omarahoitusosuus, €]]</f>
        <v>-894474.06915034354</v>
      </c>
      <c r="J282" s="33">
        <v>789583.00565228635</v>
      </c>
      <c r="K282" s="34">
        <v>-3175993.1248742673</v>
      </c>
      <c r="L282" s="234">
        <f>Yhteenveto[[#This Row],[Valtionosuus omarahoitusosuuden jälkeen (välisumma)]]+Yhteenveto[[#This Row],[Lisäosat yhteensä]]+Yhteenveto[[#This Row],[Valtionosuuteen tehtävät vähennykset ja lisäykset, netto]]</f>
        <v>-3280884.1883723242</v>
      </c>
      <c r="M282" s="34">
        <v>6074696.8803582322</v>
      </c>
      <c r="N282" s="308">
        <f>SUM(Yhteenveto[[#This Row],[Valtionosuus ennen verotuloihin perustuvaa valtionosuuden tasausta]]+Yhteenveto[[#This Row],[Verotuloihin perustuva valtionosuuden tasaus]])</f>
        <v>2793812.691985908</v>
      </c>
      <c r="O282" s="244">
        <v>3310473.3823810727</v>
      </c>
      <c r="P282" s="380">
        <f>SUM(Yhteenveto[[#This Row],[Kunnan  peruspalvelujen valtionosuus ]:[Veroperustemuutoksista johtuvien veromenetysten korvaus]])</f>
        <v>6104286.0743669812</v>
      </c>
      <c r="Q282" s="34">
        <v>178216.40099999995</v>
      </c>
      <c r="R282" s="347">
        <f>+Yhteenveto[[#This Row],[Kunnan  peruspalvelujen valtionosuus ]]+Yhteenveto[[#This Row],[Veroperustemuutoksista johtuvien veromenetysten korvaus]]+Yhteenveto[[#This Row],[Kotikuntakorvaus, netto]]</f>
        <v>6282502.4753669808</v>
      </c>
      <c r="S282" s="11"/>
      <c r="T282"/>
    </row>
    <row r="283" spans="1:20" ht="15">
      <c r="A283" s="32">
        <v>918</v>
      </c>
      <c r="B283" s="13" t="s">
        <v>288</v>
      </c>
      <c r="C283" s="15">
        <v>2228</v>
      </c>
      <c r="D283" s="15">
        <v>3051348.21</v>
      </c>
      <c r="E283" s="15">
        <v>475455.25692305726</v>
      </c>
      <c r="F283" s="234">
        <f>Yhteenveto[[#This Row],[Ikärakenne, laskennallinen kustannus]]+Yhteenveto[[#This Row],[Muut laskennalliset kustannukset ]]</f>
        <v>3526803.4669230571</v>
      </c>
      <c r="G283" s="329">
        <v>1388.69</v>
      </c>
      <c r="H283" s="17">
        <v>3094001.3200000003</v>
      </c>
      <c r="I283" s="345">
        <f>Yhteenveto[[#This Row],[Laskennalliset kustannukset yhteensä]]-Yhteenveto[[#This Row],[Omarahoitusosuus, €]]</f>
        <v>432802.1469230568</v>
      </c>
      <c r="J283" s="33">
        <v>49926.664299534903</v>
      </c>
      <c r="K283" s="34">
        <v>-278177.96415260975</v>
      </c>
      <c r="L283" s="234">
        <f>Yhteenveto[[#This Row],[Valtionosuus omarahoitusosuuden jälkeen (välisumma)]]+Yhteenveto[[#This Row],[Lisäosat yhteensä]]+Yhteenveto[[#This Row],[Valtionosuuteen tehtävät vähennykset ja lisäykset, netto]]</f>
        <v>204550.84706998197</v>
      </c>
      <c r="M283" s="34">
        <v>924420.81660341076</v>
      </c>
      <c r="N283" s="308">
        <f>SUM(Yhteenveto[[#This Row],[Valtionosuus ennen verotuloihin perustuvaa valtionosuuden tasausta]]+Yhteenveto[[#This Row],[Verotuloihin perustuva valtionosuuden tasaus]])</f>
        <v>1128971.6636733927</v>
      </c>
      <c r="O283" s="244">
        <v>510136.77889194078</v>
      </c>
      <c r="P283" s="380">
        <f>SUM(Yhteenveto[[#This Row],[Kunnan  peruspalvelujen valtionosuus ]:[Veroperustemuutoksista johtuvien veromenetysten korvaus]])</f>
        <v>1639108.4425653336</v>
      </c>
      <c r="Q283" s="34">
        <v>14291.922999999995</v>
      </c>
      <c r="R283" s="347">
        <f>+Yhteenveto[[#This Row],[Kunnan  peruspalvelujen valtionosuus ]]+Yhteenveto[[#This Row],[Veroperustemuutoksista johtuvien veromenetysten korvaus]]+Yhteenveto[[#This Row],[Kotikuntakorvaus, netto]]</f>
        <v>1653400.3655653335</v>
      </c>
      <c r="S283" s="11"/>
      <c r="T283"/>
    </row>
    <row r="284" spans="1:20" ht="15">
      <c r="A284" s="32">
        <v>921</v>
      </c>
      <c r="B284" s="13" t="s">
        <v>289</v>
      </c>
      <c r="C284" s="15">
        <v>1894</v>
      </c>
      <c r="D284" s="15">
        <v>1705205.92</v>
      </c>
      <c r="E284" s="15">
        <v>554123.31276180129</v>
      </c>
      <c r="F284" s="234">
        <f>Yhteenveto[[#This Row],[Ikärakenne, laskennallinen kustannus]]+Yhteenveto[[#This Row],[Muut laskennalliset kustannukset ]]</f>
        <v>2259329.2327618012</v>
      </c>
      <c r="G284" s="329">
        <v>1388.69</v>
      </c>
      <c r="H284" s="17">
        <v>2630178.8600000003</v>
      </c>
      <c r="I284" s="345">
        <f>Yhteenveto[[#This Row],[Laskennalliset kustannukset yhteensä]]-Yhteenveto[[#This Row],[Omarahoitusosuus, €]]</f>
        <v>-370849.62723819911</v>
      </c>
      <c r="J284" s="33">
        <v>630075.52226955886</v>
      </c>
      <c r="K284" s="34">
        <v>558315.48606271553</v>
      </c>
      <c r="L284" s="234">
        <f>Yhteenveto[[#This Row],[Valtionosuus omarahoitusosuuden jälkeen (välisumma)]]+Yhteenveto[[#This Row],[Lisäosat yhteensä]]+Yhteenveto[[#This Row],[Valtionosuuteen tehtävät vähennykset ja lisäykset, netto]]</f>
        <v>817541.38109407527</v>
      </c>
      <c r="M284" s="34">
        <v>1060693.5749849083</v>
      </c>
      <c r="N284" s="308">
        <f>SUM(Yhteenveto[[#This Row],[Valtionosuus ennen verotuloihin perustuvaa valtionosuuden tasausta]]+Yhteenveto[[#This Row],[Verotuloihin perustuva valtionosuuden tasaus]])</f>
        <v>1878234.9560789836</v>
      </c>
      <c r="O284" s="244">
        <v>489829.10183069477</v>
      </c>
      <c r="P284" s="380">
        <f>SUM(Yhteenveto[[#This Row],[Kunnan  peruspalvelujen valtionosuus ]:[Veroperustemuutoksista johtuvien veromenetysten korvaus]])</f>
        <v>2368064.0579096782</v>
      </c>
      <c r="Q284" s="34">
        <v>202265.02299999999</v>
      </c>
      <c r="R284" s="347">
        <f>+Yhteenveto[[#This Row],[Kunnan  peruspalvelujen valtionosuus ]]+Yhteenveto[[#This Row],[Veroperustemuutoksista johtuvien veromenetysten korvaus]]+Yhteenveto[[#This Row],[Kotikuntakorvaus, netto]]</f>
        <v>2570329.0809096782</v>
      </c>
      <c r="S284" s="11"/>
      <c r="T284"/>
    </row>
    <row r="285" spans="1:20" ht="15">
      <c r="A285" s="32">
        <v>922</v>
      </c>
      <c r="B285" s="13" t="s">
        <v>290</v>
      </c>
      <c r="C285" s="15">
        <v>4501</v>
      </c>
      <c r="D285" s="15">
        <v>8359914.4900000002</v>
      </c>
      <c r="E285" s="15">
        <v>602962.45489636727</v>
      </c>
      <c r="F285" s="234">
        <f>Yhteenveto[[#This Row],[Ikärakenne, laskennallinen kustannus]]+Yhteenveto[[#This Row],[Muut laskennalliset kustannukset ]]</f>
        <v>8962876.9448963683</v>
      </c>
      <c r="G285" s="329">
        <v>1388.69</v>
      </c>
      <c r="H285" s="17">
        <v>6250493.6900000004</v>
      </c>
      <c r="I285" s="345">
        <f>Yhteenveto[[#This Row],[Laskennalliset kustannukset yhteensä]]-Yhteenveto[[#This Row],[Omarahoitusosuus, €]]</f>
        <v>2712383.2548963679</v>
      </c>
      <c r="J285" s="33">
        <v>176535.10087885347</v>
      </c>
      <c r="K285" s="34">
        <v>-751980.88956782874</v>
      </c>
      <c r="L285" s="234">
        <f>Yhteenveto[[#This Row],[Valtionosuus omarahoitusosuuden jälkeen (välisumma)]]+Yhteenveto[[#This Row],[Lisäosat yhteensä]]+Yhteenveto[[#This Row],[Valtionosuuteen tehtävät vähennykset ja lisäykset, netto]]</f>
        <v>2136937.4662073925</v>
      </c>
      <c r="M285" s="34">
        <v>1252799.1173364331</v>
      </c>
      <c r="N285" s="308">
        <f>SUM(Yhteenveto[[#This Row],[Valtionosuus ennen verotuloihin perustuvaa valtionosuuden tasausta]]+Yhteenveto[[#This Row],[Verotuloihin perustuva valtionosuuden tasaus]])</f>
        <v>3389736.5835438259</v>
      </c>
      <c r="O285" s="244">
        <v>697335.80695750774</v>
      </c>
      <c r="P285" s="380">
        <f>SUM(Yhteenveto[[#This Row],[Kunnan  peruspalvelujen valtionosuus ]:[Veroperustemuutoksista johtuvien veromenetysten korvaus]])</f>
        <v>4087072.3905013334</v>
      </c>
      <c r="Q285" s="34">
        <v>-84453.628499999963</v>
      </c>
      <c r="R285" s="347">
        <f>+Yhteenveto[[#This Row],[Kunnan  peruspalvelujen valtionosuus ]]+Yhteenveto[[#This Row],[Veroperustemuutoksista johtuvien veromenetysten korvaus]]+Yhteenveto[[#This Row],[Kotikuntakorvaus, netto]]</f>
        <v>4002618.7620013333</v>
      </c>
      <c r="S285" s="11"/>
      <c r="T285"/>
    </row>
    <row r="286" spans="1:20" ht="15">
      <c r="A286" s="32">
        <v>924</v>
      </c>
      <c r="B286" s="13" t="s">
        <v>291</v>
      </c>
      <c r="C286" s="15">
        <v>2946</v>
      </c>
      <c r="D286" s="15">
        <v>4231451.5100000007</v>
      </c>
      <c r="E286" s="15">
        <v>690461.37653741951</v>
      </c>
      <c r="F286" s="234">
        <f>Yhteenveto[[#This Row],[Ikärakenne, laskennallinen kustannus]]+Yhteenveto[[#This Row],[Muut laskennalliset kustannukset ]]</f>
        <v>4921912.8865374206</v>
      </c>
      <c r="G286" s="329">
        <v>1388.69</v>
      </c>
      <c r="H286" s="17">
        <v>4091080.74</v>
      </c>
      <c r="I286" s="345">
        <f>Yhteenveto[[#This Row],[Laskennalliset kustannukset yhteensä]]-Yhteenveto[[#This Row],[Omarahoitusosuus, €]]</f>
        <v>830832.14653742034</v>
      </c>
      <c r="J286" s="33">
        <v>269329.84781473083</v>
      </c>
      <c r="K286" s="34">
        <v>-252270.23876166696</v>
      </c>
      <c r="L286" s="234">
        <f>Yhteenveto[[#This Row],[Valtionosuus omarahoitusosuuden jälkeen (välisumma)]]+Yhteenveto[[#This Row],[Lisäosat yhteensä]]+Yhteenveto[[#This Row],[Valtionosuuteen tehtävät vähennykset ja lisäykset, netto]]</f>
        <v>847891.75559048424</v>
      </c>
      <c r="M286" s="34">
        <v>1638184.7060515159</v>
      </c>
      <c r="N286" s="308">
        <f>SUM(Yhteenveto[[#This Row],[Valtionosuus ennen verotuloihin perustuvaa valtionosuuden tasausta]]+Yhteenveto[[#This Row],[Verotuloihin perustuva valtionosuuden tasaus]])</f>
        <v>2486076.4616419999</v>
      </c>
      <c r="O286" s="244">
        <v>720400.04595424735</v>
      </c>
      <c r="P286" s="380">
        <f>SUM(Yhteenveto[[#This Row],[Kunnan  peruspalvelujen valtionosuus ]:[Veroperustemuutoksista johtuvien veromenetysten korvaus]])</f>
        <v>3206476.5075962474</v>
      </c>
      <c r="Q286" s="34">
        <v>16410.350000000006</v>
      </c>
      <c r="R286" s="347">
        <f>+Yhteenveto[[#This Row],[Kunnan  peruspalvelujen valtionosuus ]]+Yhteenveto[[#This Row],[Veroperustemuutoksista johtuvien veromenetysten korvaus]]+Yhteenveto[[#This Row],[Kotikuntakorvaus, netto]]</f>
        <v>3222886.8575962475</v>
      </c>
      <c r="S286" s="11"/>
      <c r="T286"/>
    </row>
    <row r="287" spans="1:20" ht="15">
      <c r="A287" s="32">
        <v>925</v>
      </c>
      <c r="B287" s="13" t="s">
        <v>292</v>
      </c>
      <c r="C287" s="15">
        <v>3427</v>
      </c>
      <c r="D287" s="15">
        <v>4643979.67</v>
      </c>
      <c r="E287" s="15">
        <v>1219350.8594999905</v>
      </c>
      <c r="F287" s="234">
        <f>Yhteenveto[[#This Row],[Ikärakenne, laskennallinen kustannus]]+Yhteenveto[[#This Row],[Muut laskennalliset kustannukset ]]</f>
        <v>5863330.5294999909</v>
      </c>
      <c r="G287" s="329">
        <v>1388.69</v>
      </c>
      <c r="H287" s="17">
        <v>4759040.63</v>
      </c>
      <c r="I287" s="345">
        <f>Yhteenveto[[#This Row],[Laskennalliset kustannukset yhteensä]]-Yhteenveto[[#This Row],[Omarahoitusosuus, €]]</f>
        <v>1104289.899499991</v>
      </c>
      <c r="J287" s="33">
        <v>298266.71641733474</v>
      </c>
      <c r="K287" s="34">
        <v>1774223.8103818493</v>
      </c>
      <c r="L287" s="234">
        <f>Yhteenveto[[#This Row],[Valtionosuus omarahoitusosuuden jälkeen (välisumma)]]+Yhteenveto[[#This Row],[Lisäosat yhteensä]]+Yhteenveto[[#This Row],[Valtionosuuteen tehtävät vähennykset ja lisäykset, netto]]</f>
        <v>3176780.4262991752</v>
      </c>
      <c r="M287" s="34">
        <v>-20416.79060073354</v>
      </c>
      <c r="N287" s="308">
        <f>SUM(Yhteenveto[[#This Row],[Valtionosuus ennen verotuloihin perustuvaa valtionosuuden tasausta]]+Yhteenveto[[#This Row],[Verotuloihin perustuva valtionosuuden tasaus]])</f>
        <v>3156363.6356984419</v>
      </c>
      <c r="O287" s="244">
        <v>820530.34692520485</v>
      </c>
      <c r="P287" s="380">
        <f>SUM(Yhteenveto[[#This Row],[Kunnan  peruspalvelujen valtionosuus ]:[Veroperustemuutoksista johtuvien veromenetysten korvaus]])</f>
        <v>3976893.982623647</v>
      </c>
      <c r="Q287" s="34">
        <v>58182.150000000009</v>
      </c>
      <c r="R287" s="347">
        <f>+Yhteenveto[[#This Row],[Kunnan  peruspalvelujen valtionosuus ]]+Yhteenveto[[#This Row],[Veroperustemuutoksista johtuvien veromenetysten korvaus]]+Yhteenveto[[#This Row],[Kotikuntakorvaus, netto]]</f>
        <v>4035076.1326236469</v>
      </c>
      <c r="S287" s="11"/>
      <c r="T287"/>
    </row>
    <row r="288" spans="1:20" ht="15">
      <c r="A288" s="32">
        <v>927</v>
      </c>
      <c r="B288" s="13" t="s">
        <v>293</v>
      </c>
      <c r="C288" s="15">
        <v>28913</v>
      </c>
      <c r="D288" s="15">
        <v>49184600.63000001</v>
      </c>
      <c r="E288" s="15">
        <v>5977980.2789921006</v>
      </c>
      <c r="F288" s="234">
        <f>Yhteenveto[[#This Row],[Ikärakenne, laskennallinen kustannus]]+Yhteenveto[[#This Row],[Muut laskennalliset kustannukset ]]</f>
        <v>55162580.908992112</v>
      </c>
      <c r="G288" s="329">
        <v>1388.69</v>
      </c>
      <c r="H288" s="17">
        <v>40151193.969999999</v>
      </c>
      <c r="I288" s="345">
        <f>Yhteenveto[[#This Row],[Laskennalliset kustannukset yhteensä]]-Yhteenveto[[#This Row],[Omarahoitusosuus, €]]</f>
        <v>15011386.938992113</v>
      </c>
      <c r="J288" s="33">
        <v>792436.03722277051</v>
      </c>
      <c r="K288" s="34">
        <v>-1282728.7045546854</v>
      </c>
      <c r="L288" s="234">
        <f>Yhteenveto[[#This Row],[Valtionosuus omarahoitusosuuden jälkeen (välisumma)]]+Yhteenveto[[#This Row],[Lisäosat yhteensä]]+Yhteenveto[[#This Row],[Valtionosuuteen tehtävät vähennykset ja lisäykset, netto]]</f>
        <v>14521094.271660198</v>
      </c>
      <c r="M288" s="34">
        <v>2622340.0928733731</v>
      </c>
      <c r="N288" s="308">
        <f>SUM(Yhteenveto[[#This Row],[Valtionosuus ennen verotuloihin perustuvaa valtionosuuden tasausta]]+Yhteenveto[[#This Row],[Verotuloihin perustuva valtionosuuden tasaus]])</f>
        <v>17143434.36453357</v>
      </c>
      <c r="O288" s="244">
        <v>4028182.342729406</v>
      </c>
      <c r="P288" s="380">
        <f>SUM(Yhteenveto[[#This Row],[Kunnan  peruspalvelujen valtionosuus ]:[Veroperustemuutoksista johtuvien veromenetysten korvaus]])</f>
        <v>21171616.707262974</v>
      </c>
      <c r="Q288" s="34">
        <v>-181300.05494999979</v>
      </c>
      <c r="R288" s="347">
        <f>+Yhteenveto[[#This Row],[Kunnan  peruspalvelujen valtionosuus ]]+Yhteenveto[[#This Row],[Veroperustemuutoksista johtuvien veromenetysten korvaus]]+Yhteenveto[[#This Row],[Kotikuntakorvaus, netto]]</f>
        <v>20990316.652312975</v>
      </c>
      <c r="S288" s="11"/>
      <c r="T288"/>
    </row>
    <row r="289" spans="1:20" ht="15">
      <c r="A289" s="32">
        <v>931</v>
      </c>
      <c r="B289" s="13" t="s">
        <v>294</v>
      </c>
      <c r="C289" s="15">
        <v>5951</v>
      </c>
      <c r="D289" s="15">
        <v>6593491.1799999997</v>
      </c>
      <c r="E289" s="15">
        <v>1744074.1416296486</v>
      </c>
      <c r="F289" s="234">
        <f>Yhteenveto[[#This Row],[Ikärakenne, laskennallinen kustannus]]+Yhteenveto[[#This Row],[Muut laskennalliset kustannukset ]]</f>
        <v>8337565.3216296481</v>
      </c>
      <c r="G289" s="329">
        <v>1388.69</v>
      </c>
      <c r="H289" s="17">
        <v>8264094.1900000004</v>
      </c>
      <c r="I289" s="345">
        <f>Yhteenveto[[#This Row],[Laskennalliset kustannukset yhteensä]]-Yhteenveto[[#This Row],[Omarahoitusosuus, €]]</f>
        <v>73471.131629647687</v>
      </c>
      <c r="J289" s="33">
        <v>991433.7032072813</v>
      </c>
      <c r="K289" s="34">
        <v>3274106.7189848972</v>
      </c>
      <c r="L289" s="234">
        <f>Yhteenveto[[#This Row],[Valtionosuus omarahoitusosuuden jälkeen (välisumma)]]+Yhteenveto[[#This Row],[Lisäosat yhteensä]]+Yhteenveto[[#This Row],[Valtionosuuteen tehtävät vähennykset ja lisäykset, netto]]</f>
        <v>4339011.5538218264</v>
      </c>
      <c r="M289" s="34">
        <v>2372291.80699465</v>
      </c>
      <c r="N289" s="308">
        <f>SUM(Yhteenveto[[#This Row],[Valtionosuus ennen verotuloihin perustuvaa valtionosuuden tasausta]]+Yhteenveto[[#This Row],[Verotuloihin perustuva valtionosuuden tasaus]])</f>
        <v>6711303.3608164769</v>
      </c>
      <c r="O289" s="244">
        <v>1309714.2925791396</v>
      </c>
      <c r="P289" s="380">
        <f>SUM(Yhteenveto[[#This Row],[Kunnan  peruspalvelujen valtionosuus ]:[Veroperustemuutoksista johtuvien veromenetysten korvaus]])</f>
        <v>8021017.6533956164</v>
      </c>
      <c r="Q289" s="34">
        <v>-93091.44</v>
      </c>
      <c r="R289" s="347">
        <f>+Yhteenveto[[#This Row],[Kunnan  peruspalvelujen valtionosuus ]]+Yhteenveto[[#This Row],[Veroperustemuutoksista johtuvien veromenetysten korvaus]]+Yhteenveto[[#This Row],[Kotikuntakorvaus, netto]]</f>
        <v>7927926.213395616</v>
      </c>
      <c r="S289" s="11"/>
      <c r="T289"/>
    </row>
    <row r="290" spans="1:20" ht="15">
      <c r="A290" s="32">
        <v>934</v>
      </c>
      <c r="B290" s="13" t="s">
        <v>295</v>
      </c>
      <c r="C290" s="15">
        <v>2671</v>
      </c>
      <c r="D290" s="15">
        <v>3322988.4400000004</v>
      </c>
      <c r="E290" s="15">
        <v>468196.01490262931</v>
      </c>
      <c r="F290" s="234">
        <f>Yhteenveto[[#This Row],[Ikärakenne, laskennallinen kustannus]]+Yhteenveto[[#This Row],[Muut laskennalliset kustannukset ]]</f>
        <v>3791184.4549026298</v>
      </c>
      <c r="G290" s="329">
        <v>1388.69</v>
      </c>
      <c r="H290" s="17">
        <v>3709190.99</v>
      </c>
      <c r="I290" s="345">
        <f>Yhteenveto[[#This Row],[Laskennalliset kustannukset yhteensä]]-Yhteenveto[[#This Row],[Omarahoitusosuus, €]]</f>
        <v>81993.46490262961</v>
      </c>
      <c r="J290" s="33">
        <v>178594.0645854217</v>
      </c>
      <c r="K290" s="34">
        <v>153277.70807392278</v>
      </c>
      <c r="L290" s="234">
        <f>Yhteenveto[[#This Row],[Valtionosuus omarahoitusosuuden jälkeen (välisumma)]]+Yhteenveto[[#This Row],[Lisäosat yhteensä]]+Yhteenveto[[#This Row],[Valtionosuuteen tehtävät vähennykset ja lisäykset, netto]]</f>
        <v>413865.23756197409</v>
      </c>
      <c r="M290" s="34">
        <v>1224823.7886438149</v>
      </c>
      <c r="N290" s="308">
        <f>SUM(Yhteenveto[[#This Row],[Valtionosuus ennen verotuloihin perustuvaa valtionosuuden tasausta]]+Yhteenveto[[#This Row],[Verotuloihin perustuva valtionosuuden tasaus]])</f>
        <v>1638689.0262057888</v>
      </c>
      <c r="O290" s="244">
        <v>561899.0903256645</v>
      </c>
      <c r="P290" s="380">
        <f>SUM(Yhteenveto[[#This Row],[Kunnan  peruspalvelujen valtionosuus ]:[Veroperustemuutoksista johtuvien veromenetysten korvaus]])</f>
        <v>2200588.1165314531</v>
      </c>
      <c r="Q290" s="34">
        <v>-2406652.42</v>
      </c>
      <c r="R290" s="347">
        <f>+Yhteenveto[[#This Row],[Kunnan  peruspalvelujen valtionosuus ]]+Yhteenveto[[#This Row],[Veroperustemuutoksista johtuvien veromenetysten korvaus]]+Yhteenveto[[#This Row],[Kotikuntakorvaus, netto]]</f>
        <v>-206064.30346854683</v>
      </c>
      <c r="S290" s="11"/>
      <c r="T290"/>
    </row>
    <row r="291" spans="1:20" ht="15">
      <c r="A291" s="32">
        <v>935</v>
      </c>
      <c r="B291" s="13" t="s">
        <v>296</v>
      </c>
      <c r="C291" s="15">
        <v>2985</v>
      </c>
      <c r="D291" s="15">
        <v>3314297.9999999995</v>
      </c>
      <c r="E291" s="15">
        <v>933062.21449349553</v>
      </c>
      <c r="F291" s="234">
        <f>Yhteenveto[[#This Row],[Ikärakenne, laskennallinen kustannus]]+Yhteenveto[[#This Row],[Muut laskennalliset kustannukset ]]</f>
        <v>4247360.2144934954</v>
      </c>
      <c r="G291" s="329">
        <v>1388.69</v>
      </c>
      <c r="H291" s="17">
        <v>4145239.6500000004</v>
      </c>
      <c r="I291" s="345">
        <f>Yhteenveto[[#This Row],[Laskennalliset kustannukset yhteensä]]-Yhteenveto[[#This Row],[Omarahoitusosuus, €]]</f>
        <v>102120.56449349504</v>
      </c>
      <c r="J291" s="33">
        <v>197770.08622140615</v>
      </c>
      <c r="K291" s="34">
        <v>-172750.68447011308</v>
      </c>
      <c r="L291" s="234">
        <f>Yhteenveto[[#This Row],[Valtionosuus omarahoitusosuuden jälkeen (välisumma)]]+Yhteenveto[[#This Row],[Lisäosat yhteensä]]+Yhteenveto[[#This Row],[Valtionosuuteen tehtävät vähennykset ja lisäykset, netto]]</f>
        <v>127139.96624478808</v>
      </c>
      <c r="M291" s="34">
        <v>1085050.7477332584</v>
      </c>
      <c r="N291" s="308">
        <f>SUM(Yhteenveto[[#This Row],[Valtionosuus ennen verotuloihin perustuvaa valtionosuuden tasausta]]+Yhteenveto[[#This Row],[Verotuloihin perustuva valtionosuuden tasaus]])</f>
        <v>1212190.7139780466</v>
      </c>
      <c r="O291" s="244">
        <v>622487.32514186262</v>
      </c>
      <c r="P291" s="380">
        <f>SUM(Yhteenveto[[#This Row],[Kunnan  peruspalvelujen valtionosuus ]:[Veroperustemuutoksista johtuvien veromenetysten korvaus]])</f>
        <v>1834678.0391199091</v>
      </c>
      <c r="Q291" s="34">
        <v>1262075.2630000003</v>
      </c>
      <c r="R291" s="347">
        <f>+Yhteenveto[[#This Row],[Kunnan  peruspalvelujen valtionosuus ]]+Yhteenveto[[#This Row],[Veroperustemuutoksista johtuvien veromenetysten korvaus]]+Yhteenveto[[#This Row],[Kotikuntakorvaus, netto]]</f>
        <v>3096753.3021199093</v>
      </c>
      <c r="S291" s="11"/>
      <c r="T291"/>
    </row>
    <row r="292" spans="1:20" ht="15">
      <c r="A292" s="32">
        <v>936</v>
      </c>
      <c r="B292" s="13" t="s">
        <v>297</v>
      </c>
      <c r="C292" s="15">
        <v>6395</v>
      </c>
      <c r="D292" s="15">
        <v>7504616.2799999993</v>
      </c>
      <c r="E292" s="15">
        <v>1743461.5816759567</v>
      </c>
      <c r="F292" s="234">
        <f>Yhteenveto[[#This Row],[Ikärakenne, laskennallinen kustannus]]+Yhteenveto[[#This Row],[Muut laskennalliset kustannukset ]]</f>
        <v>9248077.8616759554</v>
      </c>
      <c r="G292" s="329">
        <v>1388.69</v>
      </c>
      <c r="H292" s="17">
        <v>8880672.5500000007</v>
      </c>
      <c r="I292" s="345">
        <f>Yhteenveto[[#This Row],[Laskennalliset kustannukset yhteensä]]-Yhteenveto[[#This Row],[Omarahoitusosuus, €]]</f>
        <v>367405.31167595461</v>
      </c>
      <c r="J292" s="33">
        <v>838506.23585158319</v>
      </c>
      <c r="K292" s="34">
        <v>2152604.9916207474</v>
      </c>
      <c r="L292" s="234">
        <f>Yhteenveto[[#This Row],[Valtionosuus omarahoitusosuuden jälkeen (välisumma)]]+Yhteenveto[[#This Row],[Lisäosat yhteensä]]+Yhteenveto[[#This Row],[Valtionosuuteen tehtävät vähennykset ja lisäykset, netto]]</f>
        <v>3358516.5391482851</v>
      </c>
      <c r="M292" s="34">
        <v>2007797.9339286697</v>
      </c>
      <c r="N292" s="308">
        <f>SUM(Yhteenveto[[#This Row],[Valtionosuus ennen verotuloihin perustuvaa valtionosuuden tasausta]]+Yhteenveto[[#This Row],[Verotuloihin perustuva valtionosuuden tasaus]])</f>
        <v>5366314.4730769545</v>
      </c>
      <c r="O292" s="244">
        <v>1416579.1150791266</v>
      </c>
      <c r="P292" s="380">
        <f>SUM(Yhteenveto[[#This Row],[Kunnan  peruspalvelujen valtionosuus ]:[Veroperustemuutoksista johtuvien veromenetysten korvaus]])</f>
        <v>6782893.5881560808</v>
      </c>
      <c r="Q292" s="34">
        <v>87317.980499999976</v>
      </c>
      <c r="R292" s="347">
        <f>+Yhteenveto[[#This Row],[Kunnan  peruspalvelujen valtionosuus ]]+Yhteenveto[[#This Row],[Veroperustemuutoksista johtuvien veromenetysten korvaus]]+Yhteenveto[[#This Row],[Kotikuntakorvaus, netto]]</f>
        <v>6870211.5686560804</v>
      </c>
      <c r="S292" s="11"/>
      <c r="T292"/>
    </row>
    <row r="293" spans="1:20" ht="15">
      <c r="A293" s="32">
        <v>946</v>
      </c>
      <c r="B293" s="13" t="s">
        <v>298</v>
      </c>
      <c r="C293" s="15">
        <v>6287</v>
      </c>
      <c r="D293" s="15">
        <v>10449471.17</v>
      </c>
      <c r="E293" s="15">
        <v>3261084.0165030397</v>
      </c>
      <c r="F293" s="234">
        <f>Yhteenveto[[#This Row],[Ikärakenne, laskennallinen kustannus]]+Yhteenveto[[#This Row],[Muut laskennalliset kustannukset ]]</f>
        <v>13710555.18650304</v>
      </c>
      <c r="G293" s="329">
        <v>1388.69</v>
      </c>
      <c r="H293" s="17">
        <v>8730694.0300000012</v>
      </c>
      <c r="I293" s="345">
        <f>Yhteenveto[[#This Row],[Laskennalliset kustannukset yhteensä]]-Yhteenveto[[#This Row],[Omarahoitusosuus, €]]</f>
        <v>4979861.1565030385</v>
      </c>
      <c r="J293" s="33">
        <v>334642.6811830051</v>
      </c>
      <c r="K293" s="34">
        <v>-686680.8897824547</v>
      </c>
      <c r="L293" s="234">
        <f>Yhteenveto[[#This Row],[Valtionosuus omarahoitusosuuden jälkeen (välisumma)]]+Yhteenveto[[#This Row],[Lisäosat yhteensä]]+Yhteenveto[[#This Row],[Valtionosuuteen tehtävät vähennykset ja lisäykset, netto]]</f>
        <v>4627822.9479035884</v>
      </c>
      <c r="M293" s="34">
        <v>2170743.7907054871</v>
      </c>
      <c r="N293" s="308">
        <f>SUM(Yhteenveto[[#This Row],[Valtionosuus ennen verotuloihin perustuvaa valtionosuuden tasausta]]+Yhteenveto[[#This Row],[Verotuloihin perustuva valtionosuuden tasaus]])</f>
        <v>6798566.7386090755</v>
      </c>
      <c r="O293" s="244">
        <v>1364035.1441720412</v>
      </c>
      <c r="P293" s="380">
        <f>SUM(Yhteenveto[[#This Row],[Kunnan  peruspalvelujen valtionosuus ]:[Veroperustemuutoksista johtuvien veromenetysten korvaus]])</f>
        <v>8162601.8827811163</v>
      </c>
      <c r="Q293" s="34">
        <v>-157792.97450000001</v>
      </c>
      <c r="R293" s="347">
        <f>+Yhteenveto[[#This Row],[Kunnan  peruspalvelujen valtionosuus ]]+Yhteenveto[[#This Row],[Veroperustemuutoksista johtuvien veromenetysten korvaus]]+Yhteenveto[[#This Row],[Kotikuntakorvaus, netto]]</f>
        <v>8004808.9082811158</v>
      </c>
      <c r="S293" s="11"/>
      <c r="T293"/>
    </row>
    <row r="294" spans="1:20" ht="15">
      <c r="A294" s="32">
        <v>976</v>
      </c>
      <c r="B294" s="13" t="s">
        <v>299</v>
      </c>
      <c r="C294" s="15">
        <v>3788</v>
      </c>
      <c r="D294" s="15">
        <v>3763903.2100000004</v>
      </c>
      <c r="E294" s="15">
        <v>2200115.7507953295</v>
      </c>
      <c r="F294" s="234">
        <f>Yhteenveto[[#This Row],[Ikärakenne, laskennallinen kustannus]]+Yhteenveto[[#This Row],[Muut laskennalliset kustannukset ]]</f>
        <v>5964018.9607953299</v>
      </c>
      <c r="G294" s="329">
        <v>1388.69</v>
      </c>
      <c r="H294" s="17">
        <v>5260357.7200000007</v>
      </c>
      <c r="I294" s="345">
        <f>Yhteenveto[[#This Row],[Laskennalliset kustannukset yhteensä]]-Yhteenveto[[#This Row],[Omarahoitusosuus, €]]</f>
        <v>703661.24079532921</v>
      </c>
      <c r="J294" s="33">
        <v>1342600.6254030054</v>
      </c>
      <c r="K294" s="34">
        <v>-667232.81000503292</v>
      </c>
      <c r="L294" s="234">
        <f>Yhteenveto[[#This Row],[Valtionosuus omarahoitusosuuden jälkeen (välisumma)]]+Yhteenveto[[#This Row],[Lisäosat yhteensä]]+Yhteenveto[[#This Row],[Valtionosuuteen tehtävät vähennykset ja lisäykset, netto]]</f>
        <v>1379029.0561933017</v>
      </c>
      <c r="M294" s="34">
        <v>1886670.1666394433</v>
      </c>
      <c r="N294" s="308">
        <f>SUM(Yhteenveto[[#This Row],[Valtionosuus ennen verotuloihin perustuvaa valtionosuuden tasausta]]+Yhteenveto[[#This Row],[Verotuloihin perustuva valtionosuuden tasaus]])</f>
        <v>3265699.2228327449</v>
      </c>
      <c r="O294" s="244">
        <v>822771.08316311531</v>
      </c>
      <c r="P294" s="380">
        <f>SUM(Yhteenveto[[#This Row],[Kunnan  peruspalvelujen valtionosuus ]:[Veroperustemuutoksista johtuvien veromenetysten korvaus]])</f>
        <v>4088470.3059958601</v>
      </c>
      <c r="Q294" s="34">
        <v>-46307.024000000019</v>
      </c>
      <c r="R294" s="347">
        <f>+Yhteenveto[[#This Row],[Kunnan  peruspalvelujen valtionosuus ]]+Yhteenveto[[#This Row],[Veroperustemuutoksista johtuvien veromenetysten korvaus]]+Yhteenveto[[#This Row],[Kotikuntakorvaus, netto]]</f>
        <v>4042163.2819958599</v>
      </c>
      <c r="S294" s="11"/>
      <c r="T294"/>
    </row>
    <row r="295" spans="1:20" ht="15">
      <c r="A295" s="32">
        <v>977</v>
      </c>
      <c r="B295" s="13" t="s">
        <v>300</v>
      </c>
      <c r="C295" s="15">
        <v>15293</v>
      </c>
      <c r="D295" s="15">
        <v>29584247.420000002</v>
      </c>
      <c r="E295" s="15">
        <v>1985373.2150026611</v>
      </c>
      <c r="F295" s="234">
        <f>Yhteenveto[[#This Row],[Ikärakenne, laskennallinen kustannus]]+Yhteenveto[[#This Row],[Muut laskennalliset kustannukset ]]</f>
        <v>31569620.635002661</v>
      </c>
      <c r="G295" s="329">
        <v>1388.69</v>
      </c>
      <c r="H295" s="17">
        <v>21237236.170000002</v>
      </c>
      <c r="I295" s="345">
        <f>Yhteenveto[[#This Row],[Laskennalliset kustannukset yhteensä]]-Yhteenveto[[#This Row],[Omarahoitusosuus, €]]</f>
        <v>10332384.46500266</v>
      </c>
      <c r="J295" s="33">
        <v>508392.40876551502</v>
      </c>
      <c r="K295" s="34">
        <v>-2928720.5440604407</v>
      </c>
      <c r="L295" s="234">
        <f>Yhteenveto[[#This Row],[Valtionosuus omarahoitusosuuden jälkeen (välisumma)]]+Yhteenveto[[#This Row],[Lisäosat yhteensä]]+Yhteenveto[[#This Row],[Valtionosuuteen tehtävät vähennykset ja lisäykset, netto]]</f>
        <v>7912056.3297077343</v>
      </c>
      <c r="M295" s="34">
        <v>6526933.9752020221</v>
      </c>
      <c r="N295" s="308">
        <f>SUM(Yhteenveto[[#This Row],[Valtionosuus ennen verotuloihin perustuvaa valtionosuuden tasausta]]+Yhteenveto[[#This Row],[Verotuloihin perustuva valtionosuuden tasaus]])</f>
        <v>14438990.304909756</v>
      </c>
      <c r="O295" s="244">
        <v>2433413.28319035</v>
      </c>
      <c r="P295" s="380">
        <f>SUM(Yhteenveto[[#This Row],[Kunnan  peruspalvelujen valtionosuus ]:[Veroperustemuutoksista johtuvien veromenetysten korvaus]])</f>
        <v>16872403.588100106</v>
      </c>
      <c r="Q295" s="34">
        <v>202145.67499999999</v>
      </c>
      <c r="R295" s="347">
        <f>+Yhteenveto[[#This Row],[Kunnan  peruspalvelujen valtionosuus ]]+Yhteenveto[[#This Row],[Veroperustemuutoksista johtuvien veromenetysten korvaus]]+Yhteenveto[[#This Row],[Kotikuntakorvaus, netto]]</f>
        <v>17074549.263100106</v>
      </c>
      <c r="S295" s="11"/>
      <c r="T295"/>
    </row>
    <row r="296" spans="1:20" ht="15">
      <c r="A296" s="32">
        <v>980</v>
      </c>
      <c r="B296" s="13" t="s">
        <v>301</v>
      </c>
      <c r="C296" s="15">
        <v>33607</v>
      </c>
      <c r="D296" s="15">
        <v>65054632.160000004</v>
      </c>
      <c r="E296" s="15">
        <v>4483622.8568104189</v>
      </c>
      <c r="F296" s="234">
        <f>Yhteenveto[[#This Row],[Ikärakenne, laskennallinen kustannus]]+Yhteenveto[[#This Row],[Muut laskennalliset kustannukset ]]</f>
        <v>69538255.016810417</v>
      </c>
      <c r="G296" s="329">
        <v>1388.69</v>
      </c>
      <c r="H296" s="17">
        <v>46669704.829999998</v>
      </c>
      <c r="I296" s="345">
        <f>Yhteenveto[[#This Row],[Laskennalliset kustannukset yhteensä]]-Yhteenveto[[#This Row],[Omarahoitusosuus, €]]</f>
        <v>22868550.186810419</v>
      </c>
      <c r="J296" s="33">
        <v>1097173.8753356456</v>
      </c>
      <c r="K296" s="34">
        <v>-3891131.3957984284</v>
      </c>
      <c r="L296" s="234">
        <f>Yhteenveto[[#This Row],[Valtionosuus omarahoitusosuuden jälkeen (välisumma)]]+Yhteenveto[[#This Row],[Lisäosat yhteensä]]+Yhteenveto[[#This Row],[Valtionosuuteen tehtävät vähennykset ja lisäykset, netto]]</f>
        <v>20074592.666347634</v>
      </c>
      <c r="M296" s="34">
        <v>5483454.6264062934</v>
      </c>
      <c r="N296" s="308">
        <f>SUM(Yhteenveto[[#This Row],[Valtionosuus ennen verotuloihin perustuvaa valtionosuuden tasausta]]+Yhteenveto[[#This Row],[Verotuloihin perustuva valtionosuuden tasaus]])</f>
        <v>25558047.292753927</v>
      </c>
      <c r="O296" s="244">
        <v>4220969.3136749519</v>
      </c>
      <c r="P296" s="380">
        <f>SUM(Yhteenveto[[#This Row],[Kunnan  peruspalvelujen valtionosuus ]:[Veroperustemuutoksista johtuvien veromenetysten korvaus]])</f>
        <v>29779016.60642888</v>
      </c>
      <c r="Q296" s="34">
        <v>-813183.56540000043</v>
      </c>
      <c r="R296" s="347">
        <f>+Yhteenveto[[#This Row],[Kunnan  peruspalvelujen valtionosuus ]]+Yhteenveto[[#This Row],[Veroperustemuutoksista johtuvien veromenetysten korvaus]]+Yhteenveto[[#This Row],[Kotikuntakorvaus, netto]]</f>
        <v>28965833.04102888</v>
      </c>
      <c r="S296" s="11"/>
      <c r="T296"/>
    </row>
    <row r="297" spans="1:20" ht="15">
      <c r="A297" s="32">
        <v>981</v>
      </c>
      <c r="B297" s="13" t="s">
        <v>302</v>
      </c>
      <c r="C297" s="15">
        <v>2237</v>
      </c>
      <c r="D297" s="15">
        <v>2594945.66</v>
      </c>
      <c r="E297" s="15">
        <v>406982.03862781945</v>
      </c>
      <c r="F297" s="234">
        <f>Yhteenveto[[#This Row],[Ikärakenne, laskennallinen kustannus]]+Yhteenveto[[#This Row],[Muut laskennalliset kustannukset ]]</f>
        <v>3001927.6986278198</v>
      </c>
      <c r="G297" s="329">
        <v>1388.69</v>
      </c>
      <c r="H297" s="17">
        <v>3106499.5300000003</v>
      </c>
      <c r="I297" s="345">
        <f>Yhteenveto[[#This Row],[Laskennalliset kustannukset yhteensä]]-Yhteenveto[[#This Row],[Omarahoitusosuus, €]]</f>
        <v>-104571.83137218049</v>
      </c>
      <c r="J297" s="33">
        <v>47936.968362363645</v>
      </c>
      <c r="K297" s="34">
        <v>745093.02104816632</v>
      </c>
      <c r="L297" s="234">
        <f>Yhteenveto[[#This Row],[Valtionosuus omarahoitusosuuden jälkeen (välisumma)]]+Yhteenveto[[#This Row],[Lisäosat yhteensä]]+Yhteenveto[[#This Row],[Valtionosuuteen tehtävät vähennykset ja lisäykset, netto]]</f>
        <v>688458.15803834947</v>
      </c>
      <c r="M297" s="34">
        <v>1123713.116947154</v>
      </c>
      <c r="N297" s="308">
        <f>SUM(Yhteenveto[[#This Row],[Valtionosuus ennen verotuloihin perustuvaa valtionosuuden tasausta]]+Yhteenveto[[#This Row],[Verotuloihin perustuva valtionosuuden tasaus]])</f>
        <v>1812171.2749855034</v>
      </c>
      <c r="O297" s="244">
        <v>506594.97488760692</v>
      </c>
      <c r="P297" s="380">
        <f>SUM(Yhteenveto[[#This Row],[Kunnan  peruspalvelujen valtionosuus ]:[Veroperustemuutoksista johtuvien veromenetysten korvaus]])</f>
        <v>2318766.2498731101</v>
      </c>
      <c r="Q297" s="34">
        <v>-52214.75</v>
      </c>
      <c r="R297" s="347">
        <f>+Yhteenveto[[#This Row],[Kunnan  peruspalvelujen valtionosuus ]]+Yhteenveto[[#This Row],[Veroperustemuutoksista johtuvien veromenetysten korvaus]]+Yhteenveto[[#This Row],[Kotikuntakorvaus, netto]]</f>
        <v>2266551.4998731101</v>
      </c>
      <c r="S297" s="11"/>
      <c r="T297"/>
    </row>
    <row r="298" spans="1:20" ht="15">
      <c r="A298" s="32">
        <v>989</v>
      </c>
      <c r="B298" s="13" t="s">
        <v>303</v>
      </c>
      <c r="C298" s="15">
        <v>5406</v>
      </c>
      <c r="D298" s="15">
        <v>7322077.0099999998</v>
      </c>
      <c r="E298" s="15">
        <v>1145790.1882607744</v>
      </c>
      <c r="F298" s="234">
        <f>Yhteenveto[[#This Row],[Ikärakenne, laskennallinen kustannus]]+Yhteenveto[[#This Row],[Muut laskennalliset kustannukset ]]</f>
        <v>8467867.1982607748</v>
      </c>
      <c r="G298" s="329">
        <v>1388.69</v>
      </c>
      <c r="H298" s="17">
        <v>7507258.1400000006</v>
      </c>
      <c r="I298" s="345">
        <f>Yhteenveto[[#This Row],[Laskennalliset kustannukset yhteensä]]-Yhteenveto[[#This Row],[Omarahoitusosuus, €]]</f>
        <v>960609.05826077424</v>
      </c>
      <c r="J298" s="33">
        <v>482252.45826160803</v>
      </c>
      <c r="K298" s="34">
        <v>-2089232.8575724894</v>
      </c>
      <c r="L298" s="234">
        <f>Yhteenveto[[#This Row],[Valtionosuus omarahoitusosuuden jälkeen (välisumma)]]+Yhteenveto[[#This Row],[Lisäosat yhteensä]]+Yhteenveto[[#This Row],[Valtionosuuteen tehtävät vähennykset ja lisäykset, netto]]</f>
        <v>-646371.34105010703</v>
      </c>
      <c r="M298" s="34">
        <v>2044935.2697507231</v>
      </c>
      <c r="N298" s="308">
        <f>SUM(Yhteenveto[[#This Row],[Valtionosuus ennen verotuloihin perustuvaa valtionosuuden tasausta]]+Yhteenveto[[#This Row],[Verotuloihin perustuva valtionosuuden tasaus]])</f>
        <v>1398563.9287006161</v>
      </c>
      <c r="O298" s="244">
        <v>1150277.1356862797</v>
      </c>
      <c r="P298" s="380">
        <f>SUM(Yhteenveto[[#This Row],[Kunnan  peruspalvelujen valtionosuus ]:[Veroperustemuutoksista johtuvien veromenetysten korvaus]])</f>
        <v>2548841.0643868959</v>
      </c>
      <c r="Q298" s="34">
        <v>107338.60750000003</v>
      </c>
      <c r="R298" s="347">
        <f>+Yhteenveto[[#This Row],[Kunnan  peruspalvelujen valtionosuus ]]+Yhteenveto[[#This Row],[Veroperustemuutoksista johtuvien veromenetysten korvaus]]+Yhteenveto[[#This Row],[Kotikuntakorvaus, netto]]</f>
        <v>2656179.6718868958</v>
      </c>
      <c r="S298" s="11"/>
      <c r="T298"/>
    </row>
    <row r="299" spans="1:20" ht="15">
      <c r="A299" s="32">
        <v>992</v>
      </c>
      <c r="B299" s="13" t="s">
        <v>304</v>
      </c>
      <c r="C299" s="15">
        <v>18120</v>
      </c>
      <c r="D299" s="15">
        <v>26252566.310000002</v>
      </c>
      <c r="E299" s="15">
        <v>3233026.1687611463</v>
      </c>
      <c r="F299" s="234">
        <f>Yhteenveto[[#This Row],[Ikärakenne, laskennallinen kustannus]]+Yhteenveto[[#This Row],[Muut laskennalliset kustannukset ]]</f>
        <v>29485592.478761148</v>
      </c>
      <c r="G299" s="329">
        <v>1388.69</v>
      </c>
      <c r="H299" s="17">
        <v>25163062.800000001</v>
      </c>
      <c r="I299" s="345">
        <f>Yhteenveto[[#This Row],[Laskennalliset kustannukset yhteensä]]-Yhteenveto[[#This Row],[Omarahoitusosuus, €]]</f>
        <v>4322529.678761147</v>
      </c>
      <c r="J299" s="33">
        <v>536489.20110896742</v>
      </c>
      <c r="K299" s="34">
        <v>-2061662.2431788377</v>
      </c>
      <c r="L299" s="234">
        <f>Yhteenveto[[#This Row],[Valtionosuus omarahoitusosuuden jälkeen (välisumma)]]+Yhteenveto[[#This Row],[Lisäosat yhteensä]]+Yhteenveto[[#This Row],[Valtionosuuteen tehtävät vähennykset ja lisäykset, netto]]</f>
        <v>2797356.6366912769</v>
      </c>
      <c r="M299" s="34">
        <v>5160493.4438761827</v>
      </c>
      <c r="N299" s="308">
        <f>SUM(Yhteenveto[[#This Row],[Valtionosuus ennen verotuloihin perustuvaa valtionosuuden tasausta]]+Yhteenveto[[#This Row],[Verotuloihin perustuva valtionosuuden tasaus]])</f>
        <v>7957850.0805674596</v>
      </c>
      <c r="O299" s="244">
        <v>2934301.2147387285</v>
      </c>
      <c r="P299" s="380">
        <f>SUM(Yhteenveto[[#This Row],[Kunnan  peruspalvelujen valtionosuus ]:[Veroperustemuutoksista johtuvien veromenetysten korvaus]])</f>
        <v>10892151.295306187</v>
      </c>
      <c r="Q299" s="34">
        <v>-173621.50299999997</v>
      </c>
      <c r="R299" s="347">
        <f>+Yhteenveto[[#This Row],[Kunnan  peruspalvelujen valtionosuus ]]+Yhteenveto[[#This Row],[Veroperustemuutoksista johtuvien veromenetysten korvaus]]+Yhteenveto[[#This Row],[Kotikuntakorvaus, netto]]</f>
        <v>10718529.792306187</v>
      </c>
      <c r="S299" s="11"/>
      <c r="T299"/>
    </row>
    <row r="300" spans="1:20" ht="15">
      <c r="A300" s="466" t="s">
        <v>1094</v>
      </c>
      <c r="B300" s="468" t="s">
        <v>305</v>
      </c>
      <c r="C300" s="15"/>
      <c r="D300" s="15"/>
      <c r="E300" s="15"/>
      <c r="F300" s="15"/>
      <c r="G300" s="16"/>
      <c r="H300" s="17"/>
      <c r="I300" s="17"/>
      <c r="J300" s="33"/>
      <c r="K300" s="15"/>
      <c r="L300" s="14"/>
      <c r="M300" s="34"/>
      <c r="N300" s="308"/>
      <c r="O300" s="308"/>
      <c r="P300" s="34"/>
      <c r="Q300" s="34">
        <v>1660588.67377282</v>
      </c>
      <c r="R300" s="347">
        <f>+Yhteenveto[[#This Row],[Kunnan  peruspalvelujen valtionosuus ]]+Yhteenveto[[#This Row],[Veroperustemuutoksista johtuvien veromenetysten korvaus]]+Yhteenveto[[#This Row],[Kotikuntakorvaus, netto]]</f>
        <v>1660588.67377282</v>
      </c>
      <c r="S300" s="11"/>
      <c r="T300"/>
    </row>
    <row r="301" spans="1:20" ht="15">
      <c r="A301" s="467" t="s">
        <v>1095</v>
      </c>
      <c r="B301" s="256" t="s">
        <v>306</v>
      </c>
      <c r="C301" s="37"/>
      <c r="D301" s="37"/>
      <c r="E301" s="37"/>
      <c r="F301" s="15"/>
      <c r="G301" s="16"/>
      <c r="H301" s="17"/>
      <c r="I301" s="17"/>
      <c r="J301" s="15"/>
      <c r="K301" s="15"/>
      <c r="L301" s="18"/>
      <c r="M301" s="15"/>
      <c r="N301" s="308"/>
      <c r="O301" s="308"/>
      <c r="P301" s="34"/>
      <c r="Q301" s="34">
        <v>2390909.4640160026</v>
      </c>
      <c r="R301" s="347">
        <f>+Yhteenveto[[#This Row],[Kunnan  peruspalvelujen valtionosuus ]]+Yhteenveto[[#This Row],[Veroperustemuutoksista johtuvien veromenetysten korvaus]]+Yhteenveto[[#This Row],[Kotikuntakorvaus, netto]]</f>
        <v>2390909.4640160026</v>
      </c>
      <c r="S301" s="11"/>
      <c r="T301"/>
    </row>
    <row r="302" spans="1:20" ht="15">
      <c r="A302" s="467" t="s">
        <v>1096</v>
      </c>
      <c r="B302" s="256" t="s">
        <v>307</v>
      </c>
      <c r="C302" s="37"/>
      <c r="D302" s="37"/>
      <c r="E302" s="37"/>
      <c r="F302" s="15"/>
      <c r="G302" s="16"/>
      <c r="H302" s="17"/>
      <c r="I302" s="17"/>
      <c r="J302" s="15"/>
      <c r="K302" s="15"/>
      <c r="L302" s="18"/>
      <c r="M302" s="15"/>
      <c r="N302" s="308"/>
      <c r="O302" s="308"/>
      <c r="P302" s="34"/>
      <c r="Q302" s="34">
        <v>997986.02048301999</v>
      </c>
      <c r="R302" s="347">
        <f>+Yhteenveto[[#This Row],[Kunnan  peruspalvelujen valtionosuus ]]+Yhteenveto[[#This Row],[Veroperustemuutoksista johtuvien veromenetysten korvaus]]+Yhteenveto[[#This Row],[Kotikuntakorvaus, netto]]</f>
        <v>997986.02048301999</v>
      </c>
      <c r="S302" s="11"/>
      <c r="T302"/>
    </row>
    <row r="303" spans="1:20" ht="15">
      <c r="A303" s="467" t="s">
        <v>1097</v>
      </c>
      <c r="B303" s="256" t="s">
        <v>308</v>
      </c>
      <c r="C303" s="37"/>
      <c r="D303" s="37"/>
      <c r="E303" s="37"/>
      <c r="F303" s="15"/>
      <c r="G303" s="16"/>
      <c r="H303" s="17"/>
      <c r="I303" s="17"/>
      <c r="J303" s="15"/>
      <c r="K303" s="15"/>
      <c r="L303" s="18"/>
      <c r="M303" s="15"/>
      <c r="N303" s="308"/>
      <c r="O303" s="308"/>
      <c r="P303" s="34"/>
      <c r="Q303" s="34">
        <v>2481443.2918912396</v>
      </c>
      <c r="R303" s="347">
        <f>+Yhteenveto[[#This Row],[Kunnan  peruspalvelujen valtionosuus ]]+Yhteenveto[[#This Row],[Veroperustemuutoksista johtuvien veromenetysten korvaus]]+Yhteenveto[[#This Row],[Kotikuntakorvaus, netto]]</f>
        <v>2481443.2918912396</v>
      </c>
      <c r="S303" s="11"/>
      <c r="T303"/>
    </row>
    <row r="304" spans="1:20" ht="15">
      <c r="A304" s="467" t="s">
        <v>1098</v>
      </c>
      <c r="B304" s="256" t="s">
        <v>309</v>
      </c>
      <c r="C304" s="37"/>
      <c r="D304" s="37"/>
      <c r="E304" s="37"/>
      <c r="F304" s="15"/>
      <c r="G304" s="16"/>
      <c r="H304" s="17"/>
      <c r="I304" s="17"/>
      <c r="J304" s="15"/>
      <c r="K304" s="15"/>
      <c r="L304" s="18"/>
      <c r="M304" s="15"/>
      <c r="N304" s="308"/>
      <c r="O304" s="308"/>
      <c r="P304" s="34"/>
      <c r="Q304" s="34">
        <v>5129533.7023602063</v>
      </c>
      <c r="R304" s="347">
        <f>+Yhteenveto[[#This Row],[Kunnan  peruspalvelujen valtionosuus ]]+Yhteenveto[[#This Row],[Veroperustemuutoksista johtuvien veromenetysten korvaus]]+Yhteenveto[[#This Row],[Kotikuntakorvaus, netto]]</f>
        <v>5129533.7023602063</v>
      </c>
      <c r="S304" s="11"/>
      <c r="T304"/>
    </row>
    <row r="305" spans="1:20" ht="15">
      <c r="A305" s="467" t="s">
        <v>1099</v>
      </c>
      <c r="B305" s="256" t="s">
        <v>310</v>
      </c>
      <c r="C305" s="37"/>
      <c r="D305" s="37"/>
      <c r="E305" s="37"/>
      <c r="F305" s="15"/>
      <c r="G305" s="16"/>
      <c r="H305" s="17"/>
      <c r="I305" s="17"/>
      <c r="J305" s="15"/>
      <c r="K305" s="15"/>
      <c r="L305" s="18"/>
      <c r="M305" s="15"/>
      <c r="N305" s="308"/>
      <c r="O305" s="308"/>
      <c r="P305" s="34"/>
      <c r="Q305" s="34">
        <v>4462545.0422883993</v>
      </c>
      <c r="R305" s="347">
        <f>+Yhteenveto[[#This Row],[Kunnan  peruspalvelujen valtionosuus ]]+Yhteenveto[[#This Row],[Veroperustemuutoksista johtuvien veromenetysten korvaus]]+Yhteenveto[[#This Row],[Kotikuntakorvaus, netto]]</f>
        <v>4462545.0422883993</v>
      </c>
      <c r="S305" s="11"/>
      <c r="T305"/>
    </row>
    <row r="306" spans="1:20" ht="15">
      <c r="A306" s="467" t="s">
        <v>1100</v>
      </c>
      <c r="B306" s="256" t="s">
        <v>311</v>
      </c>
      <c r="C306" s="37"/>
      <c r="D306" s="37"/>
      <c r="E306" s="37"/>
      <c r="F306" s="15"/>
      <c r="G306" s="16"/>
      <c r="H306" s="17"/>
      <c r="I306" s="17"/>
      <c r="J306" s="15"/>
      <c r="K306" s="15"/>
      <c r="L306" s="18"/>
      <c r="M306" s="15"/>
      <c r="N306" s="308"/>
      <c r="O306" s="308"/>
      <c r="P306" s="34"/>
      <c r="Q306" s="34">
        <v>1206899.02425954</v>
      </c>
      <c r="R306" s="347">
        <f>+Yhteenveto[[#This Row],[Kunnan  peruspalvelujen valtionosuus ]]+Yhteenveto[[#This Row],[Veroperustemuutoksista johtuvien veromenetysten korvaus]]+Yhteenveto[[#This Row],[Kotikuntakorvaus, netto]]</f>
        <v>1206899.02425954</v>
      </c>
      <c r="S306" s="11"/>
      <c r="T306"/>
    </row>
    <row r="307" spans="1:20" ht="15">
      <c r="A307" s="467" t="s">
        <v>1101</v>
      </c>
      <c r="B307" s="256" t="s">
        <v>312</v>
      </c>
      <c r="C307" s="37"/>
      <c r="D307" s="37"/>
      <c r="E307" s="37"/>
      <c r="F307" s="15"/>
      <c r="G307" s="16"/>
      <c r="H307" s="17"/>
      <c r="I307" s="17"/>
      <c r="J307" s="15"/>
      <c r="K307" s="15"/>
      <c r="L307" s="18"/>
      <c r="M307" s="15"/>
      <c r="N307" s="308"/>
      <c r="O307" s="308"/>
      <c r="P307" s="34"/>
      <c r="Q307" s="34">
        <v>3032372.9787520003</v>
      </c>
      <c r="R307" s="347">
        <f>+Yhteenveto[[#This Row],[Kunnan  peruspalvelujen valtionosuus ]]+Yhteenveto[[#This Row],[Veroperustemuutoksista johtuvien veromenetysten korvaus]]+Yhteenveto[[#This Row],[Kotikuntakorvaus, netto]]</f>
        <v>3032372.9787520003</v>
      </c>
      <c r="S307" s="11"/>
      <c r="T307"/>
    </row>
    <row r="308" spans="1:20" ht="15">
      <c r="A308" s="467" t="s">
        <v>1102</v>
      </c>
      <c r="B308" s="256" t="s">
        <v>313</v>
      </c>
      <c r="C308" s="37"/>
      <c r="D308" s="37"/>
      <c r="E308" s="37"/>
      <c r="F308" s="15"/>
      <c r="G308" s="16"/>
      <c r="H308" s="17"/>
      <c r="I308" s="17"/>
      <c r="J308" s="15"/>
      <c r="K308" s="15"/>
      <c r="L308" s="18"/>
      <c r="M308" s="15"/>
      <c r="N308" s="308"/>
      <c r="O308" s="308"/>
      <c r="P308" s="34"/>
      <c r="Q308" s="34">
        <v>6615821.4315272011</v>
      </c>
      <c r="R308" s="347">
        <f>+Yhteenveto[[#This Row],[Kunnan  peruspalvelujen valtionosuus ]]+Yhteenveto[[#This Row],[Veroperustemuutoksista johtuvien veromenetysten korvaus]]+Yhteenveto[[#This Row],[Kotikuntakorvaus, netto]]</f>
        <v>6615821.4315272011</v>
      </c>
      <c r="S308" s="11"/>
      <c r="T308"/>
    </row>
    <row r="309" spans="1:20" ht="15">
      <c r="A309" s="467" t="s">
        <v>1103</v>
      </c>
      <c r="B309" s="256" t="s">
        <v>314</v>
      </c>
      <c r="C309" s="37"/>
      <c r="D309" s="37"/>
      <c r="E309" s="37"/>
      <c r="F309" s="15"/>
      <c r="G309" s="16"/>
      <c r="H309" s="17"/>
      <c r="I309" s="17"/>
      <c r="J309" s="15"/>
      <c r="K309" s="15"/>
      <c r="L309" s="18"/>
      <c r="M309" s="15"/>
      <c r="N309" s="308"/>
      <c r="O309" s="308"/>
      <c r="P309" s="34"/>
      <c r="Q309" s="34">
        <v>5621552.9836864006</v>
      </c>
      <c r="R309" s="347">
        <f>+Yhteenveto[[#This Row],[Kunnan  peruspalvelujen valtionosuus ]]+Yhteenveto[[#This Row],[Veroperustemuutoksista johtuvien veromenetysten korvaus]]+Yhteenveto[[#This Row],[Kotikuntakorvaus, netto]]</f>
        <v>5621552.9836864006</v>
      </c>
      <c r="S309" s="11"/>
      <c r="T309"/>
    </row>
    <row r="310" spans="1:20" ht="15">
      <c r="A310" s="467" t="s">
        <v>1104</v>
      </c>
      <c r="B310" s="256" t="s">
        <v>315</v>
      </c>
      <c r="C310" s="37"/>
      <c r="D310" s="37"/>
      <c r="E310" s="37"/>
      <c r="F310" s="15"/>
      <c r="G310" s="16"/>
      <c r="H310" s="17"/>
      <c r="I310" s="17"/>
      <c r="J310" s="15"/>
      <c r="K310" s="15"/>
      <c r="L310" s="18"/>
      <c r="M310" s="15"/>
      <c r="N310" s="308"/>
      <c r="O310" s="308"/>
      <c r="P310" s="34"/>
      <c r="Q310" s="34">
        <v>4466918.6571616009</v>
      </c>
      <c r="R310" s="347">
        <f>+Yhteenveto[[#This Row],[Kunnan  peruspalvelujen valtionosuus ]]+Yhteenveto[[#This Row],[Veroperustemuutoksista johtuvien veromenetysten korvaus]]+Yhteenveto[[#This Row],[Kotikuntakorvaus, netto]]</f>
        <v>4466918.6571616009</v>
      </c>
      <c r="S310" s="11"/>
      <c r="T310"/>
    </row>
    <row r="311" spans="1:20" ht="15">
      <c r="A311" s="467" t="s">
        <v>1105</v>
      </c>
      <c r="B311" s="256" t="s">
        <v>316</v>
      </c>
      <c r="C311" s="37"/>
      <c r="D311" s="37"/>
      <c r="E311" s="37"/>
      <c r="F311" s="15"/>
      <c r="G311" s="16"/>
      <c r="H311" s="17"/>
      <c r="I311" s="17"/>
      <c r="J311" s="15"/>
      <c r="K311" s="15"/>
      <c r="L311" s="18"/>
      <c r="M311" s="15"/>
      <c r="N311" s="308"/>
      <c r="O311" s="308"/>
      <c r="P311" s="34"/>
      <c r="Q311" s="34">
        <v>4917400.9891012013</v>
      </c>
      <c r="R311" s="347">
        <f>+Yhteenveto[[#This Row],[Kunnan  peruspalvelujen valtionosuus ]]+Yhteenveto[[#This Row],[Veroperustemuutoksista johtuvien veromenetysten korvaus]]+Yhteenveto[[#This Row],[Kotikuntakorvaus, netto]]</f>
        <v>4917400.9891012013</v>
      </c>
      <c r="S311" s="11"/>
      <c r="T311"/>
    </row>
    <row r="312" spans="1:20" ht="15">
      <c r="A312" s="467" t="s">
        <v>1106</v>
      </c>
      <c r="B312" s="256" t="s">
        <v>317</v>
      </c>
      <c r="C312" s="37"/>
      <c r="D312" s="37"/>
      <c r="E312" s="37"/>
      <c r="F312" s="15"/>
      <c r="G312" s="16"/>
      <c r="H312" s="17"/>
      <c r="I312" s="17"/>
      <c r="J312" s="15"/>
      <c r="K312" s="15"/>
      <c r="L312" s="18"/>
      <c r="M312" s="15"/>
      <c r="N312" s="308"/>
      <c r="O312" s="308"/>
      <c r="P312" s="34"/>
      <c r="Q312" s="34">
        <v>5795039.7069900008</v>
      </c>
      <c r="R312" s="347">
        <f>+Yhteenveto[[#This Row],[Kunnan  peruspalvelujen valtionosuus ]]+Yhteenveto[[#This Row],[Veroperustemuutoksista johtuvien veromenetysten korvaus]]+Yhteenveto[[#This Row],[Kotikuntakorvaus, netto]]</f>
        <v>5795039.7069900008</v>
      </c>
      <c r="S312" s="11"/>
      <c r="T312"/>
    </row>
    <row r="313" spans="1:20" ht="15">
      <c r="A313" s="467" t="s">
        <v>1107</v>
      </c>
      <c r="B313" s="256" t="s">
        <v>318</v>
      </c>
      <c r="C313" s="37"/>
      <c r="D313" s="37"/>
      <c r="E313" s="37"/>
      <c r="F313" s="15"/>
      <c r="G313" s="16"/>
      <c r="H313" s="17"/>
      <c r="I313" s="17"/>
      <c r="J313" s="15"/>
      <c r="K313" s="15"/>
      <c r="L313" s="18"/>
      <c r="M313" s="15"/>
      <c r="N313" s="308"/>
      <c r="O313" s="308"/>
      <c r="P313" s="34"/>
      <c r="Q313" s="34">
        <v>3839304.9228574</v>
      </c>
      <c r="R313" s="347">
        <f>+Yhteenveto[[#This Row],[Kunnan  peruspalvelujen valtionosuus ]]+Yhteenveto[[#This Row],[Veroperustemuutoksista johtuvien veromenetysten korvaus]]+Yhteenveto[[#This Row],[Kotikuntakorvaus, netto]]</f>
        <v>3839304.9228574</v>
      </c>
      <c r="S313" s="11"/>
      <c r="T313"/>
    </row>
    <row r="314" spans="1:20" ht="15">
      <c r="A314" s="467" t="s">
        <v>1108</v>
      </c>
      <c r="B314" s="256" t="s">
        <v>739</v>
      </c>
      <c r="C314" s="37"/>
      <c r="D314" s="37"/>
      <c r="E314" s="37"/>
      <c r="F314" s="15"/>
      <c r="G314" s="16"/>
      <c r="H314" s="17"/>
      <c r="I314" s="17"/>
      <c r="J314" s="15"/>
      <c r="K314" s="15"/>
      <c r="L314" s="18"/>
      <c r="M314" s="15"/>
      <c r="N314" s="308"/>
      <c r="O314" s="308"/>
      <c r="P314" s="34"/>
      <c r="Q314" s="34">
        <v>8158249.6101424005</v>
      </c>
      <c r="R314" s="347">
        <f>+Yhteenveto[[#This Row],[Kunnan  peruspalvelujen valtionosuus ]]+Yhteenveto[[#This Row],[Veroperustemuutoksista johtuvien veromenetysten korvaus]]+Yhteenveto[[#This Row],[Kotikuntakorvaus, netto]]</f>
        <v>8158249.6101424005</v>
      </c>
      <c r="S314" s="11"/>
      <c r="T314"/>
    </row>
    <row r="315" spans="1:20" s="45" customFormat="1" ht="15">
      <c r="A315" s="46" t="s">
        <v>1109</v>
      </c>
      <c r="B315" s="469" t="s">
        <v>319</v>
      </c>
      <c r="C315" s="39"/>
      <c r="D315" s="39"/>
      <c r="E315" s="39"/>
      <c r="F315" s="15"/>
      <c r="G315" s="40"/>
      <c r="H315" s="41"/>
      <c r="I315" s="41"/>
      <c r="J315" s="15"/>
      <c r="K315" s="15"/>
      <c r="L315" s="42"/>
      <c r="M315" s="15"/>
      <c r="N315" s="308"/>
      <c r="O315" s="308"/>
      <c r="P315" s="34"/>
      <c r="Q315" s="34">
        <v>1908281.0627583801</v>
      </c>
      <c r="R315" s="347">
        <f>+Yhteenveto[[#This Row],[Kunnan  peruspalvelujen valtionosuus ]]+Yhteenveto[[#This Row],[Veroperustemuutoksista johtuvien veromenetysten korvaus]]+Yhteenveto[[#This Row],[Kotikuntakorvaus, netto]]</f>
        <v>1908281.0627583801</v>
      </c>
      <c r="S315" s="44"/>
    </row>
    <row r="316" spans="1:20" s="45" customFormat="1" ht="15">
      <c r="A316" s="46" t="s">
        <v>1110</v>
      </c>
      <c r="B316" s="469" t="s">
        <v>320</v>
      </c>
      <c r="C316" s="39"/>
      <c r="D316" s="39"/>
      <c r="E316" s="39"/>
      <c r="F316" s="15"/>
      <c r="G316" s="40"/>
      <c r="H316" s="41"/>
      <c r="I316" s="41"/>
      <c r="J316" s="15"/>
      <c r="K316" s="15"/>
      <c r="L316" s="42"/>
      <c r="M316" s="15"/>
      <c r="N316" s="308"/>
      <c r="O316" s="308"/>
      <c r="P316" s="34"/>
      <c r="Q316" s="34">
        <v>3829099.8214866002</v>
      </c>
      <c r="R316" s="347">
        <f>+Yhteenveto[[#This Row],[Kunnan  peruspalvelujen valtionosuus ]]+Yhteenveto[[#This Row],[Veroperustemuutoksista johtuvien veromenetysten korvaus]]+Yhteenveto[[#This Row],[Kotikuntakorvaus, netto]]</f>
        <v>3829099.8214866002</v>
      </c>
      <c r="S316" s="44"/>
    </row>
    <row r="317" spans="1:20" ht="15">
      <c r="A317" s="467" t="s">
        <v>1111</v>
      </c>
      <c r="B317" s="256" t="s">
        <v>321</v>
      </c>
      <c r="C317" s="37"/>
      <c r="D317" s="37"/>
      <c r="E317" s="37"/>
      <c r="F317" s="15"/>
      <c r="G317" s="16"/>
      <c r="H317" s="17"/>
      <c r="I317" s="17"/>
      <c r="J317" s="15"/>
      <c r="K317" s="15"/>
      <c r="L317" s="18"/>
      <c r="M317" s="15"/>
      <c r="N317" s="308"/>
      <c r="O317" s="308"/>
      <c r="P317" s="34"/>
      <c r="Q317" s="34">
        <v>5260000.8208352011</v>
      </c>
      <c r="R317" s="347">
        <f>+Yhteenveto[[#This Row],[Kunnan  peruspalvelujen valtionosuus ]]+Yhteenveto[[#This Row],[Veroperustemuutoksista johtuvien veromenetysten korvaus]]+Yhteenveto[[#This Row],[Kotikuntakorvaus, netto]]</f>
        <v>5260000.8208352011</v>
      </c>
      <c r="S317" s="11"/>
      <c r="T317"/>
    </row>
    <row r="318" spans="1:20" ht="15">
      <c r="A318" s="467" t="s">
        <v>1112</v>
      </c>
      <c r="B318" s="256" t="s">
        <v>322</v>
      </c>
      <c r="C318" s="37"/>
      <c r="D318" s="37"/>
      <c r="E318" s="37"/>
      <c r="F318" s="15"/>
      <c r="G318" s="16"/>
      <c r="H318" s="17"/>
      <c r="I318" s="17"/>
      <c r="J318" s="15"/>
      <c r="K318" s="15"/>
      <c r="L318" s="18"/>
      <c r="M318" s="15"/>
      <c r="N318" s="308"/>
      <c r="O318" s="308"/>
      <c r="P318" s="34"/>
      <c r="Q318" s="34">
        <v>4437396.7567675011</v>
      </c>
      <c r="R318" s="347">
        <f>+Yhteenveto[[#This Row],[Kunnan  peruspalvelujen valtionosuus ]]+Yhteenveto[[#This Row],[Veroperustemuutoksista johtuvien veromenetysten korvaus]]+Yhteenveto[[#This Row],[Kotikuntakorvaus, netto]]</f>
        <v>4437396.7567675011</v>
      </c>
      <c r="S318" s="11"/>
      <c r="T318"/>
    </row>
    <row r="319" spans="1:20" ht="15">
      <c r="A319" s="467" t="s">
        <v>1113</v>
      </c>
      <c r="B319" s="256" t="s">
        <v>323</v>
      </c>
      <c r="C319" s="37"/>
      <c r="D319" s="37"/>
      <c r="E319" s="37"/>
      <c r="F319" s="15"/>
      <c r="G319" s="16"/>
      <c r="H319" s="17"/>
      <c r="I319" s="17"/>
      <c r="J319" s="15"/>
      <c r="K319" s="15"/>
      <c r="L319" s="18"/>
      <c r="M319" s="15"/>
      <c r="N319" s="308"/>
      <c r="O319" s="308"/>
      <c r="P319" s="34"/>
      <c r="Q319" s="34">
        <v>3898348.7236456005</v>
      </c>
      <c r="R319" s="347">
        <f>+Yhteenveto[[#This Row],[Kunnan  peruspalvelujen valtionosuus ]]+Yhteenveto[[#This Row],[Veroperustemuutoksista johtuvien veromenetysten korvaus]]+Yhteenveto[[#This Row],[Kotikuntakorvaus, netto]]</f>
        <v>3898348.7236456005</v>
      </c>
      <c r="S319" s="11"/>
      <c r="T319"/>
    </row>
    <row r="320" spans="1:20" ht="15">
      <c r="A320" s="467" t="s">
        <v>1114</v>
      </c>
      <c r="B320" s="256" t="s">
        <v>324</v>
      </c>
      <c r="C320" s="37"/>
      <c r="D320" s="37"/>
      <c r="E320" s="37"/>
      <c r="F320" s="15"/>
      <c r="G320" s="16"/>
      <c r="H320" s="17"/>
      <c r="I320" s="17"/>
      <c r="J320" s="15"/>
      <c r="K320" s="15"/>
      <c r="L320" s="18"/>
      <c r="M320" s="15"/>
      <c r="N320" s="308"/>
      <c r="O320" s="308"/>
      <c r="P320" s="34"/>
      <c r="Q320" s="34">
        <v>920427.25006494019</v>
      </c>
      <c r="R320" s="347">
        <f>+Yhteenveto[[#This Row],[Kunnan  peruspalvelujen valtionosuus ]]+Yhteenveto[[#This Row],[Veroperustemuutoksista johtuvien veromenetysten korvaus]]+Yhteenveto[[#This Row],[Kotikuntakorvaus, netto]]</f>
        <v>920427.25006494019</v>
      </c>
      <c r="S320" s="11"/>
      <c r="T320"/>
    </row>
    <row r="321" spans="1:20" ht="15">
      <c r="A321" s="467" t="s">
        <v>1115</v>
      </c>
      <c r="B321" s="256" t="s">
        <v>325</v>
      </c>
      <c r="C321" s="37"/>
      <c r="D321" s="37"/>
      <c r="E321" s="37"/>
      <c r="F321" s="15"/>
      <c r="G321" s="16"/>
      <c r="H321" s="17"/>
      <c r="I321" s="17"/>
      <c r="J321" s="15"/>
      <c r="K321" s="15"/>
      <c r="L321" s="18"/>
      <c r="M321" s="15"/>
      <c r="N321" s="308"/>
      <c r="O321" s="308"/>
      <c r="P321" s="34"/>
      <c r="Q321" s="34">
        <v>379046.62234400003</v>
      </c>
      <c r="R321" s="347">
        <f>+Yhteenveto[[#This Row],[Kunnan  peruspalvelujen valtionosuus ]]+Yhteenveto[[#This Row],[Veroperustemuutoksista johtuvien veromenetysten korvaus]]+Yhteenveto[[#This Row],[Kotikuntakorvaus, netto]]</f>
        <v>379046.62234400003</v>
      </c>
      <c r="S321" s="11"/>
      <c r="T321"/>
    </row>
    <row r="322" spans="1:20" ht="15">
      <c r="A322" s="467" t="s">
        <v>1116</v>
      </c>
      <c r="B322" s="256" t="s">
        <v>326</v>
      </c>
      <c r="C322" s="37"/>
      <c r="D322" s="37"/>
      <c r="E322" s="37"/>
      <c r="F322" s="15"/>
      <c r="G322" s="16"/>
      <c r="H322" s="17"/>
      <c r="I322" s="17"/>
      <c r="J322" s="15"/>
      <c r="K322" s="15"/>
      <c r="L322" s="18"/>
      <c r="M322" s="15"/>
      <c r="N322" s="308"/>
      <c r="O322" s="308"/>
      <c r="P322" s="34"/>
      <c r="Q322" s="34">
        <v>208475.64228920001</v>
      </c>
      <c r="R322" s="347">
        <f>+Yhteenveto[[#This Row],[Kunnan  peruspalvelujen valtionosuus ]]+Yhteenveto[[#This Row],[Veroperustemuutoksista johtuvien veromenetysten korvaus]]+Yhteenveto[[#This Row],[Kotikuntakorvaus, netto]]</f>
        <v>208475.64228920001</v>
      </c>
      <c r="S322" s="11"/>
      <c r="T322"/>
    </row>
    <row r="323" spans="1:20" ht="15">
      <c r="A323" s="467" t="s">
        <v>1117</v>
      </c>
      <c r="B323" s="256" t="s">
        <v>714</v>
      </c>
      <c r="C323" s="37"/>
      <c r="D323" s="37"/>
      <c r="E323" s="37"/>
      <c r="F323" s="15"/>
      <c r="G323" s="16"/>
      <c r="H323" s="17"/>
      <c r="I323" s="17"/>
      <c r="J323" s="15"/>
      <c r="K323" s="15"/>
      <c r="L323" s="18"/>
      <c r="M323" s="15"/>
      <c r="N323" s="308"/>
      <c r="O323" s="308"/>
      <c r="P323" s="34"/>
      <c r="Q323" s="34">
        <v>5714856.7676480003</v>
      </c>
      <c r="R323" s="347">
        <f>+Yhteenveto[[#This Row],[Kunnan  peruspalvelujen valtionosuus ]]+Yhteenveto[[#This Row],[Veroperustemuutoksista johtuvien veromenetysten korvaus]]+Yhteenveto[[#This Row],[Kotikuntakorvaus, netto]]</f>
        <v>5714856.7676480003</v>
      </c>
      <c r="S323" s="11"/>
      <c r="T323"/>
    </row>
    <row r="324" spans="1:20" ht="15">
      <c r="A324" s="467" t="s">
        <v>1118</v>
      </c>
      <c r="B324" s="256" t="s">
        <v>327</v>
      </c>
      <c r="C324" s="37"/>
      <c r="D324" s="37"/>
      <c r="E324" s="37"/>
      <c r="F324" s="15"/>
      <c r="G324" s="16"/>
      <c r="H324" s="17"/>
      <c r="I324" s="17"/>
      <c r="J324" s="15"/>
      <c r="K324" s="15"/>
      <c r="L324" s="18"/>
      <c r="M324" s="15"/>
      <c r="N324" s="308"/>
      <c r="O324" s="308"/>
      <c r="P324" s="34"/>
      <c r="Q324" s="34">
        <v>402372.56833440001</v>
      </c>
      <c r="R324" s="347">
        <f>+Yhteenveto[[#This Row],[Kunnan  peruspalvelujen valtionosuus ]]+Yhteenveto[[#This Row],[Veroperustemuutoksista johtuvien veromenetysten korvaus]]+Yhteenveto[[#This Row],[Kotikuntakorvaus, netto]]</f>
        <v>402372.56833440001</v>
      </c>
      <c r="S324" s="11"/>
      <c r="T324"/>
    </row>
    <row r="325" spans="1:20" ht="15">
      <c r="A325" s="467" t="s">
        <v>1119</v>
      </c>
      <c r="B325" s="256" t="s">
        <v>328</v>
      </c>
      <c r="C325" s="37"/>
      <c r="D325" s="37"/>
      <c r="E325" s="37"/>
      <c r="F325" s="15"/>
      <c r="G325" s="16"/>
      <c r="H325" s="17"/>
      <c r="I325" s="17"/>
      <c r="J325" s="15"/>
      <c r="K325" s="15"/>
      <c r="L325" s="18"/>
      <c r="M325" s="15"/>
      <c r="N325" s="308"/>
      <c r="O325" s="308"/>
      <c r="P325" s="34"/>
      <c r="Q325" s="34">
        <v>599258.13120962004</v>
      </c>
      <c r="R325" s="347">
        <f>+Yhteenveto[[#This Row],[Kunnan  peruspalvelujen valtionosuus ]]+Yhteenveto[[#This Row],[Veroperustemuutoksista johtuvien veromenetysten korvaus]]+Yhteenveto[[#This Row],[Kotikuntakorvaus, netto]]</f>
        <v>599258.13120962004</v>
      </c>
      <c r="S325" s="11"/>
      <c r="T325"/>
    </row>
    <row r="326" spans="1:20" ht="15">
      <c r="A326" s="467" t="s">
        <v>1120</v>
      </c>
      <c r="B326" s="256" t="s">
        <v>329</v>
      </c>
      <c r="C326" s="37"/>
      <c r="D326" s="37"/>
      <c r="E326" s="37"/>
      <c r="F326" s="15"/>
      <c r="G326" s="16"/>
      <c r="H326" s="17"/>
      <c r="I326" s="17"/>
      <c r="J326" s="15"/>
      <c r="K326" s="15"/>
      <c r="L326" s="18"/>
      <c r="M326" s="15"/>
      <c r="N326" s="308"/>
      <c r="O326" s="308"/>
      <c r="P326" s="34"/>
      <c r="Q326" s="34">
        <v>2932466.4942034925</v>
      </c>
      <c r="R326" s="347">
        <f>+Yhteenveto[[#This Row],[Kunnan  peruspalvelujen valtionosuus ]]+Yhteenveto[[#This Row],[Veroperustemuutoksista johtuvien veromenetysten korvaus]]+Yhteenveto[[#This Row],[Kotikuntakorvaus, netto]]</f>
        <v>2932466.4942034925</v>
      </c>
      <c r="S326" s="11"/>
      <c r="T326"/>
    </row>
    <row r="327" spans="1:20" ht="15">
      <c r="A327" s="467" t="s">
        <v>1121</v>
      </c>
      <c r="B327" s="256" t="s">
        <v>330</v>
      </c>
      <c r="C327" s="37"/>
      <c r="D327" s="37"/>
      <c r="E327" s="37"/>
      <c r="F327" s="15"/>
      <c r="G327" s="16"/>
      <c r="H327" s="17"/>
      <c r="I327" s="17"/>
      <c r="J327" s="15"/>
      <c r="K327" s="15"/>
      <c r="L327" s="18"/>
      <c r="M327" s="15"/>
      <c r="N327" s="308"/>
      <c r="O327" s="308"/>
      <c r="P327" s="34"/>
      <c r="Q327" s="34">
        <v>1804845.0710072003</v>
      </c>
      <c r="R327" s="347">
        <f>+Yhteenveto[[#This Row],[Kunnan  peruspalvelujen valtionosuus ]]+Yhteenveto[[#This Row],[Veroperustemuutoksista johtuvien veromenetysten korvaus]]+Yhteenveto[[#This Row],[Kotikuntakorvaus, netto]]</f>
        <v>1804845.0710072003</v>
      </c>
      <c r="S327" s="11"/>
      <c r="T327"/>
    </row>
    <row r="328" spans="1:20" ht="15">
      <c r="A328" s="467" t="s">
        <v>1122</v>
      </c>
      <c r="B328" s="256" t="s">
        <v>331</v>
      </c>
      <c r="C328" s="37"/>
      <c r="D328" s="37"/>
      <c r="E328" s="37"/>
      <c r="F328" s="15"/>
      <c r="G328" s="16"/>
      <c r="H328" s="17"/>
      <c r="I328" s="17"/>
      <c r="J328" s="15"/>
      <c r="K328" s="15"/>
      <c r="L328" s="18"/>
      <c r="M328" s="15"/>
      <c r="N328" s="308"/>
      <c r="O328" s="308"/>
      <c r="P328" s="34"/>
      <c r="Q328" s="34">
        <v>1511229.7258530401</v>
      </c>
      <c r="R328" s="347">
        <f>+Yhteenveto[[#This Row],[Kunnan  peruspalvelujen valtionosuus ]]+Yhteenveto[[#This Row],[Veroperustemuutoksista johtuvien veromenetysten korvaus]]+Yhteenveto[[#This Row],[Kotikuntakorvaus, netto]]</f>
        <v>1511229.7258530401</v>
      </c>
      <c r="S328" s="11"/>
      <c r="T328"/>
    </row>
    <row r="329" spans="1:20" ht="15">
      <c r="A329" s="467" t="s">
        <v>1123</v>
      </c>
      <c r="B329" s="256" t="s">
        <v>332</v>
      </c>
      <c r="C329" s="37"/>
      <c r="D329" s="37"/>
      <c r="E329" s="37"/>
      <c r="F329" s="15"/>
      <c r="G329" s="16"/>
      <c r="H329" s="17"/>
      <c r="I329" s="17"/>
      <c r="J329" s="15"/>
      <c r="K329" s="15"/>
      <c r="L329" s="18"/>
      <c r="M329" s="15"/>
      <c r="N329" s="308"/>
      <c r="O329" s="308"/>
      <c r="P329" s="34"/>
      <c r="Q329" s="34">
        <v>1002068.0610313398</v>
      </c>
      <c r="R329" s="347">
        <f>+Yhteenveto[[#This Row],[Kunnan  peruspalvelujen valtionosuus ]]+Yhteenveto[[#This Row],[Veroperustemuutoksista johtuvien veromenetysten korvaus]]+Yhteenveto[[#This Row],[Kotikuntakorvaus, netto]]</f>
        <v>1002068.0610313398</v>
      </c>
      <c r="S329" s="11"/>
      <c r="T329"/>
    </row>
    <row r="330" spans="1:20" ht="15">
      <c r="A330" s="467" t="s">
        <v>1124</v>
      </c>
      <c r="B330" s="256" t="s">
        <v>333</v>
      </c>
      <c r="C330" s="37"/>
      <c r="D330" s="37"/>
      <c r="E330" s="37"/>
      <c r="F330" s="15"/>
      <c r="G330" s="16"/>
      <c r="H330" s="17"/>
      <c r="I330" s="17"/>
      <c r="J330" s="15"/>
      <c r="K330" s="15"/>
      <c r="L330" s="18"/>
      <c r="M330" s="15"/>
      <c r="N330" s="308"/>
      <c r="O330" s="308"/>
      <c r="P330" s="34"/>
      <c r="Q330" s="34">
        <v>1086405.9345028799</v>
      </c>
      <c r="R330" s="347">
        <f>+Yhteenveto[[#This Row],[Kunnan  peruspalvelujen valtionosuus ]]+Yhteenveto[[#This Row],[Veroperustemuutoksista johtuvien veromenetysten korvaus]]+Yhteenveto[[#This Row],[Kotikuntakorvaus, netto]]</f>
        <v>1086405.9345028799</v>
      </c>
      <c r="S330" s="11"/>
      <c r="T330"/>
    </row>
    <row r="331" spans="1:20" ht="15">
      <c r="A331" s="467" t="s">
        <v>1125</v>
      </c>
      <c r="B331" s="256" t="s">
        <v>334</v>
      </c>
      <c r="C331" s="37"/>
      <c r="D331" s="37"/>
      <c r="E331" s="37"/>
      <c r="F331" s="15"/>
      <c r="G331" s="16"/>
      <c r="H331" s="17"/>
      <c r="I331" s="17"/>
      <c r="J331" s="15"/>
      <c r="K331" s="15"/>
      <c r="L331" s="18"/>
      <c r="M331" s="15"/>
      <c r="N331" s="308"/>
      <c r="O331" s="308"/>
      <c r="P331" s="34"/>
      <c r="Q331" s="34">
        <v>1610073.4219873601</v>
      </c>
      <c r="R331" s="347">
        <f>+Yhteenveto[[#This Row],[Kunnan  peruspalvelujen valtionosuus ]]+Yhteenveto[[#This Row],[Veroperustemuutoksista johtuvien veromenetysten korvaus]]+Yhteenveto[[#This Row],[Kotikuntakorvaus, netto]]</f>
        <v>1610073.4219873601</v>
      </c>
      <c r="S331" s="11"/>
      <c r="T331"/>
    </row>
    <row r="332" spans="1:20" ht="15">
      <c r="A332" s="467" t="s">
        <v>1126</v>
      </c>
      <c r="B332" s="256" t="s">
        <v>335</v>
      </c>
      <c r="C332" s="37"/>
      <c r="D332" s="37"/>
      <c r="E332" s="37"/>
      <c r="F332" s="15"/>
      <c r="G332" s="16"/>
      <c r="H332" s="17"/>
      <c r="I332" s="17"/>
      <c r="J332" s="15"/>
      <c r="K332" s="15"/>
      <c r="L332" s="18"/>
      <c r="M332" s="15"/>
      <c r="N332" s="308"/>
      <c r="O332" s="308"/>
      <c r="P332" s="34"/>
      <c r="Q332" s="34">
        <v>820781.72453719983</v>
      </c>
      <c r="R332" s="347">
        <f>+Yhteenveto[[#This Row],[Kunnan  peruspalvelujen valtionosuus ]]+Yhteenveto[[#This Row],[Veroperustemuutoksista johtuvien veromenetysten korvaus]]+Yhteenveto[[#This Row],[Kotikuntakorvaus, netto]]</f>
        <v>820781.72453719983</v>
      </c>
      <c r="S332" s="11"/>
      <c r="T332"/>
    </row>
    <row r="333" spans="1:20" ht="15">
      <c r="A333" s="467" t="s">
        <v>1127</v>
      </c>
      <c r="B333" s="256" t="s">
        <v>740</v>
      </c>
      <c r="C333" s="37"/>
      <c r="D333" s="37"/>
      <c r="E333" s="37"/>
      <c r="F333" s="15"/>
      <c r="G333" s="16"/>
      <c r="H333" s="17"/>
      <c r="I333" s="17"/>
      <c r="J333" s="15"/>
      <c r="K333" s="15"/>
      <c r="L333" s="18"/>
      <c r="M333" s="15"/>
      <c r="N333" s="308"/>
      <c r="O333" s="308"/>
      <c r="P333" s="34"/>
      <c r="Q333" s="34">
        <v>1207919.5343966202</v>
      </c>
      <c r="R333" s="347">
        <f>+Yhteenveto[[#This Row],[Kunnan  peruspalvelujen valtionosuus ]]+Yhteenveto[[#This Row],[Veroperustemuutoksista johtuvien veromenetysten korvaus]]+Yhteenveto[[#This Row],[Kotikuntakorvaus, netto]]</f>
        <v>1207919.5343966202</v>
      </c>
      <c r="S333" s="11"/>
      <c r="T333"/>
    </row>
    <row r="334" spans="1:20" ht="15">
      <c r="A334" s="467" t="s">
        <v>1128</v>
      </c>
      <c r="B334" s="256" t="s">
        <v>336</v>
      </c>
      <c r="C334" s="37"/>
      <c r="D334" s="37"/>
      <c r="E334" s="37"/>
      <c r="F334" s="15"/>
      <c r="G334" s="16"/>
      <c r="H334" s="17"/>
      <c r="I334" s="17"/>
      <c r="J334" s="15"/>
      <c r="K334" s="15"/>
      <c r="L334" s="18"/>
      <c r="M334" s="15"/>
      <c r="N334" s="308"/>
      <c r="O334" s="308"/>
      <c r="P334" s="34"/>
      <c r="Q334" s="34">
        <v>686657.53509239992</v>
      </c>
      <c r="R334" s="347">
        <f>+Yhteenveto[[#This Row],[Kunnan  peruspalvelujen valtionosuus ]]+Yhteenveto[[#This Row],[Veroperustemuutoksista johtuvien veromenetysten korvaus]]+Yhteenveto[[#This Row],[Kotikuntakorvaus, netto]]</f>
        <v>686657.53509239992</v>
      </c>
      <c r="S334" s="11"/>
      <c r="T334"/>
    </row>
    <row r="335" spans="1:20" ht="15">
      <c r="A335" s="467" t="s">
        <v>1129</v>
      </c>
      <c r="B335" s="256" t="s">
        <v>337</v>
      </c>
      <c r="C335" s="37"/>
      <c r="D335" s="37"/>
      <c r="E335" s="37"/>
      <c r="F335" s="15"/>
      <c r="G335" s="16"/>
      <c r="H335" s="17"/>
      <c r="I335" s="17"/>
      <c r="J335" s="15"/>
      <c r="K335" s="15"/>
      <c r="L335" s="18"/>
      <c r="M335" s="15"/>
      <c r="N335" s="308"/>
      <c r="O335" s="308"/>
      <c r="P335" s="34"/>
      <c r="Q335" s="34">
        <v>1605481.1263705003</v>
      </c>
      <c r="R335" s="347">
        <f>+Yhteenveto[[#This Row],[Kunnan  peruspalvelujen valtionosuus ]]+Yhteenveto[[#This Row],[Veroperustemuutoksista johtuvien veromenetysten korvaus]]+Yhteenveto[[#This Row],[Kotikuntakorvaus, netto]]</f>
        <v>1605481.1263705003</v>
      </c>
      <c r="S335" s="11"/>
      <c r="T335"/>
    </row>
    <row r="336" spans="1:20" ht="15">
      <c r="A336" s="467" t="s">
        <v>1130</v>
      </c>
      <c r="B336" s="256" t="s">
        <v>338</v>
      </c>
      <c r="C336" s="37"/>
      <c r="D336" s="37"/>
      <c r="E336" s="37"/>
      <c r="F336" s="15"/>
      <c r="G336" s="16"/>
      <c r="H336" s="17"/>
      <c r="I336" s="17"/>
      <c r="J336" s="15"/>
      <c r="K336" s="15"/>
      <c r="L336" s="18"/>
      <c r="M336" s="15"/>
      <c r="N336" s="308"/>
      <c r="O336" s="308"/>
      <c r="P336" s="34"/>
      <c r="Q336" s="34">
        <v>1641053.1940058598</v>
      </c>
      <c r="R336" s="347">
        <f>+Yhteenveto[[#This Row],[Kunnan  peruspalvelujen valtionosuus ]]+Yhteenveto[[#This Row],[Veroperustemuutoksista johtuvien veromenetysten korvaus]]+Yhteenveto[[#This Row],[Kotikuntakorvaus, netto]]</f>
        <v>1641053.1940058598</v>
      </c>
      <c r="S336" s="11"/>
      <c r="T336"/>
    </row>
    <row r="337" spans="1:20" ht="15">
      <c r="A337" s="467" t="s">
        <v>1131</v>
      </c>
      <c r="B337" s="256" t="s">
        <v>339</v>
      </c>
      <c r="C337" s="37"/>
      <c r="D337" s="37"/>
      <c r="E337" s="37"/>
      <c r="F337" s="15"/>
      <c r="G337" s="16"/>
      <c r="H337" s="17"/>
      <c r="I337" s="17"/>
      <c r="J337" s="15"/>
      <c r="K337" s="15"/>
      <c r="L337" s="18"/>
      <c r="M337" s="15"/>
      <c r="N337" s="308"/>
      <c r="O337" s="308"/>
      <c r="P337" s="34"/>
      <c r="Q337" s="34">
        <v>814950.23803960008</v>
      </c>
      <c r="R337" s="347">
        <f>+Yhteenveto[[#This Row],[Kunnan  peruspalvelujen valtionosuus ]]+Yhteenveto[[#This Row],[Veroperustemuutoksista johtuvien veromenetysten korvaus]]+Yhteenveto[[#This Row],[Kotikuntakorvaus, netto]]</f>
        <v>814950.23803960008</v>
      </c>
      <c r="S337" s="11"/>
      <c r="T337"/>
    </row>
    <row r="338" spans="1:20" ht="15">
      <c r="A338" s="467" t="s">
        <v>1132</v>
      </c>
      <c r="B338" s="256" t="s">
        <v>340</v>
      </c>
      <c r="C338" s="37"/>
      <c r="D338" s="37"/>
      <c r="E338" s="37"/>
      <c r="F338" s="15"/>
      <c r="G338" s="16"/>
      <c r="H338" s="17"/>
      <c r="I338" s="17"/>
      <c r="J338" s="15"/>
      <c r="K338" s="15"/>
      <c r="L338" s="18"/>
      <c r="M338" s="15"/>
      <c r="N338" s="308"/>
      <c r="O338" s="308"/>
      <c r="P338" s="34"/>
      <c r="Q338" s="34">
        <v>4189267.0062946202</v>
      </c>
      <c r="R338" s="347">
        <f>+Yhteenveto[[#This Row],[Kunnan  peruspalvelujen valtionosuus ]]+Yhteenveto[[#This Row],[Veroperustemuutoksista johtuvien veromenetysten korvaus]]+Yhteenveto[[#This Row],[Kotikuntakorvaus, netto]]</f>
        <v>4189267.0062946202</v>
      </c>
      <c r="S338" s="11"/>
      <c r="T338"/>
    </row>
    <row r="339" spans="1:20" ht="15">
      <c r="A339" s="467" t="s">
        <v>1133</v>
      </c>
      <c r="B339" s="256" t="s">
        <v>341</v>
      </c>
      <c r="C339" s="37"/>
      <c r="D339" s="37"/>
      <c r="E339" s="37"/>
      <c r="F339" s="15"/>
      <c r="G339" s="16"/>
      <c r="H339" s="17"/>
      <c r="I339" s="17"/>
      <c r="J339" s="15"/>
      <c r="K339" s="15"/>
      <c r="L339" s="18"/>
      <c r="M339" s="15"/>
      <c r="N339" s="308"/>
      <c r="O339" s="308"/>
      <c r="P339" s="34"/>
      <c r="Q339" s="34">
        <v>938869.32611360005</v>
      </c>
      <c r="R339" s="347">
        <f>+Yhteenveto[[#This Row],[Kunnan  peruspalvelujen valtionosuus ]]+Yhteenveto[[#This Row],[Veroperustemuutoksista johtuvien veromenetysten korvaus]]+Yhteenveto[[#This Row],[Kotikuntakorvaus, netto]]</f>
        <v>938869.32611360005</v>
      </c>
      <c r="S339" s="11"/>
      <c r="T339"/>
    </row>
    <row r="340" spans="1:20" ht="15">
      <c r="A340" s="467" t="s">
        <v>1134</v>
      </c>
      <c r="B340" s="256" t="s">
        <v>342</v>
      </c>
      <c r="C340" s="37"/>
      <c r="D340" s="37"/>
      <c r="E340" s="37"/>
      <c r="F340" s="15"/>
      <c r="G340" s="16"/>
      <c r="H340" s="17"/>
      <c r="I340" s="17"/>
      <c r="J340" s="15"/>
      <c r="K340" s="15"/>
      <c r="L340" s="18"/>
      <c r="M340" s="15"/>
      <c r="N340" s="308"/>
      <c r="O340" s="308"/>
      <c r="P340" s="34"/>
      <c r="Q340" s="34">
        <v>1867752.2316000599</v>
      </c>
      <c r="R340" s="347">
        <f>+Yhteenveto[[#This Row],[Kunnan  peruspalvelujen valtionosuus ]]+Yhteenveto[[#This Row],[Veroperustemuutoksista johtuvien veromenetysten korvaus]]+Yhteenveto[[#This Row],[Kotikuntakorvaus, netto]]</f>
        <v>1867752.2316000599</v>
      </c>
      <c r="S340" s="11"/>
      <c r="T340"/>
    </row>
    <row r="341" spans="1:20" ht="15">
      <c r="A341" s="467" t="s">
        <v>1135</v>
      </c>
      <c r="B341" s="256" t="s">
        <v>1084</v>
      </c>
      <c r="C341" s="37"/>
      <c r="D341" s="37"/>
      <c r="E341" s="37"/>
      <c r="F341" s="15"/>
      <c r="G341" s="16"/>
      <c r="H341" s="17"/>
      <c r="I341" s="17"/>
      <c r="J341" s="15"/>
      <c r="K341" s="15"/>
      <c r="L341" s="18"/>
      <c r="M341" s="15"/>
      <c r="N341" s="308"/>
      <c r="O341" s="308"/>
      <c r="P341" s="34"/>
      <c r="Q341" s="34">
        <v>1272211.6730326596</v>
      </c>
      <c r="R341" s="347">
        <f>+Yhteenveto[[#This Row],[Kunnan  peruspalvelujen valtionosuus ]]+Yhteenveto[[#This Row],[Veroperustemuutoksista johtuvien veromenetysten korvaus]]+Yhteenveto[[#This Row],[Kotikuntakorvaus, netto]]</f>
        <v>1272211.6730326596</v>
      </c>
      <c r="S341" s="11"/>
      <c r="T341"/>
    </row>
    <row r="342" spans="1:20" ht="15">
      <c r="A342" s="467" t="s">
        <v>1136</v>
      </c>
      <c r="B342" s="256" t="s">
        <v>343</v>
      </c>
      <c r="C342" s="37"/>
      <c r="D342" s="37"/>
      <c r="E342" s="37"/>
      <c r="F342" s="15"/>
      <c r="G342" s="16"/>
      <c r="H342" s="17"/>
      <c r="I342" s="17"/>
      <c r="J342" s="15"/>
      <c r="K342" s="15"/>
      <c r="L342" s="18"/>
      <c r="M342" s="15"/>
      <c r="N342" s="308"/>
      <c r="O342" s="308"/>
      <c r="P342" s="34"/>
      <c r="Q342" s="34">
        <v>1548259.6651128</v>
      </c>
      <c r="R342" s="347">
        <f>+Yhteenveto[[#This Row],[Kunnan  peruspalvelujen valtionosuus ]]+Yhteenveto[[#This Row],[Veroperustemuutoksista johtuvien veromenetysten korvaus]]+Yhteenveto[[#This Row],[Kotikuntakorvaus, netto]]</f>
        <v>1548259.6651128</v>
      </c>
      <c r="S342" s="11"/>
      <c r="T342"/>
    </row>
    <row r="343" spans="1:20" ht="15">
      <c r="A343" s="467" t="s">
        <v>1137</v>
      </c>
      <c r="B343" s="256" t="s">
        <v>344</v>
      </c>
      <c r="C343" s="37"/>
      <c r="D343" s="37"/>
      <c r="E343" s="37"/>
      <c r="F343" s="15"/>
      <c r="G343" s="16"/>
      <c r="H343" s="17"/>
      <c r="I343" s="17"/>
      <c r="J343" s="15"/>
      <c r="K343" s="15"/>
      <c r="L343" s="18"/>
      <c r="M343" s="15"/>
      <c r="N343" s="308"/>
      <c r="O343" s="308"/>
      <c r="P343" s="34"/>
      <c r="Q343" s="34">
        <v>4368389.1323623387</v>
      </c>
      <c r="R343" s="347">
        <f>+Yhteenveto[[#This Row],[Kunnan  peruspalvelujen valtionosuus ]]+Yhteenveto[[#This Row],[Veroperustemuutoksista johtuvien veromenetysten korvaus]]+Yhteenveto[[#This Row],[Kotikuntakorvaus, netto]]</f>
        <v>4368389.1323623387</v>
      </c>
      <c r="S343" s="11"/>
      <c r="T343"/>
    </row>
    <row r="344" spans="1:20" ht="15">
      <c r="A344" s="467" t="s">
        <v>1138</v>
      </c>
      <c r="B344" s="256" t="s">
        <v>345</v>
      </c>
      <c r="C344" s="37"/>
      <c r="D344" s="37"/>
      <c r="E344" s="37"/>
      <c r="F344" s="15"/>
      <c r="G344" s="16"/>
      <c r="H344" s="17"/>
      <c r="I344" s="17"/>
      <c r="J344" s="15"/>
      <c r="K344" s="15"/>
      <c r="L344" s="18"/>
      <c r="M344" s="15"/>
      <c r="N344" s="308"/>
      <c r="O344" s="308"/>
      <c r="P344" s="34"/>
      <c r="Q344" s="34">
        <v>49640.528810819997</v>
      </c>
      <c r="R344" s="347">
        <f>+Yhteenveto[[#This Row],[Kunnan  peruspalvelujen valtionosuus ]]+Yhteenveto[[#This Row],[Veroperustemuutoksista johtuvien veromenetysten korvaus]]+Yhteenveto[[#This Row],[Kotikuntakorvaus, netto]]</f>
        <v>49640.528810819997</v>
      </c>
      <c r="S344" s="11"/>
      <c r="T344"/>
    </row>
    <row r="345" spans="1:20" ht="15">
      <c r="A345" s="467" t="s">
        <v>1139</v>
      </c>
      <c r="B345" s="256" t="s">
        <v>346</v>
      </c>
      <c r="C345" s="37"/>
      <c r="D345" s="37"/>
      <c r="E345" s="37"/>
      <c r="F345" s="15"/>
      <c r="G345" s="16"/>
      <c r="H345" s="17"/>
      <c r="I345" s="17"/>
      <c r="J345" s="15"/>
      <c r="K345" s="15"/>
      <c r="L345" s="18"/>
      <c r="M345" s="15"/>
      <c r="N345" s="308"/>
      <c r="O345" s="308"/>
      <c r="P345" s="34"/>
      <c r="Q345" s="34">
        <v>983625.98498267995</v>
      </c>
      <c r="R345" s="347">
        <f>+Yhteenveto[[#This Row],[Kunnan  peruspalvelujen valtionosuus ]]+Yhteenveto[[#This Row],[Veroperustemuutoksista johtuvien veromenetysten korvaus]]+Yhteenveto[[#This Row],[Kotikuntakorvaus, netto]]</f>
        <v>983625.98498267995</v>
      </c>
      <c r="S345" s="11"/>
      <c r="T345"/>
    </row>
    <row r="346" spans="1:20" ht="15">
      <c r="A346" s="46" t="s">
        <v>1140</v>
      </c>
      <c r="B346" s="469" t="s">
        <v>347</v>
      </c>
      <c r="C346" s="39"/>
      <c r="D346" s="39"/>
      <c r="E346" s="39"/>
      <c r="F346" s="15"/>
      <c r="G346" s="40"/>
      <c r="H346" s="41"/>
      <c r="I346" s="41"/>
      <c r="J346" s="15"/>
      <c r="K346" s="15"/>
      <c r="L346" s="42"/>
      <c r="M346" s="15"/>
      <c r="N346" s="308"/>
      <c r="O346" s="308"/>
      <c r="P346" s="34"/>
      <c r="Q346" s="34">
        <v>785428.33764549985</v>
      </c>
      <c r="R346" s="347">
        <f>+Yhteenveto[[#This Row],[Kunnan  peruspalvelujen valtionosuus ]]+Yhteenveto[[#This Row],[Veroperustemuutoksista johtuvien veromenetysten korvaus]]+Yhteenveto[[#This Row],[Kotikuntakorvaus, netto]]</f>
        <v>785428.33764549985</v>
      </c>
      <c r="S346" s="11"/>
      <c r="T346"/>
    </row>
    <row r="347" spans="1:20" ht="15">
      <c r="A347" s="467" t="s">
        <v>1141</v>
      </c>
      <c r="B347" s="256" t="s">
        <v>348</v>
      </c>
      <c r="C347" s="37"/>
      <c r="D347" s="37"/>
      <c r="E347" s="37"/>
      <c r="F347" s="15"/>
      <c r="G347" s="16"/>
      <c r="H347" s="17"/>
      <c r="I347" s="17"/>
      <c r="J347" s="15"/>
      <c r="K347" s="15"/>
      <c r="L347" s="18"/>
      <c r="M347" s="15"/>
      <c r="N347" s="308"/>
      <c r="O347" s="308"/>
      <c r="P347" s="34"/>
      <c r="Q347" s="34">
        <v>2421306.0873847399</v>
      </c>
      <c r="R347" s="347">
        <f>+Yhteenveto[[#This Row],[Kunnan  peruspalvelujen valtionosuus ]]+Yhteenveto[[#This Row],[Veroperustemuutoksista johtuvien veromenetysten korvaus]]+Yhteenveto[[#This Row],[Kotikuntakorvaus, netto]]</f>
        <v>2421306.0873847399</v>
      </c>
      <c r="S347" s="11"/>
      <c r="T347"/>
    </row>
    <row r="348" spans="1:20" ht="15">
      <c r="A348" s="467" t="s">
        <v>1142</v>
      </c>
      <c r="B348" s="256" t="s">
        <v>349</v>
      </c>
      <c r="C348" s="37"/>
      <c r="D348" s="37"/>
      <c r="E348" s="37"/>
      <c r="F348" s="15"/>
      <c r="G348" s="16"/>
      <c r="H348" s="17"/>
      <c r="I348" s="17"/>
      <c r="J348" s="15"/>
      <c r="K348" s="15"/>
      <c r="L348" s="18"/>
      <c r="M348" s="15"/>
      <c r="N348" s="308"/>
      <c r="O348" s="308"/>
      <c r="P348" s="34"/>
      <c r="Q348" s="34">
        <v>1283145.7102156598</v>
      </c>
      <c r="R348" s="347">
        <f>+Yhteenveto[[#This Row],[Kunnan  peruspalvelujen valtionosuus ]]+Yhteenveto[[#This Row],[Veroperustemuutoksista johtuvien veromenetysten korvaus]]+Yhteenveto[[#This Row],[Kotikuntakorvaus, netto]]</f>
        <v>1283145.7102156598</v>
      </c>
      <c r="S348" s="11"/>
      <c r="T348"/>
    </row>
    <row r="349" spans="1:20" ht="15">
      <c r="A349" s="467" t="s">
        <v>1143</v>
      </c>
      <c r="B349" s="256" t="s">
        <v>350</v>
      </c>
      <c r="C349" s="37"/>
      <c r="D349" s="37"/>
      <c r="E349" s="37"/>
      <c r="F349" s="15"/>
      <c r="G349" s="16"/>
      <c r="H349" s="17"/>
      <c r="I349" s="17"/>
      <c r="J349" s="15"/>
      <c r="K349" s="15"/>
      <c r="L349" s="18"/>
      <c r="M349" s="15"/>
      <c r="N349" s="308"/>
      <c r="O349" s="308"/>
      <c r="P349" s="34"/>
      <c r="Q349" s="34">
        <v>3366662.9422269203</v>
      </c>
      <c r="R349" s="347">
        <f>+Yhteenveto[[#This Row],[Kunnan  peruspalvelujen valtionosuus ]]+Yhteenveto[[#This Row],[Veroperustemuutoksista johtuvien veromenetysten korvaus]]+Yhteenveto[[#This Row],[Kotikuntakorvaus, netto]]</f>
        <v>3366662.9422269203</v>
      </c>
      <c r="S349" s="11"/>
      <c r="T349"/>
    </row>
    <row r="350" spans="1:20" ht="15">
      <c r="A350" s="467" t="s">
        <v>1144</v>
      </c>
      <c r="B350" s="256" t="s">
        <v>351</v>
      </c>
      <c r="C350" s="37"/>
      <c r="D350" s="37"/>
      <c r="E350" s="37"/>
      <c r="F350" s="15"/>
      <c r="G350" s="16"/>
      <c r="H350" s="17"/>
      <c r="I350" s="17"/>
      <c r="J350" s="15"/>
      <c r="K350" s="15"/>
      <c r="L350" s="18"/>
      <c r="M350" s="15"/>
      <c r="N350" s="308"/>
      <c r="O350" s="308"/>
      <c r="P350" s="34"/>
      <c r="Q350" s="34">
        <v>2427356.2546260003</v>
      </c>
      <c r="R350" s="347">
        <f>+Yhteenveto[[#This Row],[Kunnan  peruspalvelujen valtionosuus ]]+Yhteenveto[[#This Row],[Veroperustemuutoksista johtuvien veromenetysten korvaus]]+Yhteenveto[[#This Row],[Kotikuntakorvaus, netto]]</f>
        <v>2427356.2546260003</v>
      </c>
      <c r="S350" s="11"/>
      <c r="T350"/>
    </row>
    <row r="351" spans="1:20" ht="15">
      <c r="A351" s="467" t="s">
        <v>1145</v>
      </c>
      <c r="B351" s="256" t="s">
        <v>352</v>
      </c>
      <c r="C351" s="37"/>
      <c r="D351" s="37"/>
      <c r="E351" s="37"/>
      <c r="F351" s="15"/>
      <c r="G351" s="16"/>
      <c r="H351" s="17"/>
      <c r="I351" s="17"/>
      <c r="J351" s="15"/>
      <c r="K351" s="15"/>
      <c r="L351" s="18"/>
      <c r="M351" s="15"/>
      <c r="N351" s="308"/>
      <c r="O351" s="308"/>
      <c r="P351" s="34"/>
      <c r="Q351" s="34">
        <v>625864.28835491999</v>
      </c>
      <c r="R351" s="347">
        <f>+Yhteenveto[[#This Row],[Kunnan  peruspalvelujen valtionosuus ]]+Yhteenveto[[#This Row],[Veroperustemuutoksista johtuvien veromenetysten korvaus]]+Yhteenveto[[#This Row],[Kotikuntakorvaus, netto]]</f>
        <v>625864.28835491999</v>
      </c>
      <c r="S351" s="11"/>
      <c r="T351"/>
    </row>
    <row r="352" spans="1:20" ht="15">
      <c r="A352" s="467" t="s">
        <v>1146</v>
      </c>
      <c r="B352" s="256" t="s">
        <v>353</v>
      </c>
      <c r="C352" s="37"/>
      <c r="D352" s="37"/>
      <c r="E352" s="37"/>
      <c r="F352" s="15"/>
      <c r="G352" s="16"/>
      <c r="H352" s="17"/>
      <c r="I352" s="17"/>
      <c r="J352" s="15"/>
      <c r="K352" s="15"/>
      <c r="L352" s="18"/>
      <c r="M352" s="15"/>
      <c r="N352" s="308"/>
      <c r="O352" s="308"/>
      <c r="P352" s="34"/>
      <c r="Q352" s="34">
        <v>511712.94016440003</v>
      </c>
      <c r="R352" s="347">
        <f>+Yhteenveto[[#This Row],[Kunnan  peruspalvelujen valtionosuus ]]+Yhteenveto[[#This Row],[Veroperustemuutoksista johtuvien veromenetysten korvaus]]+Yhteenveto[[#This Row],[Kotikuntakorvaus, netto]]</f>
        <v>511712.94016440003</v>
      </c>
      <c r="S352" s="11"/>
      <c r="T352"/>
    </row>
    <row r="353" spans="1:20" ht="15">
      <c r="A353" s="46" t="s">
        <v>1147</v>
      </c>
      <c r="B353" s="469" t="s">
        <v>354</v>
      </c>
      <c r="C353" s="39"/>
      <c r="D353" s="39"/>
      <c r="E353" s="39"/>
      <c r="F353" s="15"/>
      <c r="G353" s="40"/>
      <c r="H353" s="41"/>
      <c r="I353" s="41"/>
      <c r="J353" s="15"/>
      <c r="K353" s="15"/>
      <c r="L353" s="42"/>
      <c r="M353" s="15"/>
      <c r="N353" s="308"/>
      <c r="O353" s="308"/>
      <c r="P353" s="34"/>
      <c r="Q353" s="34">
        <v>1218999.3587420601</v>
      </c>
      <c r="R353" s="347">
        <f>+Yhteenveto[[#This Row],[Kunnan  peruspalvelujen valtionosuus ]]+Yhteenveto[[#This Row],[Veroperustemuutoksista johtuvien veromenetysten korvaus]]+Yhteenveto[[#This Row],[Kotikuntakorvaus, netto]]</f>
        <v>1218999.3587420601</v>
      </c>
      <c r="S353" s="11"/>
      <c r="T353"/>
    </row>
    <row r="354" spans="1:20" ht="15">
      <c r="A354" s="467" t="s">
        <v>1148</v>
      </c>
      <c r="B354" s="256" t="s">
        <v>355</v>
      </c>
      <c r="C354" s="37"/>
      <c r="D354" s="37"/>
      <c r="E354" s="37"/>
      <c r="F354" s="15"/>
      <c r="G354" s="16"/>
      <c r="H354" s="17"/>
      <c r="I354" s="17"/>
      <c r="J354" s="15"/>
      <c r="K354" s="15"/>
      <c r="L354" s="18"/>
      <c r="M354" s="15"/>
      <c r="N354" s="308"/>
      <c r="O354" s="308"/>
      <c r="P354" s="34"/>
      <c r="Q354" s="34">
        <v>1937365.6016651602</v>
      </c>
      <c r="R354" s="347">
        <f>+Yhteenveto[[#This Row],[Kunnan  peruspalvelujen valtionosuus ]]+Yhteenveto[[#This Row],[Veroperustemuutoksista johtuvien veromenetysten korvaus]]+Yhteenveto[[#This Row],[Kotikuntakorvaus, netto]]</f>
        <v>1937365.6016651602</v>
      </c>
      <c r="S354" s="11"/>
      <c r="T354"/>
    </row>
    <row r="355" spans="1:20" ht="15">
      <c r="A355" s="467" t="s">
        <v>1149</v>
      </c>
      <c r="B355" s="256" t="s">
        <v>356</v>
      </c>
      <c r="C355" s="37"/>
      <c r="D355" s="37"/>
      <c r="E355" s="37"/>
      <c r="F355" s="15"/>
      <c r="G355" s="16"/>
      <c r="H355" s="17"/>
      <c r="I355" s="17"/>
      <c r="J355" s="15"/>
      <c r="K355" s="15"/>
      <c r="L355" s="18"/>
      <c r="M355" s="15"/>
      <c r="N355" s="308"/>
      <c r="O355" s="308"/>
      <c r="P355" s="34"/>
      <c r="Q355" s="34">
        <v>1128684.21161048</v>
      </c>
      <c r="R355" s="347">
        <f>+Yhteenveto[[#This Row],[Kunnan  peruspalvelujen valtionosuus ]]+Yhteenveto[[#This Row],[Veroperustemuutoksista johtuvien veromenetysten korvaus]]+Yhteenveto[[#This Row],[Kotikuntakorvaus, netto]]</f>
        <v>1128684.21161048</v>
      </c>
      <c r="S355" s="11"/>
      <c r="T355"/>
    </row>
    <row r="356" spans="1:20" ht="15">
      <c r="A356" s="467" t="s">
        <v>1150</v>
      </c>
      <c r="B356" s="256" t="s">
        <v>357</v>
      </c>
      <c r="C356" s="37"/>
      <c r="D356" s="37"/>
      <c r="E356" s="37"/>
      <c r="F356" s="15"/>
      <c r="G356" s="16"/>
      <c r="H356" s="17"/>
      <c r="I356" s="17"/>
      <c r="J356" s="15"/>
      <c r="K356" s="15"/>
      <c r="L356" s="18"/>
      <c r="M356" s="15"/>
      <c r="N356" s="308"/>
      <c r="O356" s="308"/>
      <c r="P356" s="34"/>
      <c r="Q356" s="34">
        <v>1080282.8736804</v>
      </c>
      <c r="R356" s="347">
        <f>+Yhteenveto[[#This Row],[Kunnan  peruspalvelujen valtionosuus ]]+Yhteenveto[[#This Row],[Veroperustemuutoksista johtuvien veromenetysten korvaus]]+Yhteenveto[[#This Row],[Kotikuntakorvaus, netto]]</f>
        <v>1080282.8736804</v>
      </c>
      <c r="S356" s="11"/>
      <c r="T356"/>
    </row>
    <row r="357" spans="1:20" ht="15">
      <c r="A357" s="467" t="s">
        <v>1151</v>
      </c>
      <c r="B357" s="256" t="s">
        <v>358</v>
      </c>
      <c r="C357" s="37"/>
      <c r="D357" s="37"/>
      <c r="E357" s="37"/>
      <c r="F357" s="15"/>
      <c r="G357" s="16"/>
      <c r="H357" s="17"/>
      <c r="I357" s="17"/>
      <c r="J357" s="15"/>
      <c r="K357" s="15"/>
      <c r="L357" s="18"/>
      <c r="M357" s="15"/>
      <c r="N357" s="308"/>
      <c r="O357" s="308"/>
      <c r="P357" s="34"/>
      <c r="Q357" s="34">
        <v>237633.07477719997</v>
      </c>
      <c r="R357" s="347">
        <f>+Yhteenveto[[#This Row],[Kunnan  peruspalvelujen valtionosuus ]]+Yhteenveto[[#This Row],[Veroperustemuutoksista johtuvien veromenetysten korvaus]]+Yhteenveto[[#This Row],[Kotikuntakorvaus, netto]]</f>
        <v>237633.07477719997</v>
      </c>
      <c r="S357" s="11"/>
      <c r="T357"/>
    </row>
    <row r="358" spans="1:20" ht="15">
      <c r="A358" s="467" t="s">
        <v>1152</v>
      </c>
      <c r="B358" s="256" t="s">
        <v>359</v>
      </c>
      <c r="C358" s="37"/>
      <c r="D358" s="37"/>
      <c r="E358" s="37"/>
      <c r="F358" s="15"/>
      <c r="G358" s="16"/>
      <c r="H358" s="17"/>
      <c r="I358" s="17"/>
      <c r="J358" s="15"/>
      <c r="K358" s="15"/>
      <c r="L358" s="18"/>
      <c r="M358" s="15"/>
      <c r="N358" s="308"/>
      <c r="O358" s="308"/>
      <c r="P358" s="34"/>
      <c r="Q358" s="34">
        <v>727623.72773803992</v>
      </c>
      <c r="R358" s="347">
        <f>+Yhteenveto[[#This Row],[Kunnan  peruspalvelujen valtionosuus ]]+Yhteenveto[[#This Row],[Veroperustemuutoksista johtuvien veromenetysten korvaus]]+Yhteenveto[[#This Row],[Kotikuntakorvaus, netto]]</f>
        <v>727623.72773803992</v>
      </c>
      <c r="S358" s="11"/>
      <c r="T358"/>
    </row>
    <row r="359" spans="1:20" ht="15">
      <c r="A359" s="467" t="s">
        <v>1153</v>
      </c>
      <c r="B359" s="256" t="s">
        <v>360</v>
      </c>
      <c r="C359" s="37"/>
      <c r="D359" s="37"/>
      <c r="E359" s="37"/>
      <c r="F359" s="15"/>
      <c r="G359" s="16"/>
      <c r="H359" s="17"/>
      <c r="I359" s="17"/>
      <c r="J359" s="15"/>
      <c r="K359" s="15"/>
      <c r="L359" s="18"/>
      <c r="M359" s="15"/>
      <c r="N359" s="308"/>
      <c r="O359" s="308"/>
      <c r="P359" s="34"/>
      <c r="Q359" s="34">
        <v>430072.12919800001</v>
      </c>
      <c r="R359" s="347">
        <f>+Yhteenveto[[#This Row],[Kunnan  peruspalvelujen valtionosuus ]]+Yhteenveto[[#This Row],[Veroperustemuutoksista johtuvien veromenetysten korvaus]]+Yhteenveto[[#This Row],[Kotikuntakorvaus, netto]]</f>
        <v>430072.12919800001</v>
      </c>
      <c r="S359" s="11"/>
      <c r="T359"/>
    </row>
    <row r="360" spans="1:20" ht="15">
      <c r="A360" s="467" t="s">
        <v>1154</v>
      </c>
      <c r="B360" s="256" t="s">
        <v>1085</v>
      </c>
      <c r="C360" s="37"/>
      <c r="D360" s="37"/>
      <c r="E360" s="37"/>
      <c r="F360" s="15"/>
      <c r="G360" s="16"/>
      <c r="H360" s="17"/>
      <c r="I360" s="17"/>
      <c r="J360" s="15"/>
      <c r="K360" s="15"/>
      <c r="L360" s="18"/>
      <c r="M360" s="15"/>
      <c r="N360" s="308"/>
      <c r="O360" s="308"/>
      <c r="P360" s="34"/>
      <c r="Q360" s="34">
        <v>6018094.0655232007</v>
      </c>
      <c r="R360" s="347">
        <f>+Yhteenveto[[#This Row],[Kunnan  peruspalvelujen valtionosuus ]]+Yhteenveto[[#This Row],[Veroperustemuutoksista johtuvien veromenetysten korvaus]]+Yhteenveto[[#This Row],[Kotikuntakorvaus, netto]]</f>
        <v>6018094.0655232007</v>
      </c>
      <c r="S360" s="11"/>
      <c r="T360"/>
    </row>
    <row r="361" spans="1:20" ht="15">
      <c r="A361" s="467" t="s">
        <v>1155</v>
      </c>
      <c r="B361" s="256" t="s">
        <v>1086</v>
      </c>
      <c r="C361" s="37"/>
      <c r="D361" s="37"/>
      <c r="E361" s="37"/>
      <c r="F361" s="15"/>
      <c r="G361" s="16"/>
      <c r="H361" s="17"/>
      <c r="I361" s="17"/>
      <c r="J361" s="15"/>
      <c r="K361" s="15"/>
      <c r="L361" s="18"/>
      <c r="M361" s="15"/>
      <c r="N361" s="308"/>
      <c r="O361" s="308"/>
      <c r="P361" s="34"/>
      <c r="Q361" s="34">
        <v>6169712.7144608013</v>
      </c>
      <c r="R361" s="347">
        <f>+Yhteenveto[[#This Row],[Kunnan  peruspalvelujen valtionosuus ]]+Yhteenveto[[#This Row],[Veroperustemuutoksista johtuvien veromenetysten korvaus]]+Yhteenveto[[#This Row],[Kotikuntakorvaus, netto]]</f>
        <v>6169712.7144608013</v>
      </c>
      <c r="S361" s="11"/>
      <c r="T361"/>
    </row>
    <row r="362" spans="1:20" ht="15">
      <c r="A362" s="467" t="s">
        <v>1156</v>
      </c>
      <c r="B362" s="256" t="s">
        <v>361</v>
      </c>
      <c r="C362" s="37"/>
      <c r="D362" s="37"/>
      <c r="E362" s="37"/>
      <c r="F362" s="15"/>
      <c r="G362" s="16"/>
      <c r="H362" s="17"/>
      <c r="I362" s="17"/>
      <c r="J362" s="15"/>
      <c r="K362" s="15"/>
      <c r="L362" s="18"/>
      <c r="M362" s="15"/>
      <c r="N362" s="308"/>
      <c r="O362" s="308"/>
      <c r="P362" s="34"/>
      <c r="Q362" s="34">
        <v>5352377.3782499991</v>
      </c>
      <c r="R362" s="347">
        <f>+Yhteenveto[[#This Row],[Kunnan  peruspalvelujen valtionosuus ]]+Yhteenveto[[#This Row],[Veroperustemuutoksista johtuvien veromenetysten korvaus]]+Yhteenveto[[#This Row],[Kotikuntakorvaus, netto]]</f>
        <v>5352377.3782499991</v>
      </c>
      <c r="S362" s="11"/>
      <c r="T362"/>
    </row>
    <row r="363" spans="1:20" ht="15">
      <c r="A363" s="467" t="s">
        <v>1157</v>
      </c>
      <c r="B363" s="256" t="s">
        <v>362</v>
      </c>
      <c r="C363" s="37"/>
      <c r="D363" s="37"/>
      <c r="E363" s="37"/>
      <c r="F363" s="15"/>
      <c r="G363" s="16"/>
      <c r="H363" s="17"/>
      <c r="I363" s="17"/>
      <c r="J363" s="15"/>
      <c r="K363" s="15"/>
      <c r="L363" s="18"/>
      <c r="M363" s="15"/>
      <c r="N363" s="308"/>
      <c r="O363" s="308"/>
      <c r="P363" s="34"/>
      <c r="Q363" s="34">
        <v>4386320.0645399988</v>
      </c>
      <c r="R363" s="347">
        <f>+Yhteenveto[[#This Row],[Kunnan  peruspalvelujen valtionosuus ]]+Yhteenveto[[#This Row],[Veroperustemuutoksista johtuvien veromenetysten korvaus]]+Yhteenveto[[#This Row],[Kotikuntakorvaus, netto]]</f>
        <v>4386320.0645399988</v>
      </c>
      <c r="S363" s="11"/>
      <c r="T363"/>
    </row>
    <row r="364" spans="1:20" ht="15">
      <c r="A364" s="467" t="s">
        <v>1158</v>
      </c>
      <c r="B364" s="256" t="s">
        <v>364</v>
      </c>
      <c r="C364" s="37"/>
      <c r="D364" s="37"/>
      <c r="E364" s="37"/>
      <c r="F364" s="15"/>
      <c r="G364" s="16"/>
      <c r="H364" s="17"/>
      <c r="I364" s="17"/>
      <c r="J364" s="15"/>
      <c r="K364" s="15"/>
      <c r="L364" s="18"/>
      <c r="M364" s="15"/>
      <c r="N364" s="308"/>
      <c r="O364" s="308"/>
      <c r="P364" s="34"/>
      <c r="Q364" s="34">
        <v>1599998.6820500002</v>
      </c>
      <c r="R364" s="347">
        <f>+Yhteenveto[[#This Row],[Kunnan  peruspalvelujen valtionosuus ]]+Yhteenveto[[#This Row],[Veroperustemuutoksista johtuvien veromenetysten korvaus]]+Yhteenveto[[#This Row],[Kotikuntakorvaus, netto]]</f>
        <v>1599998.6820500002</v>
      </c>
      <c r="S364" s="11"/>
      <c r="T364"/>
    </row>
    <row r="365" spans="1:20" ht="15">
      <c r="A365" s="467" t="s">
        <v>1159</v>
      </c>
      <c r="B365" s="256" t="s">
        <v>365</v>
      </c>
      <c r="C365" s="37"/>
      <c r="D365" s="37"/>
      <c r="E365" s="37"/>
      <c r="F365" s="15"/>
      <c r="G365" s="16"/>
      <c r="H365" s="17"/>
      <c r="I365" s="17"/>
      <c r="J365" s="15"/>
      <c r="K365" s="15"/>
      <c r="L365" s="18"/>
      <c r="M365" s="15"/>
      <c r="N365" s="308"/>
      <c r="O365" s="308"/>
      <c r="P365" s="34"/>
      <c r="Q365" s="34">
        <v>2769899.9927999997</v>
      </c>
      <c r="R365" s="347">
        <f>+Yhteenveto[[#This Row],[Kunnan  peruspalvelujen valtionosuus ]]+Yhteenveto[[#This Row],[Veroperustemuutoksista johtuvien veromenetysten korvaus]]+Yhteenveto[[#This Row],[Kotikuntakorvaus, netto]]</f>
        <v>2769899.9927999997</v>
      </c>
      <c r="S365" s="11"/>
      <c r="T365"/>
    </row>
    <row r="366" spans="1:20" ht="15">
      <c r="A366" s="467" t="s">
        <v>1160</v>
      </c>
      <c r="B366" s="256" t="s">
        <v>363</v>
      </c>
      <c r="C366" s="37"/>
      <c r="D366" s="37"/>
      <c r="E366" s="37"/>
      <c r="F366" s="15"/>
      <c r="G366" s="16"/>
      <c r="H366" s="17"/>
      <c r="I366" s="17"/>
      <c r="J366" s="15"/>
      <c r="K366" s="15"/>
      <c r="L366" s="18"/>
      <c r="M366" s="15"/>
      <c r="N366" s="308"/>
      <c r="O366" s="308"/>
      <c r="P366" s="34"/>
      <c r="Q366" s="34">
        <v>713790.55100000021</v>
      </c>
      <c r="R366" s="347">
        <f>+Yhteenveto[[#This Row],[Kunnan  peruspalvelujen valtionosuus ]]+Yhteenveto[[#This Row],[Veroperustemuutoksista johtuvien veromenetysten korvaus]]+Yhteenveto[[#This Row],[Kotikuntakorvaus, netto]]</f>
        <v>713790.55100000021</v>
      </c>
      <c r="S366" s="11"/>
      <c r="T366"/>
    </row>
    <row r="367" spans="1:20" ht="15">
      <c r="A367" s="467" t="s">
        <v>1161</v>
      </c>
      <c r="B367" s="256" t="s">
        <v>1087</v>
      </c>
      <c r="C367" s="37"/>
      <c r="D367" s="37"/>
      <c r="E367" s="37"/>
      <c r="F367" s="15"/>
      <c r="G367" s="16"/>
      <c r="H367" s="17"/>
      <c r="I367" s="17"/>
      <c r="J367" s="15"/>
      <c r="K367" s="15"/>
      <c r="L367" s="18"/>
      <c r="M367" s="15"/>
      <c r="N367" s="308"/>
      <c r="O367" s="308"/>
      <c r="P367" s="34"/>
      <c r="Q367" s="34">
        <v>621306.29394999996</v>
      </c>
      <c r="R367" s="347">
        <f>+Yhteenveto[[#This Row],[Kunnan  peruspalvelujen valtionosuus ]]+Yhteenveto[[#This Row],[Veroperustemuutoksista johtuvien veromenetysten korvaus]]+Yhteenveto[[#This Row],[Kotikuntakorvaus, netto]]</f>
        <v>621306.29394999996</v>
      </c>
      <c r="S367" s="11"/>
      <c r="T367"/>
    </row>
    <row r="368" spans="1:20" ht="15">
      <c r="A368" s="467" t="s">
        <v>1162</v>
      </c>
      <c r="B368" s="256" t="s">
        <v>704</v>
      </c>
      <c r="C368" s="37"/>
      <c r="D368" s="37"/>
      <c r="E368" s="37"/>
      <c r="F368" s="15"/>
      <c r="G368" s="16"/>
      <c r="H368" s="17"/>
      <c r="I368" s="17"/>
      <c r="J368" s="15"/>
      <c r="K368" s="15"/>
      <c r="L368" s="18"/>
      <c r="M368" s="15"/>
      <c r="N368" s="308"/>
      <c r="O368" s="308"/>
      <c r="P368" s="34"/>
      <c r="Q368" s="34">
        <v>11496775.6300184</v>
      </c>
      <c r="R368" s="347">
        <f>+Yhteenveto[[#This Row],[Kunnan  peruspalvelujen valtionosuus ]]+Yhteenveto[[#This Row],[Veroperustemuutoksista johtuvien veromenetysten korvaus]]+Yhteenveto[[#This Row],[Kotikuntakorvaus, netto]]</f>
        <v>11496775.6300184</v>
      </c>
      <c r="S368" s="11"/>
      <c r="T368"/>
    </row>
    <row r="369" spans="1:20" s="45" customFormat="1" ht="15">
      <c r="A369" s="46" t="s">
        <v>1163</v>
      </c>
      <c r="B369" s="469" t="s">
        <v>705</v>
      </c>
      <c r="C369" s="39"/>
      <c r="D369" s="39"/>
      <c r="E369" s="39"/>
      <c r="F369" s="15"/>
      <c r="G369" s="40"/>
      <c r="H369" s="41"/>
      <c r="I369" s="41"/>
      <c r="J369" s="15"/>
      <c r="K369" s="15"/>
      <c r="L369" s="42"/>
      <c r="M369" s="15"/>
      <c r="N369" s="308"/>
      <c r="O369" s="308"/>
      <c r="P369" s="34"/>
      <c r="Q369" s="34">
        <v>6535638.4921851996</v>
      </c>
      <c r="R369" s="347">
        <f>+Yhteenveto[[#This Row],[Kunnan  peruspalvelujen valtionosuus ]]+Yhteenveto[[#This Row],[Veroperustemuutoksista johtuvien veromenetysten korvaus]]+Yhteenveto[[#This Row],[Kotikuntakorvaus, netto]]</f>
        <v>6535638.4921851996</v>
      </c>
      <c r="S369" s="44"/>
    </row>
    <row r="370" spans="1:20" ht="15">
      <c r="A370" s="467" t="s">
        <v>1164</v>
      </c>
      <c r="B370" s="256" t="s">
        <v>706</v>
      </c>
      <c r="C370" s="37"/>
      <c r="D370" s="37"/>
      <c r="E370" s="37"/>
      <c r="F370" s="15"/>
      <c r="G370" s="16"/>
      <c r="H370" s="17"/>
      <c r="I370" s="17"/>
      <c r="J370" s="15"/>
      <c r="K370" s="15"/>
      <c r="L370" s="18"/>
      <c r="M370" s="15"/>
      <c r="N370" s="308"/>
      <c r="O370" s="308"/>
      <c r="P370" s="34"/>
      <c r="Q370" s="34">
        <v>7319973.4261124004</v>
      </c>
      <c r="R370" s="347">
        <f>+Yhteenveto[[#This Row],[Kunnan  peruspalvelujen valtionosuus ]]+Yhteenveto[[#This Row],[Veroperustemuutoksista johtuvien veromenetysten korvaus]]+Yhteenveto[[#This Row],[Kotikuntakorvaus, netto]]</f>
        <v>7319973.4261124004</v>
      </c>
      <c r="S370" s="11"/>
      <c r="T370"/>
    </row>
    <row r="371" spans="1:20" ht="15">
      <c r="A371" s="467" t="s">
        <v>1165</v>
      </c>
      <c r="B371" s="256" t="s">
        <v>715</v>
      </c>
      <c r="C371" s="37"/>
      <c r="D371" s="37"/>
      <c r="E371" s="37"/>
      <c r="F371" s="15"/>
      <c r="G371" s="16"/>
      <c r="H371" s="17"/>
      <c r="I371" s="17"/>
      <c r="J371" s="15"/>
      <c r="K371" s="15"/>
      <c r="L371" s="18"/>
      <c r="M371" s="15"/>
      <c r="N371" s="308"/>
      <c r="O371" s="308"/>
      <c r="P371" s="34"/>
      <c r="Q371" s="34">
        <v>6134723.7954751998</v>
      </c>
      <c r="R371" s="347">
        <f>+Yhteenveto[[#This Row],[Kunnan  peruspalvelujen valtionosuus ]]+Yhteenveto[[#This Row],[Veroperustemuutoksista johtuvien veromenetysten korvaus]]+Yhteenveto[[#This Row],[Kotikuntakorvaus, netto]]</f>
        <v>6134723.7954751998</v>
      </c>
      <c r="S371" s="11"/>
      <c r="T371"/>
    </row>
    <row r="372" spans="1:20" ht="15">
      <c r="A372" s="467" t="s">
        <v>1166</v>
      </c>
      <c r="B372" s="256" t="s">
        <v>707</v>
      </c>
      <c r="C372" s="37"/>
      <c r="D372" s="37"/>
      <c r="E372" s="37"/>
      <c r="F372" s="15"/>
      <c r="G372" s="16"/>
      <c r="H372" s="17"/>
      <c r="I372" s="17"/>
      <c r="J372" s="15"/>
      <c r="K372" s="15"/>
      <c r="L372" s="18"/>
      <c r="M372" s="15"/>
      <c r="N372" s="308"/>
      <c r="O372" s="308"/>
      <c r="P372" s="34"/>
      <c r="Q372" s="34">
        <v>8414835.0160367992</v>
      </c>
      <c r="R372" s="347">
        <f>+Yhteenveto[[#This Row],[Kunnan  peruspalvelujen valtionosuus ]]+Yhteenveto[[#This Row],[Veroperustemuutoksista johtuvien veromenetysten korvaus]]+Yhteenveto[[#This Row],[Kotikuntakorvaus, netto]]</f>
        <v>8414835.0160367992</v>
      </c>
      <c r="S372" s="11"/>
      <c r="T372"/>
    </row>
    <row r="373" spans="1:20" ht="15">
      <c r="A373" s="467" t="s">
        <v>1167</v>
      </c>
      <c r="B373" s="256" t="s">
        <v>708</v>
      </c>
      <c r="C373" s="37"/>
      <c r="D373" s="37"/>
      <c r="E373" s="37"/>
      <c r="F373" s="15"/>
      <c r="G373" s="16"/>
      <c r="H373" s="17"/>
      <c r="I373" s="17"/>
      <c r="J373" s="15"/>
      <c r="K373" s="15"/>
      <c r="L373" s="18"/>
      <c r="M373" s="15"/>
      <c r="N373" s="308"/>
      <c r="O373" s="308"/>
      <c r="P373" s="34"/>
      <c r="Q373" s="34">
        <v>4640405.3804652002</v>
      </c>
      <c r="R373" s="347">
        <f>+Yhteenveto[[#This Row],[Kunnan  peruspalvelujen valtionosuus ]]+Yhteenveto[[#This Row],[Veroperustemuutoksista johtuvien veromenetysten korvaus]]+Yhteenveto[[#This Row],[Kotikuntakorvaus, netto]]</f>
        <v>4640405.3804652002</v>
      </c>
      <c r="S373" s="11"/>
      <c r="T373"/>
    </row>
    <row r="374" spans="1:20" ht="15">
      <c r="A374" s="467" t="s">
        <v>1168</v>
      </c>
      <c r="B374" s="256" t="s">
        <v>366</v>
      </c>
      <c r="C374" s="37"/>
      <c r="D374" s="37"/>
      <c r="E374" s="37"/>
      <c r="F374" s="15"/>
      <c r="G374" s="16"/>
      <c r="H374" s="17"/>
      <c r="I374" s="17"/>
      <c r="J374" s="15"/>
      <c r="K374" s="15"/>
      <c r="L374" s="18"/>
      <c r="M374" s="15"/>
      <c r="N374" s="308"/>
      <c r="O374" s="308"/>
      <c r="P374" s="34"/>
      <c r="Q374" s="34">
        <v>8863859.4763520006</v>
      </c>
      <c r="R374" s="347">
        <f>+Yhteenveto[[#This Row],[Kunnan  peruspalvelujen valtionosuus ]]+Yhteenveto[[#This Row],[Veroperustemuutoksista johtuvien veromenetysten korvaus]]+Yhteenveto[[#This Row],[Kotikuntakorvaus, netto]]</f>
        <v>8863859.4763520006</v>
      </c>
      <c r="S374" s="11"/>
      <c r="T374"/>
    </row>
    <row r="375" spans="1:20" ht="15">
      <c r="A375" s="467" t="s">
        <v>1169</v>
      </c>
      <c r="B375" s="256" t="s">
        <v>709</v>
      </c>
      <c r="C375" s="37"/>
      <c r="D375" s="37"/>
      <c r="E375" s="37"/>
      <c r="F375" s="15"/>
      <c r="G375" s="16"/>
      <c r="H375" s="17"/>
      <c r="I375" s="17"/>
      <c r="J375" s="15"/>
      <c r="K375" s="15"/>
      <c r="L375" s="18"/>
      <c r="M375" s="15"/>
      <c r="N375" s="308"/>
      <c r="O375" s="308"/>
      <c r="P375" s="34"/>
      <c r="Q375" s="34">
        <v>4701635.98869</v>
      </c>
      <c r="R375" s="347">
        <f>+Yhteenveto[[#This Row],[Kunnan  peruspalvelujen valtionosuus ]]+Yhteenveto[[#This Row],[Veroperustemuutoksista johtuvien veromenetysten korvaus]]+Yhteenveto[[#This Row],[Kotikuntakorvaus, netto]]</f>
        <v>4701635.98869</v>
      </c>
      <c r="S375" s="11"/>
      <c r="T375"/>
    </row>
    <row r="376" spans="1:20">
      <c r="A376" s="47"/>
      <c r="B376" s="48"/>
      <c r="C376" s="49"/>
      <c r="D376" s="49"/>
      <c r="E376" s="49"/>
      <c r="N376" s="113"/>
      <c r="O376" s="113"/>
      <c r="P376" s="346"/>
      <c r="Q376" s="113"/>
      <c r="R376" s="70"/>
      <c r="S376" s="25"/>
    </row>
    <row r="377" spans="1:20">
      <c r="A377" s="47"/>
      <c r="B377" s="48"/>
      <c r="C377" s="49"/>
      <c r="D377" s="49"/>
      <c r="E377" s="49"/>
      <c r="N377" s="113"/>
      <c r="O377" s="113"/>
      <c r="P377" s="346"/>
      <c r="Q377" s="113"/>
      <c r="R377" s="70"/>
      <c r="S377" s="25"/>
    </row>
    <row r="378" spans="1:20">
      <c r="A378" s="52"/>
      <c r="N378" s="113"/>
      <c r="O378" s="113"/>
      <c r="P378" s="346"/>
      <c r="Q378" s="113"/>
      <c r="R378" s="70"/>
      <c r="S378" s="25"/>
    </row>
    <row r="379" spans="1:20">
      <c r="A379" s="52"/>
      <c r="P379" s="346"/>
      <c r="R379" s="70"/>
    </row>
    <row r="380" spans="1:20">
      <c r="A380" s="52"/>
      <c r="P380" s="346"/>
      <c r="R380" s="70"/>
    </row>
    <row r="381" spans="1:20">
      <c r="A381" s="52"/>
      <c r="P381" s="346"/>
      <c r="R381" s="70"/>
    </row>
    <row r="382" spans="1:20">
      <c r="A382" s="52"/>
      <c r="P382" s="346"/>
      <c r="R382" s="70"/>
    </row>
    <row r="383" spans="1:20">
      <c r="A383" s="52"/>
      <c r="R383" s="70"/>
    </row>
    <row r="384" spans="1:20">
      <c r="A384" s="52"/>
      <c r="R384" s="70"/>
    </row>
    <row r="385" spans="1:18">
      <c r="A385" s="52"/>
      <c r="R385" s="70"/>
    </row>
    <row r="386" spans="1:18">
      <c r="A386" s="52"/>
      <c r="R386" s="70"/>
    </row>
    <row r="387" spans="1:18">
      <c r="A387" s="52"/>
      <c r="R387" s="70"/>
    </row>
    <row r="388" spans="1:18">
      <c r="A388" s="53"/>
      <c r="R388" s="70"/>
    </row>
    <row r="389" spans="1:18">
      <c r="A389" s="53"/>
      <c r="B389" s="54"/>
      <c r="R389" s="70"/>
    </row>
    <row r="390" spans="1:18">
      <c r="A390" s="53"/>
      <c r="B390" s="55"/>
    </row>
    <row r="391" spans="1:18">
      <c r="A391" s="53"/>
    </row>
    <row r="392" spans="1:18">
      <c r="A392" s="53"/>
    </row>
    <row r="393" spans="1:18">
      <c r="A393" s="53"/>
      <c r="C393" s="7"/>
      <c r="D393" s="7"/>
      <c r="E393" s="7"/>
    </row>
    <row r="394" spans="1:18">
      <c r="A394" s="53"/>
      <c r="B394" s="54"/>
      <c r="C394" s="7"/>
      <c r="D394" s="7"/>
      <c r="E394" s="7"/>
    </row>
    <row r="395" spans="1:18">
      <c r="A395" s="53"/>
      <c r="B395" s="56"/>
      <c r="C395" s="7"/>
      <c r="D395" s="7"/>
      <c r="E395" s="7"/>
    </row>
    <row r="396" spans="1:18">
      <c r="A396" s="57"/>
      <c r="B396" s="56"/>
      <c r="C396" s="7"/>
      <c r="D396" s="7"/>
      <c r="E396" s="7"/>
    </row>
    <row r="397" spans="1:18">
      <c r="A397" s="53"/>
      <c r="B397" s="54"/>
      <c r="C397" s="7"/>
      <c r="D397" s="7"/>
      <c r="E397" s="7"/>
    </row>
    <row r="398" spans="1:18">
      <c r="A398" s="53"/>
      <c r="C398" s="7"/>
      <c r="D398" s="7"/>
      <c r="E398" s="7"/>
    </row>
    <row r="399" spans="1:18">
      <c r="A399" s="53"/>
      <c r="C399" s="7"/>
      <c r="D399" s="7"/>
      <c r="E399" s="7"/>
    </row>
    <row r="400" spans="1:18">
      <c r="A400" s="57"/>
    </row>
    <row r="401" spans="1:2">
      <c r="A401" s="53"/>
    </row>
    <row r="402" spans="1:2">
      <c r="A402" s="53"/>
    </row>
    <row r="403" spans="1:2">
      <c r="A403" s="53"/>
    </row>
    <row r="404" spans="1:2">
      <c r="A404" s="53"/>
      <c r="B404" s="55"/>
    </row>
  </sheetData>
  <pageMargins left="0.51181102362204722" right="0.51181102362204722" top="0.55118110236220474" bottom="0.55118110236220474" header="0.31496062992125984" footer="0.31496062992125984"/>
  <pageSetup paperSize="9" scale="65" orientation="landscape" r:id="rId1"/>
  <ignoredErrors>
    <ignoredError sqref="R6:R7 R8:R375" calculatedColumn="1"/>
    <ignoredError sqref="A300:A375"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6"/>
  <sheetViews>
    <sheetView zoomScale="80" zoomScaleNormal="80" workbookViewId="0">
      <pane xSplit="2" ySplit="6" topLeftCell="C7" activePane="bottomRight" state="frozen"/>
      <selection activeCell="G29" sqref="G29"/>
      <selection pane="topRight" activeCell="G29" sqref="G29"/>
      <selection pane="bottomLeft" activeCell="G29" sqref="G29"/>
      <selection pane="bottomRight"/>
    </sheetView>
  </sheetViews>
  <sheetFormatPr defaultRowHeight="15"/>
  <cols>
    <col min="1" max="1" width="10.375" style="128" customWidth="1"/>
    <col min="2" max="2" width="17.625" style="124" bestFit="1" customWidth="1"/>
    <col min="3" max="3" width="10.625" style="140" customWidth="1"/>
    <col min="4" max="7" width="10.625" style="133" customWidth="1"/>
    <col min="8" max="8" width="11.625" style="36" bestFit="1" customWidth="1"/>
    <col min="9" max="9" width="22.5" style="139" customWidth="1"/>
    <col min="10" max="10" width="13.5" style="132" bestFit="1" customWidth="1"/>
    <col min="11" max="12" width="15.5" style="132" bestFit="1" customWidth="1"/>
    <col min="13" max="13" width="13.875" style="132" bestFit="1" customWidth="1"/>
    <col min="14" max="14" width="27.125" style="141" customWidth="1"/>
    <col min="15" max="15" width="4.125" style="62" customWidth="1"/>
    <col min="16" max="16" width="17.5" style="62" customWidth="1"/>
    <col min="17" max="17" width="9" style="62" customWidth="1"/>
    <col min="18" max="18" width="9.125" style="62" customWidth="1"/>
    <col min="19" max="19" width="10" style="62" customWidth="1"/>
    <col min="20" max="20" width="9.5" style="62" customWidth="1"/>
    <col min="21" max="21" width="10" style="62" customWidth="1"/>
    <col min="22" max="22" width="9.625" style="62" customWidth="1"/>
    <col min="23" max="23" width="8.875" style="62" customWidth="1"/>
    <col min="24" max="24" width="8.625" style="62" bestFit="1" customWidth="1"/>
    <col min="25" max="25" width="9.375" style="62" customWidth="1"/>
    <col min="26" max="26" width="11.125" style="62" bestFit="1" customWidth="1"/>
    <col min="27" max="27" width="10.625" style="62" bestFit="1" customWidth="1"/>
    <col min="28" max="28" width="9.625" style="62" bestFit="1" customWidth="1"/>
    <col min="29" max="41" width="8.625" style="62"/>
  </cols>
  <sheetData>
    <row r="1" spans="1:41" ht="23.25">
      <c r="A1" s="317" t="s">
        <v>755</v>
      </c>
      <c r="B1" s="125"/>
      <c r="C1" s="126"/>
      <c r="D1" s="127"/>
      <c r="E1" s="127"/>
      <c r="F1" s="127"/>
      <c r="G1" s="127"/>
      <c r="I1" s="147" t="s">
        <v>368</v>
      </c>
      <c r="J1" s="150"/>
      <c r="K1" s="151"/>
      <c r="L1" s="151"/>
      <c r="M1" s="151"/>
      <c r="N1" s="41"/>
      <c r="O1" s="43"/>
      <c r="P1" s="374"/>
      <c r="Q1" s="64"/>
      <c r="R1" s="64"/>
      <c r="S1" s="64"/>
      <c r="T1" s="64"/>
      <c r="U1" s="64"/>
      <c r="V1" s="64"/>
      <c r="W1" s="64"/>
      <c r="X1" s="64"/>
      <c r="Y1" s="64"/>
      <c r="Z1" s="65"/>
    </row>
    <row r="2" spans="1:41">
      <c r="A2" s="124" t="s">
        <v>367</v>
      </c>
      <c r="C2" s="129"/>
      <c r="D2" s="130"/>
      <c r="E2" s="130"/>
      <c r="F2" s="130"/>
      <c r="G2" s="130"/>
      <c r="H2" s="131"/>
      <c r="I2" s="216" t="s">
        <v>671</v>
      </c>
      <c r="J2" s="216" t="s">
        <v>370</v>
      </c>
      <c r="K2" s="216" t="s">
        <v>672</v>
      </c>
      <c r="L2" s="216" t="s">
        <v>673</v>
      </c>
      <c r="M2" s="206" t="s">
        <v>724</v>
      </c>
      <c r="N2" s="148"/>
    </row>
    <row r="3" spans="1:41">
      <c r="A3" s="128" t="s">
        <v>1</v>
      </c>
      <c r="B3" s="135">
        <v>293</v>
      </c>
      <c r="C3" s="339"/>
      <c r="D3" s="339"/>
      <c r="E3" s="339"/>
      <c r="F3" s="339"/>
      <c r="G3" s="339"/>
      <c r="H3" s="339"/>
      <c r="I3" s="325">
        <v>8186.31</v>
      </c>
      <c r="J3" s="325">
        <v>8686.5</v>
      </c>
      <c r="K3" s="325">
        <v>7231.33</v>
      </c>
      <c r="L3" s="325">
        <v>12434.58</v>
      </c>
      <c r="M3" s="325">
        <v>64.06</v>
      </c>
      <c r="N3" s="163"/>
      <c r="P3" s="43"/>
      <c r="Q3" s="67"/>
      <c r="R3" s="67"/>
      <c r="S3" s="67"/>
      <c r="T3" s="67"/>
      <c r="U3" s="67"/>
      <c r="V3" s="67"/>
      <c r="W3" s="61"/>
      <c r="X3" s="61"/>
      <c r="Y3" s="61"/>
      <c r="Z3" s="68"/>
    </row>
    <row r="4" spans="1:41">
      <c r="A4" s="145"/>
      <c r="B4" s="145"/>
      <c r="C4" s="142" t="s">
        <v>661</v>
      </c>
      <c r="D4" s="342"/>
      <c r="E4" s="143"/>
      <c r="F4" s="143"/>
      <c r="G4" s="143"/>
      <c r="H4" s="144"/>
      <c r="I4" s="324" t="s">
        <v>670</v>
      </c>
      <c r="J4" s="323"/>
      <c r="K4" s="323"/>
      <c r="L4" s="323"/>
      <c r="M4" s="323"/>
      <c r="N4" s="146"/>
      <c r="P4" s="69"/>
      <c r="Q4" s="68"/>
      <c r="R4" s="68"/>
      <c r="S4" s="68"/>
      <c r="T4" s="68"/>
      <c r="U4" s="68"/>
      <c r="V4" s="68"/>
      <c r="W4" s="68"/>
      <c r="X4" s="68"/>
      <c r="Y4" s="68"/>
      <c r="Z4" s="68"/>
      <c r="AA4" s="68"/>
      <c r="AB4" s="72"/>
      <c r="AC4" s="73"/>
      <c r="AD4" s="74"/>
      <c r="AF4" s="71"/>
      <c r="AG4" s="75"/>
      <c r="AH4" s="75"/>
    </row>
    <row r="5" spans="1:41" s="215" customFormat="1" ht="30">
      <c r="A5" s="201" t="s">
        <v>669</v>
      </c>
      <c r="B5" s="202" t="s">
        <v>3</v>
      </c>
      <c r="C5" s="203" t="s">
        <v>720</v>
      </c>
      <c r="D5" s="203" t="s">
        <v>721</v>
      </c>
      <c r="E5" s="203" t="s">
        <v>722</v>
      </c>
      <c r="F5" s="203" t="s">
        <v>723</v>
      </c>
      <c r="G5" s="203" t="s">
        <v>719</v>
      </c>
      <c r="H5" s="204" t="s">
        <v>375</v>
      </c>
      <c r="I5" s="205" t="s">
        <v>671</v>
      </c>
      <c r="J5" s="206" t="s">
        <v>370</v>
      </c>
      <c r="K5" s="206" t="s">
        <v>672</v>
      </c>
      <c r="L5" s="206" t="s">
        <v>673</v>
      </c>
      <c r="M5" s="206" t="s">
        <v>724</v>
      </c>
      <c r="N5" s="207" t="s">
        <v>668</v>
      </c>
      <c r="O5" s="208"/>
      <c r="P5" s="209"/>
      <c r="Q5" s="210"/>
      <c r="R5" s="210"/>
      <c r="S5" s="210"/>
      <c r="T5" s="210"/>
      <c r="U5" s="210"/>
      <c r="V5" s="210"/>
      <c r="W5" s="210"/>
      <c r="X5" s="210"/>
      <c r="Y5" s="210"/>
      <c r="Z5" s="210"/>
      <c r="AA5" s="210"/>
      <c r="AB5" s="211"/>
      <c r="AC5" s="212"/>
      <c r="AD5" s="213"/>
      <c r="AE5" s="208"/>
      <c r="AF5" s="208"/>
      <c r="AG5" s="214"/>
      <c r="AH5" s="214"/>
      <c r="AI5" s="208"/>
      <c r="AJ5" s="208"/>
      <c r="AK5" s="208"/>
      <c r="AL5" s="208"/>
      <c r="AM5" s="208"/>
      <c r="AN5" s="208"/>
      <c r="AO5" s="208"/>
    </row>
    <row r="6" spans="1:41">
      <c r="B6" s="124" t="s">
        <v>371</v>
      </c>
      <c r="C6" s="38">
        <f>SUM(C7:C299)</f>
        <v>288780</v>
      </c>
      <c r="D6" s="38">
        <f t="shared" ref="D6:H6" si="0">SUM(D7:D299)</f>
        <v>54718</v>
      </c>
      <c r="E6" s="38">
        <f t="shared" si="0"/>
        <v>365967</v>
      </c>
      <c r="F6" s="38">
        <f t="shared" si="0"/>
        <v>187852</v>
      </c>
      <c r="G6" s="38">
        <f t="shared" si="0"/>
        <v>4636294</v>
      </c>
      <c r="H6" s="38">
        <f t="shared" si="0"/>
        <v>5533611</v>
      </c>
      <c r="I6" s="38">
        <f t="shared" ref="I6" si="1">SUM(I7:I299)</f>
        <v>2364042601.8000002</v>
      </c>
      <c r="J6" s="38">
        <f t="shared" ref="J6" si="2">SUM(J7:J299)</f>
        <v>475307907</v>
      </c>
      <c r="K6" s="38">
        <f t="shared" ref="K6" si="3">SUM(K7:K299)</f>
        <v>2646428146.1100001</v>
      </c>
      <c r="L6" s="38">
        <f t="shared" ref="L6" si="4">SUM(L7:L299)</f>
        <v>2335860722.1600013</v>
      </c>
      <c r="M6" s="38">
        <f t="shared" ref="M6" si="5">SUM(M7:M299)</f>
        <v>297000993.64000016</v>
      </c>
      <c r="N6" s="180">
        <f>SUM(N7:N299)</f>
        <v>8118640370.71</v>
      </c>
      <c r="P6" s="69"/>
      <c r="Q6" s="68"/>
      <c r="R6" s="68"/>
      <c r="S6" s="68"/>
      <c r="T6" s="68"/>
      <c r="U6" s="68"/>
      <c r="V6" s="68"/>
      <c r="W6" s="68"/>
      <c r="X6" s="68"/>
      <c r="Y6" s="68"/>
      <c r="Z6" s="68"/>
      <c r="AA6" s="68"/>
    </row>
    <row r="7" spans="1:41">
      <c r="A7" s="128">
        <v>5</v>
      </c>
      <c r="B7" s="124" t="s">
        <v>12</v>
      </c>
      <c r="C7" s="136">
        <v>473</v>
      </c>
      <c r="D7" s="41">
        <v>95</v>
      </c>
      <c r="E7" s="41">
        <v>692</v>
      </c>
      <c r="F7" s="41">
        <v>390</v>
      </c>
      <c r="G7" s="41">
        <v>7533</v>
      </c>
      <c r="H7" s="38">
        <f>SUM(Ikärakenne[[#This Row],[0–5-vuotiaat]:[16 vuotta täyttäneet]])</f>
        <v>9183</v>
      </c>
      <c r="I7" s="138">
        <v>3872124.6300000004</v>
      </c>
      <c r="J7" s="138">
        <v>825217.5</v>
      </c>
      <c r="K7" s="138">
        <v>5004080.3600000003</v>
      </c>
      <c r="L7" s="138">
        <v>4849486.2</v>
      </c>
      <c r="M7" s="138">
        <v>482563.98000000004</v>
      </c>
      <c r="N7" s="181">
        <f>SUM(Ikärakenne[[#This Row],[Ikä 0–5]:[Ikä 16+]])</f>
        <v>15033472.670000002</v>
      </c>
      <c r="P7" s="43"/>
      <c r="Q7" s="76"/>
      <c r="R7" s="76"/>
      <c r="S7" s="76"/>
      <c r="T7" s="76"/>
      <c r="U7" s="76"/>
      <c r="V7" s="76"/>
      <c r="W7" s="76"/>
      <c r="X7" s="76"/>
      <c r="Y7" s="76"/>
      <c r="Z7" s="76"/>
    </row>
    <row r="8" spans="1:41">
      <c r="A8" s="128">
        <v>9</v>
      </c>
      <c r="B8" s="124" t="s">
        <v>13</v>
      </c>
      <c r="C8" s="136">
        <v>140</v>
      </c>
      <c r="D8" s="41">
        <v>23</v>
      </c>
      <c r="E8" s="41">
        <v>222</v>
      </c>
      <c r="F8" s="41">
        <v>114</v>
      </c>
      <c r="G8" s="41">
        <v>1948</v>
      </c>
      <c r="H8" s="38">
        <f>SUM(Ikärakenne[[#This Row],[0–5-vuotiaat]:[16 vuotta täyttäneet]])</f>
        <v>2447</v>
      </c>
      <c r="I8" s="138">
        <v>1146083.4000000001</v>
      </c>
      <c r="J8" s="138">
        <v>199789.5</v>
      </c>
      <c r="K8" s="138">
        <v>1605355.26</v>
      </c>
      <c r="L8" s="138">
        <v>1417542.1199999999</v>
      </c>
      <c r="M8" s="138">
        <v>124788.88</v>
      </c>
      <c r="N8" s="181">
        <f>SUM(Ikärakenne[[#This Row],[Ikä 0–5]:[Ikä 16+]])</f>
        <v>4493559.16</v>
      </c>
      <c r="Q8" s="77"/>
      <c r="R8" s="77"/>
      <c r="S8" s="77"/>
      <c r="T8" s="77"/>
      <c r="U8" s="77"/>
      <c r="V8" s="77"/>
      <c r="W8" s="77"/>
      <c r="X8" s="77"/>
      <c r="Y8" s="77"/>
      <c r="Z8" s="77"/>
      <c r="AC8" s="78"/>
      <c r="AD8" s="43"/>
      <c r="AE8" s="43"/>
      <c r="AF8" s="43"/>
      <c r="AG8" s="43"/>
    </row>
    <row r="9" spans="1:41">
      <c r="A9" s="128">
        <v>10</v>
      </c>
      <c r="B9" s="124" t="s">
        <v>14</v>
      </c>
      <c r="C9" s="136">
        <v>605</v>
      </c>
      <c r="D9" s="41">
        <v>124</v>
      </c>
      <c r="E9" s="41">
        <v>787</v>
      </c>
      <c r="F9" s="41">
        <v>411</v>
      </c>
      <c r="G9" s="41">
        <v>9175</v>
      </c>
      <c r="H9" s="38">
        <f>SUM(Ikärakenne[[#This Row],[0–5-vuotiaat]:[16 vuotta täyttäneet]])</f>
        <v>11102</v>
      </c>
      <c r="I9" s="138">
        <v>4952717.55</v>
      </c>
      <c r="J9" s="138">
        <v>1077126</v>
      </c>
      <c r="K9" s="138">
        <v>5691056.71</v>
      </c>
      <c r="L9" s="138">
        <v>5110612.38</v>
      </c>
      <c r="M9" s="138">
        <v>587750.5</v>
      </c>
      <c r="N9" s="181">
        <f>SUM(Ikärakenne[[#This Row],[Ikä 0–5]:[Ikä 16+]])</f>
        <v>17419263.140000001</v>
      </c>
      <c r="AC9" s="79"/>
      <c r="AD9" s="78"/>
      <c r="AE9" s="43"/>
      <c r="AF9" s="43"/>
      <c r="AG9" s="79"/>
      <c r="AH9" s="63"/>
    </row>
    <row r="10" spans="1:41">
      <c r="A10" s="128">
        <v>16</v>
      </c>
      <c r="B10" s="124" t="s">
        <v>15</v>
      </c>
      <c r="C10" s="136">
        <v>315</v>
      </c>
      <c r="D10" s="41">
        <v>63</v>
      </c>
      <c r="E10" s="41">
        <v>458</v>
      </c>
      <c r="F10" s="41">
        <v>291</v>
      </c>
      <c r="G10" s="41">
        <v>6887</v>
      </c>
      <c r="H10" s="38">
        <f>SUM(Ikärakenne[[#This Row],[0–5-vuotiaat]:[16 vuotta täyttäneet]])</f>
        <v>8014</v>
      </c>
      <c r="I10" s="138">
        <v>2578687.65</v>
      </c>
      <c r="J10" s="138">
        <v>547249.5</v>
      </c>
      <c r="K10" s="138">
        <v>3311949.14</v>
      </c>
      <c r="L10" s="138">
        <v>3618462.78</v>
      </c>
      <c r="M10" s="138">
        <v>441181.22000000003</v>
      </c>
      <c r="N10" s="181">
        <f>SUM(Ikärakenne[[#This Row],[Ikä 0–5]:[Ikä 16+]])</f>
        <v>10497530.290000001</v>
      </c>
      <c r="P10" s="80"/>
      <c r="Q10" s="67"/>
      <c r="R10" s="67"/>
      <c r="S10" s="67"/>
      <c r="T10" s="67"/>
      <c r="U10" s="67"/>
      <c r="V10" s="67"/>
      <c r="W10" s="61"/>
      <c r="X10" s="61"/>
      <c r="Y10" s="81"/>
      <c r="Z10" s="81"/>
      <c r="AA10" s="77"/>
      <c r="AB10" s="77"/>
      <c r="AC10" s="79"/>
      <c r="AD10" s="82"/>
    </row>
    <row r="11" spans="1:41">
      <c r="A11" s="128">
        <v>18</v>
      </c>
      <c r="B11" s="124" t="s">
        <v>16</v>
      </c>
      <c r="C11" s="136">
        <v>244</v>
      </c>
      <c r="D11" s="41">
        <v>58</v>
      </c>
      <c r="E11" s="41">
        <v>401</v>
      </c>
      <c r="F11" s="41">
        <v>208</v>
      </c>
      <c r="G11" s="41">
        <v>3852</v>
      </c>
      <c r="H11" s="38">
        <f>SUM(Ikärakenne[[#This Row],[0–5-vuotiaat]:[16 vuotta täyttäneet]])</f>
        <v>4763</v>
      </c>
      <c r="I11" s="138">
        <v>1997459.6400000001</v>
      </c>
      <c r="J11" s="138">
        <v>503817</v>
      </c>
      <c r="K11" s="138">
        <v>2899763.33</v>
      </c>
      <c r="L11" s="138">
        <v>2586392.64</v>
      </c>
      <c r="M11" s="138">
        <v>246759.12</v>
      </c>
      <c r="N11" s="181">
        <f>SUM(Ikärakenne[[#This Row],[Ikä 0–5]:[Ikä 16+]])</f>
        <v>8234191.7300000014</v>
      </c>
      <c r="P11" s="83"/>
      <c r="Q11" s="77"/>
      <c r="R11" s="77"/>
      <c r="S11" s="77"/>
      <c r="T11" s="77"/>
      <c r="U11" s="77"/>
      <c r="V11" s="77"/>
      <c r="W11" s="77"/>
      <c r="X11" s="77"/>
      <c r="Y11" s="77"/>
      <c r="Z11" s="77"/>
      <c r="AA11" s="77"/>
      <c r="AB11" s="84"/>
      <c r="AC11" s="82"/>
      <c r="AD11" s="82"/>
    </row>
    <row r="12" spans="1:41">
      <c r="A12" s="128">
        <v>19</v>
      </c>
      <c r="B12" s="124" t="s">
        <v>17</v>
      </c>
      <c r="C12" s="136">
        <v>280</v>
      </c>
      <c r="D12" s="41">
        <v>42</v>
      </c>
      <c r="E12" s="41">
        <v>324</v>
      </c>
      <c r="F12" s="41">
        <v>146</v>
      </c>
      <c r="G12" s="41">
        <v>3173</v>
      </c>
      <c r="H12" s="38">
        <f>SUM(Ikärakenne[[#This Row],[0–5-vuotiaat]:[16 vuotta täyttäneet]])</f>
        <v>3965</v>
      </c>
      <c r="I12" s="138">
        <v>2292166.8000000003</v>
      </c>
      <c r="J12" s="138">
        <v>364833</v>
      </c>
      <c r="K12" s="138">
        <v>2342950.92</v>
      </c>
      <c r="L12" s="138">
        <v>1815448.68</v>
      </c>
      <c r="M12" s="138">
        <v>203262.38</v>
      </c>
      <c r="N12" s="181">
        <f>SUM(Ikärakenne[[#This Row],[Ikä 0–5]:[Ikä 16+]])</f>
        <v>7018661.7800000003</v>
      </c>
      <c r="P12" s="83"/>
      <c r="Q12" s="77"/>
      <c r="R12" s="77"/>
      <c r="S12" s="77"/>
      <c r="T12" s="77"/>
      <c r="U12" s="77"/>
      <c r="V12" s="77"/>
      <c r="W12" s="77"/>
      <c r="X12" s="77"/>
      <c r="Y12" s="77"/>
      <c r="Z12" s="77"/>
      <c r="AA12" s="77"/>
      <c r="AB12" s="84"/>
      <c r="AC12" s="85"/>
      <c r="AD12" s="82"/>
    </row>
    <row r="13" spans="1:41">
      <c r="A13" s="128">
        <v>20</v>
      </c>
      <c r="B13" s="124" t="s">
        <v>18</v>
      </c>
      <c r="C13" s="136">
        <v>782</v>
      </c>
      <c r="D13" s="41">
        <v>154</v>
      </c>
      <c r="E13" s="41">
        <v>1222</v>
      </c>
      <c r="F13" s="41">
        <v>664</v>
      </c>
      <c r="G13" s="41">
        <v>13651</v>
      </c>
      <c r="H13" s="38">
        <f>SUM(Ikärakenne[[#This Row],[0–5-vuotiaat]:[16 vuotta täyttäneet]])</f>
        <v>16473</v>
      </c>
      <c r="I13" s="138">
        <v>6401694.4199999999</v>
      </c>
      <c r="J13" s="138">
        <v>1337721</v>
      </c>
      <c r="K13" s="138">
        <v>8836685.2599999998</v>
      </c>
      <c r="L13" s="138">
        <v>8256561.1200000001</v>
      </c>
      <c r="M13" s="138">
        <v>874483.06</v>
      </c>
      <c r="N13" s="181">
        <f>SUM(Ikärakenne[[#This Row],[Ikä 0–5]:[Ikä 16+]])</f>
        <v>25707144.859999999</v>
      </c>
      <c r="P13" s="86"/>
      <c r="Q13" s="77"/>
      <c r="R13" s="77"/>
      <c r="S13" s="77"/>
      <c r="T13" s="77"/>
      <c r="U13" s="77"/>
      <c r="V13" s="77"/>
      <c r="W13" s="77"/>
      <c r="X13" s="77"/>
      <c r="Y13" s="77"/>
      <c r="Z13" s="77"/>
      <c r="AA13" s="77"/>
      <c r="AB13" s="84"/>
      <c r="AC13" s="85"/>
      <c r="AD13" s="82"/>
    </row>
    <row r="14" spans="1:41">
      <c r="A14" s="128">
        <v>46</v>
      </c>
      <c r="B14" s="124" t="s">
        <v>19</v>
      </c>
      <c r="C14" s="136">
        <v>56</v>
      </c>
      <c r="D14" s="41">
        <v>13</v>
      </c>
      <c r="E14" s="41">
        <v>84</v>
      </c>
      <c r="F14" s="41">
        <v>27</v>
      </c>
      <c r="G14" s="41">
        <v>1161</v>
      </c>
      <c r="H14" s="38">
        <f>SUM(Ikärakenne[[#This Row],[0–5-vuotiaat]:[16 vuotta täyttäneet]])</f>
        <v>1341</v>
      </c>
      <c r="I14" s="138">
        <v>458433.36000000004</v>
      </c>
      <c r="J14" s="138">
        <v>112924.5</v>
      </c>
      <c r="K14" s="138">
        <v>607431.72</v>
      </c>
      <c r="L14" s="138">
        <v>335733.66</v>
      </c>
      <c r="M14" s="138">
        <v>74373.66</v>
      </c>
      <c r="N14" s="181">
        <f>SUM(Ikärakenne[[#This Row],[Ikä 0–5]:[Ikä 16+]])</f>
        <v>1588896.9</v>
      </c>
      <c r="P14" s="83"/>
      <c r="Q14" s="77"/>
      <c r="R14" s="77"/>
      <c r="S14" s="77"/>
      <c r="T14" s="77"/>
      <c r="U14" s="77"/>
      <c r="V14" s="77"/>
      <c r="W14" s="77"/>
      <c r="X14" s="77"/>
      <c r="Y14" s="77"/>
      <c r="Z14" s="87"/>
      <c r="AA14" s="77"/>
      <c r="AB14" s="84"/>
      <c r="AC14" s="85"/>
      <c r="AD14" s="82"/>
    </row>
    <row r="15" spans="1:41">
      <c r="A15" s="128">
        <v>47</v>
      </c>
      <c r="B15" s="124" t="s">
        <v>20</v>
      </c>
      <c r="C15" s="136">
        <v>57</v>
      </c>
      <c r="D15" s="41">
        <v>15</v>
      </c>
      <c r="E15" s="41">
        <v>102</v>
      </c>
      <c r="F15" s="41">
        <v>57</v>
      </c>
      <c r="G15" s="41">
        <v>1580</v>
      </c>
      <c r="H15" s="38">
        <f>SUM(Ikärakenne[[#This Row],[0–5-vuotiaat]:[16 vuotta täyttäneet]])</f>
        <v>1811</v>
      </c>
      <c r="I15" s="138">
        <v>466619.67000000004</v>
      </c>
      <c r="J15" s="138">
        <v>130297.5</v>
      </c>
      <c r="K15" s="138">
        <v>737595.66</v>
      </c>
      <c r="L15" s="138">
        <v>708771.05999999994</v>
      </c>
      <c r="M15" s="138">
        <v>101214.8</v>
      </c>
      <c r="N15" s="181">
        <f>SUM(Ikärakenne[[#This Row],[Ikä 0–5]:[Ikä 16+]])</f>
        <v>2144498.69</v>
      </c>
      <c r="P15" s="83"/>
      <c r="Q15" s="77"/>
      <c r="R15" s="77"/>
      <c r="S15" s="77"/>
      <c r="T15" s="77"/>
      <c r="U15" s="77"/>
      <c r="V15" s="77"/>
      <c r="W15" s="77"/>
      <c r="X15" s="77"/>
      <c r="Y15" s="77"/>
      <c r="Z15" s="77"/>
      <c r="AA15" s="77"/>
      <c r="AB15" s="84"/>
      <c r="AC15" s="88"/>
      <c r="AF15" s="78"/>
    </row>
    <row r="16" spans="1:41">
      <c r="A16" s="128">
        <v>49</v>
      </c>
      <c r="B16" s="124" t="s">
        <v>21</v>
      </c>
      <c r="C16" s="136">
        <v>20225</v>
      </c>
      <c r="D16" s="41">
        <v>3656</v>
      </c>
      <c r="E16" s="41">
        <v>23651</v>
      </c>
      <c r="F16" s="41">
        <v>11565</v>
      </c>
      <c r="G16" s="41">
        <v>246177</v>
      </c>
      <c r="H16" s="38">
        <f>SUM(Ikärakenne[[#This Row],[0–5-vuotiaat]:[16 vuotta täyttäneet]])</f>
        <v>305274</v>
      </c>
      <c r="I16" s="138">
        <v>165568119.75</v>
      </c>
      <c r="J16" s="138">
        <v>31757844</v>
      </c>
      <c r="K16" s="138">
        <v>171028185.83000001</v>
      </c>
      <c r="L16" s="138">
        <v>143805917.69999999</v>
      </c>
      <c r="M16" s="138">
        <v>15770098.620000001</v>
      </c>
      <c r="N16" s="181">
        <f>SUM(Ikärakenne[[#This Row],[Ikä 0–5]:[Ikä 16+]])</f>
        <v>527930165.90000004</v>
      </c>
      <c r="P16" s="83"/>
      <c r="Q16" s="77"/>
      <c r="R16" s="77"/>
      <c r="S16" s="77"/>
      <c r="T16" s="77"/>
      <c r="U16" s="77"/>
      <c r="V16" s="77"/>
      <c r="W16" s="77"/>
      <c r="X16" s="77"/>
      <c r="Y16" s="77"/>
      <c r="Z16" s="77"/>
      <c r="AA16" s="77"/>
      <c r="AB16" s="84"/>
    </row>
    <row r="17" spans="1:29">
      <c r="A17" s="128">
        <v>50</v>
      </c>
      <c r="B17" s="124" t="s">
        <v>22</v>
      </c>
      <c r="C17" s="136">
        <v>497</v>
      </c>
      <c r="D17" s="41">
        <v>136</v>
      </c>
      <c r="E17" s="41">
        <v>748</v>
      </c>
      <c r="F17" s="41">
        <v>390</v>
      </c>
      <c r="G17" s="41">
        <v>9505</v>
      </c>
      <c r="H17" s="38">
        <f>SUM(Ikärakenne[[#This Row],[0–5-vuotiaat]:[16 vuotta täyttäneet]])</f>
        <v>11276</v>
      </c>
      <c r="I17" s="138">
        <v>4068596.0700000003</v>
      </c>
      <c r="J17" s="138">
        <v>1181364</v>
      </c>
      <c r="K17" s="138">
        <v>5409034.8399999999</v>
      </c>
      <c r="L17" s="138">
        <v>4849486.2</v>
      </c>
      <c r="M17" s="138">
        <v>608890.30000000005</v>
      </c>
      <c r="N17" s="181">
        <f>SUM(Ikärakenne[[#This Row],[Ikä 0–5]:[Ikä 16+]])</f>
        <v>16117371.41</v>
      </c>
      <c r="P17" s="83"/>
      <c r="Q17" s="77"/>
      <c r="R17" s="77"/>
      <c r="S17" s="77"/>
      <c r="T17" s="77"/>
      <c r="U17" s="77"/>
      <c r="V17" s="77"/>
      <c r="W17" s="77"/>
      <c r="X17" s="77"/>
      <c r="Y17" s="77"/>
      <c r="Z17" s="77"/>
      <c r="AA17" s="77"/>
      <c r="AB17" s="84"/>
      <c r="AC17" s="56"/>
    </row>
    <row r="18" spans="1:29">
      <c r="A18" s="128">
        <v>51</v>
      </c>
      <c r="B18" s="124" t="s">
        <v>23</v>
      </c>
      <c r="C18" s="136">
        <v>459</v>
      </c>
      <c r="D18" s="41">
        <v>102</v>
      </c>
      <c r="E18" s="41">
        <v>662</v>
      </c>
      <c r="F18" s="41">
        <v>394</v>
      </c>
      <c r="G18" s="41">
        <v>7594</v>
      </c>
      <c r="H18" s="38">
        <f>SUM(Ikärakenne[[#This Row],[0–5-vuotiaat]:[16 vuotta täyttäneet]])</f>
        <v>9211</v>
      </c>
      <c r="I18" s="138">
        <v>3757516.29</v>
      </c>
      <c r="J18" s="138">
        <v>886023</v>
      </c>
      <c r="K18" s="138">
        <v>4787140.46</v>
      </c>
      <c r="L18" s="138">
        <v>4899224.5199999996</v>
      </c>
      <c r="M18" s="138">
        <v>486471.64</v>
      </c>
      <c r="N18" s="181">
        <f>SUM(Ikärakenne[[#This Row],[Ikä 0–5]:[Ikä 16+]])</f>
        <v>14816375.91</v>
      </c>
      <c r="P18" s="83"/>
      <c r="Q18" s="77"/>
      <c r="R18" s="77"/>
      <c r="S18" s="77"/>
      <c r="T18" s="77"/>
      <c r="U18" s="77"/>
      <c r="V18" s="77"/>
      <c r="W18" s="77"/>
      <c r="X18" s="77"/>
      <c r="Y18" s="77"/>
      <c r="Z18" s="77"/>
      <c r="AA18" s="77"/>
      <c r="AB18" s="84"/>
      <c r="AC18" s="78"/>
    </row>
    <row r="19" spans="1:29">
      <c r="A19" s="128">
        <v>52</v>
      </c>
      <c r="B19" s="124" t="s">
        <v>24</v>
      </c>
      <c r="C19" s="136">
        <v>122</v>
      </c>
      <c r="D19" s="41">
        <v>23</v>
      </c>
      <c r="E19" s="41">
        <v>174</v>
      </c>
      <c r="F19" s="41">
        <v>88</v>
      </c>
      <c r="G19" s="41">
        <v>1939</v>
      </c>
      <c r="H19" s="38">
        <f>SUM(Ikärakenne[[#This Row],[0–5-vuotiaat]:[16 vuotta täyttäneet]])</f>
        <v>2346</v>
      </c>
      <c r="I19" s="138">
        <v>998729.82000000007</v>
      </c>
      <c r="J19" s="138">
        <v>199789.5</v>
      </c>
      <c r="K19" s="138">
        <v>1258251.42</v>
      </c>
      <c r="L19" s="138">
        <v>1094243.04</v>
      </c>
      <c r="M19" s="138">
        <v>124212.34000000001</v>
      </c>
      <c r="N19" s="181">
        <f>SUM(Ikärakenne[[#This Row],[Ikä 0–5]:[Ikä 16+]])</f>
        <v>3675226.12</v>
      </c>
      <c r="P19" s="43"/>
      <c r="Q19" s="77"/>
      <c r="R19" s="77"/>
      <c r="S19" s="77"/>
      <c r="T19" s="77"/>
      <c r="U19" s="77"/>
      <c r="V19" s="77"/>
      <c r="W19" s="77"/>
      <c r="X19" s="77"/>
      <c r="Y19" s="77"/>
      <c r="Z19" s="77"/>
      <c r="AA19" s="77"/>
      <c r="AB19" s="84"/>
      <c r="AC19" s="78"/>
    </row>
    <row r="20" spans="1:29">
      <c r="A20" s="128">
        <v>61</v>
      </c>
      <c r="B20" s="124" t="s">
        <v>25</v>
      </c>
      <c r="C20" s="136">
        <v>620</v>
      </c>
      <c r="D20" s="41">
        <v>124</v>
      </c>
      <c r="E20" s="41">
        <v>793</v>
      </c>
      <c r="F20" s="41">
        <v>504</v>
      </c>
      <c r="G20" s="41">
        <v>14418</v>
      </c>
      <c r="H20" s="38">
        <f>SUM(Ikärakenne[[#This Row],[0–5-vuotiaat]:[16 vuotta täyttäneet]])</f>
        <v>16459</v>
      </c>
      <c r="I20" s="138">
        <v>5075512.2</v>
      </c>
      <c r="J20" s="138">
        <v>1077126</v>
      </c>
      <c r="K20" s="138">
        <v>5734444.6899999995</v>
      </c>
      <c r="L20" s="138">
        <v>6267028.3200000003</v>
      </c>
      <c r="M20" s="138">
        <v>923617.08000000007</v>
      </c>
      <c r="N20" s="181">
        <f>SUM(Ikärakenne[[#This Row],[Ikä 0–5]:[Ikä 16+]])</f>
        <v>19077728.289999999</v>
      </c>
      <c r="P20" s="78"/>
      <c r="Q20" s="77"/>
      <c r="R20" s="77"/>
      <c r="S20" s="77"/>
      <c r="T20" s="77"/>
      <c r="U20" s="77"/>
      <c r="V20" s="77"/>
      <c r="W20" s="77"/>
      <c r="X20" s="77"/>
      <c r="Y20" s="77"/>
      <c r="Z20" s="89"/>
      <c r="AA20" s="77"/>
      <c r="AB20" s="84"/>
    </row>
    <row r="21" spans="1:29">
      <c r="A21" s="128">
        <v>69</v>
      </c>
      <c r="B21" s="124" t="s">
        <v>26</v>
      </c>
      <c r="C21" s="136">
        <v>381</v>
      </c>
      <c r="D21" s="41">
        <v>78</v>
      </c>
      <c r="E21" s="41">
        <v>500</v>
      </c>
      <c r="F21" s="41">
        <v>287</v>
      </c>
      <c r="G21" s="41">
        <v>5441</v>
      </c>
      <c r="H21" s="38">
        <f>SUM(Ikärakenne[[#This Row],[0–5-vuotiaat]:[16 vuotta täyttäneet]])</f>
        <v>6687</v>
      </c>
      <c r="I21" s="138">
        <v>3118984.1100000003</v>
      </c>
      <c r="J21" s="138">
        <v>677547</v>
      </c>
      <c r="K21" s="138">
        <v>3615665</v>
      </c>
      <c r="L21" s="138">
        <v>3568724.46</v>
      </c>
      <c r="M21" s="138">
        <v>348550.46</v>
      </c>
      <c r="N21" s="181">
        <f>SUM(Ikärakenne[[#This Row],[Ikä 0–5]:[Ikä 16+]])</f>
        <v>11329471.030000001</v>
      </c>
      <c r="P21" s="78"/>
      <c r="Q21" s="77"/>
      <c r="R21" s="77"/>
      <c r="S21" s="77"/>
      <c r="T21" s="77"/>
      <c r="U21" s="77"/>
      <c r="V21" s="77"/>
      <c r="W21" s="77"/>
      <c r="X21" s="77"/>
      <c r="Y21" s="77"/>
      <c r="Z21" s="77"/>
      <c r="AA21" s="77"/>
      <c r="AB21" s="84"/>
    </row>
    <row r="22" spans="1:29">
      <c r="A22" s="128">
        <v>71</v>
      </c>
      <c r="B22" s="124" t="s">
        <v>27</v>
      </c>
      <c r="C22" s="136">
        <v>400</v>
      </c>
      <c r="D22" s="41">
        <v>87</v>
      </c>
      <c r="E22" s="41">
        <v>587</v>
      </c>
      <c r="F22" s="41">
        <v>291</v>
      </c>
      <c r="G22" s="41">
        <v>5226</v>
      </c>
      <c r="H22" s="38">
        <f>SUM(Ikärakenne[[#This Row],[0–5-vuotiaat]:[16 vuotta täyttäneet]])</f>
        <v>6591</v>
      </c>
      <c r="I22" s="138">
        <v>3274524</v>
      </c>
      <c r="J22" s="138">
        <v>755725.5</v>
      </c>
      <c r="K22" s="138">
        <v>4244790.71</v>
      </c>
      <c r="L22" s="138">
        <v>3618462.78</v>
      </c>
      <c r="M22" s="138">
        <v>334777.56</v>
      </c>
      <c r="N22" s="181">
        <f>SUM(Ikärakenne[[#This Row],[Ikä 0–5]:[Ikä 16+]])</f>
        <v>12228280.550000001</v>
      </c>
      <c r="P22" s="78"/>
      <c r="Q22" s="77"/>
      <c r="R22" s="77"/>
      <c r="S22" s="77"/>
      <c r="T22" s="77"/>
      <c r="U22" s="77"/>
      <c r="V22" s="77"/>
      <c r="W22" s="77"/>
      <c r="X22" s="77"/>
      <c r="Y22" s="77"/>
      <c r="Z22" s="77"/>
      <c r="AA22" s="77"/>
      <c r="AB22" s="84"/>
    </row>
    <row r="23" spans="1:29">
      <c r="A23" s="128">
        <v>72</v>
      </c>
      <c r="B23" s="124" t="s">
        <v>28</v>
      </c>
      <c r="C23" s="136">
        <v>36</v>
      </c>
      <c r="D23" s="41">
        <v>6</v>
      </c>
      <c r="E23" s="41">
        <v>57</v>
      </c>
      <c r="F23" s="41">
        <v>28</v>
      </c>
      <c r="G23" s="41">
        <v>833</v>
      </c>
      <c r="H23" s="38">
        <f>SUM(Ikärakenne[[#This Row],[0–5-vuotiaat]:[16 vuotta täyttäneet]])</f>
        <v>960</v>
      </c>
      <c r="I23" s="138">
        <v>294707.16000000003</v>
      </c>
      <c r="J23" s="138">
        <v>52119</v>
      </c>
      <c r="K23" s="138">
        <v>412185.81</v>
      </c>
      <c r="L23" s="138">
        <v>348168.24</v>
      </c>
      <c r="M23" s="138">
        <v>53361.98</v>
      </c>
      <c r="N23" s="181">
        <f>SUM(Ikärakenne[[#This Row],[Ikä 0–5]:[Ikä 16+]])</f>
        <v>1160542.19</v>
      </c>
      <c r="P23" s="90"/>
      <c r="Q23" s="77"/>
      <c r="R23" s="77"/>
      <c r="S23" s="77"/>
      <c r="T23" s="77"/>
      <c r="U23" s="77"/>
      <c r="V23" s="77"/>
      <c r="W23" s="77"/>
      <c r="X23" s="77"/>
      <c r="Y23" s="77"/>
      <c r="Z23" s="77"/>
      <c r="AA23" s="77"/>
      <c r="AB23" s="84"/>
    </row>
    <row r="24" spans="1:29">
      <c r="A24" s="128">
        <v>74</v>
      </c>
      <c r="B24" s="124" t="s">
        <v>29</v>
      </c>
      <c r="C24" s="136">
        <v>49</v>
      </c>
      <c r="D24" s="41">
        <v>4</v>
      </c>
      <c r="E24" s="41">
        <v>71</v>
      </c>
      <c r="F24" s="41">
        <v>30</v>
      </c>
      <c r="G24" s="41">
        <v>898</v>
      </c>
      <c r="H24" s="38">
        <f>SUM(Ikärakenne[[#This Row],[0–5-vuotiaat]:[16 vuotta täyttäneet]])</f>
        <v>1052</v>
      </c>
      <c r="I24" s="138">
        <v>401129.19</v>
      </c>
      <c r="J24" s="138">
        <v>34746</v>
      </c>
      <c r="K24" s="138">
        <v>513424.43</v>
      </c>
      <c r="L24" s="138">
        <v>373037.4</v>
      </c>
      <c r="M24" s="138">
        <v>57525.880000000005</v>
      </c>
      <c r="N24" s="181">
        <f>SUM(Ikärakenne[[#This Row],[Ikä 0–5]:[Ikä 16+]])</f>
        <v>1379862.9</v>
      </c>
      <c r="Q24" s="87"/>
      <c r="R24" s="87"/>
      <c r="S24" s="87"/>
      <c r="T24" s="87"/>
      <c r="U24" s="87"/>
      <c r="V24" s="87"/>
      <c r="W24" s="87"/>
      <c r="X24" s="87"/>
      <c r="Y24" s="87"/>
      <c r="Z24" s="87"/>
      <c r="AA24" s="87"/>
      <c r="AB24" s="87"/>
    </row>
    <row r="25" spans="1:29">
      <c r="A25" s="128">
        <v>75</v>
      </c>
      <c r="B25" s="124" t="s">
        <v>30</v>
      </c>
      <c r="C25" s="136">
        <v>740</v>
      </c>
      <c r="D25" s="41">
        <v>161</v>
      </c>
      <c r="E25" s="41">
        <v>1127</v>
      </c>
      <c r="F25" s="41">
        <v>640</v>
      </c>
      <c r="G25" s="41">
        <v>16881</v>
      </c>
      <c r="H25" s="38">
        <f>SUM(Ikärakenne[[#This Row],[0–5-vuotiaat]:[16 vuotta täyttäneet]])</f>
        <v>19549</v>
      </c>
      <c r="I25" s="138">
        <v>6057869.4000000004</v>
      </c>
      <c r="J25" s="138">
        <v>1398526.5</v>
      </c>
      <c r="K25" s="138">
        <v>8149708.9100000001</v>
      </c>
      <c r="L25" s="138">
        <v>7958131.2000000002</v>
      </c>
      <c r="M25" s="138">
        <v>1081396.8600000001</v>
      </c>
      <c r="N25" s="181">
        <f>SUM(Ikärakenne[[#This Row],[Ikä 0–5]:[Ikä 16+]])</f>
        <v>24645632.870000001</v>
      </c>
      <c r="Q25" s="91"/>
      <c r="R25" s="91"/>
      <c r="S25" s="91"/>
      <c r="T25" s="91"/>
      <c r="U25" s="91"/>
      <c r="V25" s="91"/>
      <c r="W25" s="91"/>
      <c r="X25" s="91"/>
      <c r="Y25" s="91"/>
      <c r="Z25" s="91"/>
      <c r="AA25" s="77"/>
      <c r="AB25" s="77"/>
    </row>
    <row r="26" spans="1:29">
      <c r="A26" s="128">
        <v>77</v>
      </c>
      <c r="B26" s="124" t="s">
        <v>31</v>
      </c>
      <c r="C26" s="136">
        <v>152</v>
      </c>
      <c r="D26" s="41">
        <v>40</v>
      </c>
      <c r="E26" s="41">
        <v>303</v>
      </c>
      <c r="F26" s="41">
        <v>176</v>
      </c>
      <c r="G26" s="41">
        <v>3930</v>
      </c>
      <c r="H26" s="38">
        <f>SUM(Ikärakenne[[#This Row],[0–5-vuotiaat]:[16 vuotta täyttäneet]])</f>
        <v>4601</v>
      </c>
      <c r="I26" s="138">
        <v>1244319.1200000001</v>
      </c>
      <c r="J26" s="138">
        <v>347460</v>
      </c>
      <c r="K26" s="138">
        <v>2191092.9899999998</v>
      </c>
      <c r="L26" s="138">
        <v>2188486.08</v>
      </c>
      <c r="M26" s="138">
        <v>251755.80000000002</v>
      </c>
      <c r="N26" s="181">
        <f>SUM(Ikärakenne[[#This Row],[Ikä 0–5]:[Ikä 16+]])</f>
        <v>6223113.9899999993</v>
      </c>
      <c r="P26" s="92"/>
      <c r="Q26" s="93"/>
      <c r="R26" s="93"/>
      <c r="S26" s="93"/>
      <c r="T26" s="93"/>
      <c r="U26" s="93"/>
      <c r="V26" s="93"/>
      <c r="W26" s="93"/>
      <c r="X26" s="93"/>
      <c r="Y26" s="93"/>
      <c r="Z26" s="94"/>
      <c r="AA26" s="77"/>
      <c r="AB26" s="77"/>
    </row>
    <row r="27" spans="1:29">
      <c r="A27" s="128">
        <v>78</v>
      </c>
      <c r="B27" s="124" t="s">
        <v>32</v>
      </c>
      <c r="C27" s="136">
        <v>261</v>
      </c>
      <c r="D27" s="41">
        <v>63</v>
      </c>
      <c r="E27" s="41">
        <v>396</v>
      </c>
      <c r="F27" s="41">
        <v>257</v>
      </c>
      <c r="G27" s="41">
        <v>6855</v>
      </c>
      <c r="H27" s="38">
        <f>SUM(Ikärakenne[[#This Row],[0–5-vuotiaat]:[16 vuotta täyttäneet]])</f>
        <v>7832</v>
      </c>
      <c r="I27" s="138">
        <v>2136626.91</v>
      </c>
      <c r="J27" s="138">
        <v>547249.5</v>
      </c>
      <c r="K27" s="138">
        <v>2863606.68</v>
      </c>
      <c r="L27" s="138">
        <v>3195687.06</v>
      </c>
      <c r="M27" s="138">
        <v>439131.3</v>
      </c>
      <c r="N27" s="181">
        <f>SUM(Ikärakenne[[#This Row],[Ikä 0–5]:[Ikä 16+]])</f>
        <v>9182301.4500000011</v>
      </c>
      <c r="Q27" s="95"/>
      <c r="R27" s="95"/>
      <c r="S27" s="95"/>
      <c r="T27" s="95"/>
      <c r="U27" s="95"/>
      <c r="V27" s="95"/>
      <c r="W27" s="95"/>
      <c r="X27" s="95"/>
      <c r="Y27" s="95"/>
    </row>
    <row r="28" spans="1:29">
      <c r="A28" s="128">
        <v>79</v>
      </c>
      <c r="B28" s="124" t="s">
        <v>33</v>
      </c>
      <c r="C28" s="136">
        <v>303</v>
      </c>
      <c r="D28" s="41">
        <v>53</v>
      </c>
      <c r="E28" s="41">
        <v>434</v>
      </c>
      <c r="F28" s="41">
        <v>184</v>
      </c>
      <c r="G28" s="41">
        <v>5779</v>
      </c>
      <c r="H28" s="38">
        <f>SUM(Ikärakenne[[#This Row],[0–5-vuotiaat]:[16 vuotta täyttäneet]])</f>
        <v>6753</v>
      </c>
      <c r="I28" s="138">
        <v>2480451.9300000002</v>
      </c>
      <c r="J28" s="138">
        <v>460384.5</v>
      </c>
      <c r="K28" s="138">
        <v>3138397.2199999997</v>
      </c>
      <c r="L28" s="138">
        <v>2287962.7200000002</v>
      </c>
      <c r="M28" s="138">
        <v>370202.74</v>
      </c>
      <c r="N28" s="181">
        <f>SUM(Ikärakenne[[#This Row],[Ikä 0–5]:[Ikä 16+]])</f>
        <v>8737399.1100000013</v>
      </c>
      <c r="Q28" s="96"/>
      <c r="R28" s="96"/>
      <c r="S28" s="43"/>
      <c r="T28" s="43"/>
      <c r="U28" s="43"/>
      <c r="V28" s="43"/>
      <c r="W28" s="43"/>
      <c r="X28" s="43"/>
      <c r="Y28" s="43"/>
      <c r="Z28" s="43"/>
    </row>
    <row r="29" spans="1:29">
      <c r="A29" s="128">
        <v>81</v>
      </c>
      <c r="B29" s="124" t="s">
        <v>34</v>
      </c>
      <c r="C29" s="136">
        <v>77</v>
      </c>
      <c r="D29" s="41">
        <v>13</v>
      </c>
      <c r="E29" s="41">
        <v>108</v>
      </c>
      <c r="F29" s="41">
        <v>45</v>
      </c>
      <c r="G29" s="41">
        <v>2331</v>
      </c>
      <c r="H29" s="38">
        <f>SUM(Ikärakenne[[#This Row],[0–5-vuotiaat]:[16 vuotta täyttäneet]])</f>
        <v>2574</v>
      </c>
      <c r="I29" s="138">
        <v>630345.87</v>
      </c>
      <c r="J29" s="138">
        <v>112924.5</v>
      </c>
      <c r="K29" s="138">
        <v>780983.64</v>
      </c>
      <c r="L29" s="138">
        <v>559556.1</v>
      </c>
      <c r="M29" s="138">
        <v>149323.86000000002</v>
      </c>
      <c r="N29" s="181">
        <f>SUM(Ikärakenne[[#This Row],[Ikä 0–5]:[Ikä 16+]])</f>
        <v>2233133.9699999997</v>
      </c>
      <c r="Q29" s="64"/>
      <c r="R29" s="64"/>
      <c r="S29" s="64"/>
      <c r="T29" s="64"/>
      <c r="U29" s="64"/>
      <c r="V29" s="64"/>
      <c r="W29" s="64"/>
      <c r="X29" s="64"/>
      <c r="Y29" s="64"/>
      <c r="Z29" s="64"/>
      <c r="AA29" s="97"/>
    </row>
    <row r="30" spans="1:29">
      <c r="A30" s="128">
        <v>82</v>
      </c>
      <c r="B30" s="124" t="s">
        <v>35</v>
      </c>
      <c r="C30" s="136">
        <v>500</v>
      </c>
      <c r="D30" s="41">
        <v>98</v>
      </c>
      <c r="E30" s="41">
        <v>703</v>
      </c>
      <c r="F30" s="41">
        <v>361</v>
      </c>
      <c r="G30" s="41">
        <v>7697</v>
      </c>
      <c r="H30" s="38">
        <f>SUM(Ikärakenne[[#This Row],[0–5-vuotiaat]:[16 vuotta täyttäneet]])</f>
        <v>9359</v>
      </c>
      <c r="I30" s="138">
        <v>4093155</v>
      </c>
      <c r="J30" s="138">
        <v>851277</v>
      </c>
      <c r="K30" s="138">
        <v>5083624.99</v>
      </c>
      <c r="L30" s="138">
        <v>4488883.38</v>
      </c>
      <c r="M30" s="138">
        <v>493069.82</v>
      </c>
      <c r="N30" s="181">
        <f>SUM(Ikärakenne[[#This Row],[Ikä 0–5]:[Ikä 16+]])</f>
        <v>15010010.190000001</v>
      </c>
      <c r="Q30" s="98"/>
      <c r="R30" s="98"/>
      <c r="S30" s="98"/>
      <c r="T30" s="98"/>
      <c r="U30" s="98"/>
      <c r="V30" s="98"/>
      <c r="W30" s="98"/>
      <c r="X30" s="98"/>
      <c r="Y30" s="98"/>
      <c r="Z30" s="43"/>
    </row>
    <row r="31" spans="1:29">
      <c r="A31" s="128">
        <v>86</v>
      </c>
      <c r="B31" s="124" t="s">
        <v>36</v>
      </c>
      <c r="C31" s="136">
        <v>386</v>
      </c>
      <c r="D31" s="41">
        <v>72</v>
      </c>
      <c r="E31" s="41">
        <v>641</v>
      </c>
      <c r="F31" s="41">
        <v>309</v>
      </c>
      <c r="G31" s="41">
        <v>6623</v>
      </c>
      <c r="H31" s="38">
        <f>SUM(Ikärakenne[[#This Row],[0–5-vuotiaat]:[16 vuotta täyttäneet]])</f>
        <v>8031</v>
      </c>
      <c r="I31" s="138">
        <v>3159915.66</v>
      </c>
      <c r="J31" s="138">
        <v>625428</v>
      </c>
      <c r="K31" s="138">
        <v>4635282.53</v>
      </c>
      <c r="L31" s="138">
        <v>3842285.22</v>
      </c>
      <c r="M31" s="138">
        <v>424269.38</v>
      </c>
      <c r="N31" s="181">
        <f>SUM(Ikärakenne[[#This Row],[Ikä 0–5]:[Ikä 16+]])</f>
        <v>12687180.790000003</v>
      </c>
      <c r="Q31" s="43"/>
      <c r="R31" s="43"/>
      <c r="S31" s="79"/>
      <c r="T31" s="79"/>
      <c r="U31" s="79"/>
      <c r="V31" s="68"/>
      <c r="W31" s="43"/>
      <c r="X31" s="43"/>
      <c r="Y31" s="43"/>
      <c r="Z31" s="79"/>
      <c r="AA31" s="78"/>
    </row>
    <row r="32" spans="1:29">
      <c r="A32" s="128">
        <v>90</v>
      </c>
      <c r="B32" s="124" t="s">
        <v>37</v>
      </c>
      <c r="C32" s="136">
        <v>68</v>
      </c>
      <c r="D32" s="41">
        <v>18</v>
      </c>
      <c r="E32" s="41">
        <v>141</v>
      </c>
      <c r="F32" s="41">
        <v>88</v>
      </c>
      <c r="G32" s="41">
        <v>2746</v>
      </c>
      <c r="H32" s="38">
        <f>SUM(Ikärakenne[[#This Row],[0–5-vuotiaat]:[16 vuotta täyttäneet]])</f>
        <v>3061</v>
      </c>
      <c r="I32" s="138">
        <v>556669.08000000007</v>
      </c>
      <c r="J32" s="138">
        <v>156357</v>
      </c>
      <c r="K32" s="138">
        <v>1019617.53</v>
      </c>
      <c r="L32" s="138">
        <v>1094243.04</v>
      </c>
      <c r="M32" s="138">
        <v>175908.76</v>
      </c>
      <c r="N32" s="181">
        <f>SUM(Ikärakenne[[#This Row],[Ikä 0–5]:[Ikä 16+]])</f>
        <v>3002795.41</v>
      </c>
      <c r="Q32" s="43"/>
      <c r="R32" s="99"/>
      <c r="S32" s="43"/>
      <c r="T32" s="43"/>
      <c r="U32" s="43"/>
      <c r="V32" s="43"/>
      <c r="W32" s="43"/>
      <c r="X32" s="43"/>
      <c r="Y32" s="43"/>
      <c r="Z32" s="43"/>
    </row>
    <row r="33" spans="1:28">
      <c r="A33" s="128">
        <v>91</v>
      </c>
      <c r="B33" s="124" t="s">
        <v>38</v>
      </c>
      <c r="C33" s="136">
        <v>36837</v>
      </c>
      <c r="D33" s="41">
        <v>6350</v>
      </c>
      <c r="E33" s="41">
        <v>38998</v>
      </c>
      <c r="F33" s="41">
        <v>18220</v>
      </c>
      <c r="G33" s="41">
        <v>563623</v>
      </c>
      <c r="H33" s="38">
        <f>SUM(Ikärakenne[[#This Row],[0–5-vuotiaat]:[16 vuotta täyttäneet]])</f>
        <v>664028</v>
      </c>
      <c r="I33" s="138">
        <v>301559101.47000003</v>
      </c>
      <c r="J33" s="138">
        <v>55159275</v>
      </c>
      <c r="K33" s="138">
        <v>282007407.33999997</v>
      </c>
      <c r="L33" s="138">
        <v>226558047.59999999</v>
      </c>
      <c r="M33" s="138">
        <v>36105689.380000003</v>
      </c>
      <c r="N33" s="181">
        <f>SUM(Ikärakenne[[#This Row],[Ikä 0–5]:[Ikä 16+]])</f>
        <v>901389520.78999996</v>
      </c>
      <c r="Q33" s="77"/>
      <c r="R33" s="77"/>
      <c r="S33" s="77"/>
      <c r="T33" s="77"/>
      <c r="U33" s="77"/>
      <c r="V33" s="77"/>
      <c r="W33" s="77"/>
      <c r="X33" s="77"/>
      <c r="Y33" s="77"/>
      <c r="Z33" s="77"/>
      <c r="AA33" s="77"/>
    </row>
    <row r="34" spans="1:28">
      <c r="A34" s="128">
        <v>92</v>
      </c>
      <c r="B34" s="124" t="s">
        <v>39</v>
      </c>
      <c r="C34" s="136">
        <v>15334</v>
      </c>
      <c r="D34" s="41">
        <v>2669</v>
      </c>
      <c r="E34" s="41">
        <v>16734</v>
      </c>
      <c r="F34" s="41">
        <v>8425</v>
      </c>
      <c r="G34" s="41">
        <v>199657</v>
      </c>
      <c r="H34" s="38">
        <f>SUM(Ikärakenne[[#This Row],[0–5-vuotiaat]:[16 vuotta täyttäneet]])</f>
        <v>242819</v>
      </c>
      <c r="I34" s="138">
        <v>125528877.54000001</v>
      </c>
      <c r="J34" s="138">
        <v>23184268.5</v>
      </c>
      <c r="K34" s="138">
        <v>121009076.22</v>
      </c>
      <c r="L34" s="138">
        <v>104761336.5</v>
      </c>
      <c r="M34" s="138">
        <v>12790027.42</v>
      </c>
      <c r="N34" s="181">
        <f>SUM(Ikärakenne[[#This Row],[Ikä 0–5]:[Ikä 16+]])</f>
        <v>387273586.18000001</v>
      </c>
      <c r="Q34" s="77"/>
      <c r="R34" s="77"/>
      <c r="S34" s="77"/>
      <c r="T34" s="77"/>
      <c r="U34" s="77"/>
      <c r="V34" s="77"/>
      <c r="W34" s="77"/>
      <c r="X34" s="77"/>
      <c r="Y34" s="77"/>
      <c r="Z34" s="77"/>
      <c r="AA34" s="77"/>
      <c r="AB34" s="100"/>
    </row>
    <row r="35" spans="1:28">
      <c r="A35" s="128">
        <v>97</v>
      </c>
      <c r="B35" s="124" t="s">
        <v>40</v>
      </c>
      <c r="C35" s="136">
        <v>69</v>
      </c>
      <c r="D35" s="41">
        <v>16</v>
      </c>
      <c r="E35" s="41">
        <v>93</v>
      </c>
      <c r="F35" s="41">
        <v>42</v>
      </c>
      <c r="G35" s="41">
        <v>1871</v>
      </c>
      <c r="H35" s="38">
        <f>SUM(Ikärakenne[[#This Row],[0–5-vuotiaat]:[16 vuotta täyttäneet]])</f>
        <v>2091</v>
      </c>
      <c r="I35" s="138">
        <v>564855.39</v>
      </c>
      <c r="J35" s="138">
        <v>138984</v>
      </c>
      <c r="K35" s="138">
        <v>672513.69</v>
      </c>
      <c r="L35" s="138">
        <v>522252.36</v>
      </c>
      <c r="M35" s="138">
        <v>119856.26000000001</v>
      </c>
      <c r="N35" s="181">
        <f>SUM(Ikärakenne[[#This Row],[Ikä 0–5]:[Ikä 16+]])</f>
        <v>2018461.7</v>
      </c>
      <c r="Q35" s="63"/>
      <c r="R35" s="63"/>
      <c r="S35" s="63"/>
      <c r="T35" s="63"/>
      <c r="U35" s="63"/>
      <c r="V35" s="63"/>
      <c r="W35" s="63"/>
      <c r="X35" s="63"/>
      <c r="Y35" s="63"/>
    </row>
    <row r="36" spans="1:28">
      <c r="A36" s="128">
        <v>98</v>
      </c>
      <c r="B36" s="124" t="s">
        <v>41</v>
      </c>
      <c r="C36" s="41">
        <v>1173</v>
      </c>
      <c r="D36" s="41">
        <v>247</v>
      </c>
      <c r="E36" s="41">
        <v>1745</v>
      </c>
      <c r="F36" s="41">
        <v>894</v>
      </c>
      <c r="G36" s="41">
        <v>18884</v>
      </c>
      <c r="H36" s="38">
        <f>SUM(Ikärakenne[[#This Row],[0–5-vuotiaat]:[16 vuotta täyttäneet]])</f>
        <v>22943</v>
      </c>
      <c r="I36" s="138">
        <v>9602541.6300000008</v>
      </c>
      <c r="J36" s="138">
        <v>2145565.5</v>
      </c>
      <c r="K36" s="138">
        <v>12618670.85</v>
      </c>
      <c r="L36" s="138">
        <v>11116514.52</v>
      </c>
      <c r="M36" s="138">
        <v>1209709.04</v>
      </c>
      <c r="N36" s="181">
        <f>SUM(Ikärakenne[[#This Row],[Ikä 0–5]:[Ikä 16+]])</f>
        <v>36693001.539999999</v>
      </c>
      <c r="Q36" s="101"/>
      <c r="R36" s="101"/>
      <c r="S36" s="101"/>
      <c r="T36" s="101"/>
      <c r="U36" s="101"/>
      <c r="V36" s="101"/>
      <c r="W36" s="101"/>
      <c r="X36" s="101"/>
      <c r="Y36" s="101"/>
      <c r="Z36" s="68"/>
    </row>
    <row r="37" spans="1:28">
      <c r="A37" s="128">
        <v>102</v>
      </c>
      <c r="B37" s="124" t="s">
        <v>42</v>
      </c>
      <c r="C37" s="136">
        <v>438</v>
      </c>
      <c r="D37" s="41">
        <v>100</v>
      </c>
      <c r="E37" s="41">
        <v>595</v>
      </c>
      <c r="F37" s="41">
        <v>305</v>
      </c>
      <c r="G37" s="41">
        <v>8307</v>
      </c>
      <c r="H37" s="38">
        <f>SUM(Ikärakenne[[#This Row],[0–5-vuotiaat]:[16 vuotta täyttäneet]])</f>
        <v>9745</v>
      </c>
      <c r="I37" s="138">
        <v>3585603.7800000003</v>
      </c>
      <c r="J37" s="138">
        <v>868650</v>
      </c>
      <c r="K37" s="138">
        <v>4302641.3499999996</v>
      </c>
      <c r="L37" s="138">
        <v>3792546.9</v>
      </c>
      <c r="M37" s="138">
        <v>532146.42000000004</v>
      </c>
      <c r="N37" s="181">
        <f>SUM(Ikärakenne[[#This Row],[Ikä 0–5]:[Ikä 16+]])</f>
        <v>13081588.449999999</v>
      </c>
    </row>
    <row r="38" spans="1:28">
      <c r="A38" s="128">
        <v>103</v>
      </c>
      <c r="B38" s="124" t="s">
        <v>43</v>
      </c>
      <c r="C38" s="136">
        <v>95</v>
      </c>
      <c r="D38" s="41">
        <v>13</v>
      </c>
      <c r="E38" s="41">
        <v>125</v>
      </c>
      <c r="F38" s="41">
        <v>76</v>
      </c>
      <c r="G38" s="41">
        <v>1852</v>
      </c>
      <c r="H38" s="38">
        <f>SUM(Ikärakenne[[#This Row],[0–5-vuotiaat]:[16 vuotta täyttäneet]])</f>
        <v>2161</v>
      </c>
      <c r="I38" s="138">
        <v>777699.45000000007</v>
      </c>
      <c r="J38" s="138">
        <v>112924.5</v>
      </c>
      <c r="K38" s="138">
        <v>903916.25</v>
      </c>
      <c r="L38" s="138">
        <v>945028.08</v>
      </c>
      <c r="M38" s="138">
        <v>118639.12000000001</v>
      </c>
      <c r="N38" s="181">
        <f>SUM(Ikärakenne[[#This Row],[Ikä 0–5]:[Ikä 16+]])</f>
        <v>2858207.4000000004</v>
      </c>
    </row>
    <row r="39" spans="1:28">
      <c r="A39" s="128">
        <v>105</v>
      </c>
      <c r="B39" s="124" t="s">
        <v>44</v>
      </c>
      <c r="C39" s="136">
        <v>75</v>
      </c>
      <c r="D39" s="41">
        <v>15</v>
      </c>
      <c r="E39" s="41">
        <v>75</v>
      </c>
      <c r="F39" s="41">
        <v>46</v>
      </c>
      <c r="G39" s="41">
        <v>1883</v>
      </c>
      <c r="H39" s="38">
        <f>SUM(Ikärakenne[[#This Row],[0–5-vuotiaat]:[16 vuotta täyttäneet]])</f>
        <v>2094</v>
      </c>
      <c r="I39" s="138">
        <v>613973.25</v>
      </c>
      <c r="J39" s="138">
        <v>130297.5</v>
      </c>
      <c r="K39" s="138">
        <v>542349.75</v>
      </c>
      <c r="L39" s="138">
        <v>571990.68000000005</v>
      </c>
      <c r="M39" s="138">
        <v>120624.98000000001</v>
      </c>
      <c r="N39" s="181">
        <f>SUM(Ikärakenne[[#This Row],[Ikä 0–5]:[Ikä 16+]])</f>
        <v>1979236.1600000001</v>
      </c>
    </row>
    <row r="40" spans="1:28">
      <c r="A40" s="128">
        <v>106</v>
      </c>
      <c r="B40" s="124" t="s">
        <v>45</v>
      </c>
      <c r="C40" s="136">
        <v>2316</v>
      </c>
      <c r="D40" s="41">
        <v>428</v>
      </c>
      <c r="E40" s="41">
        <v>2981</v>
      </c>
      <c r="F40" s="41">
        <v>1671</v>
      </c>
      <c r="G40" s="41">
        <v>39401</v>
      </c>
      <c r="H40" s="38">
        <f>SUM(Ikärakenne[[#This Row],[0–5-vuotiaat]:[16 vuotta täyttäneet]])</f>
        <v>46797</v>
      </c>
      <c r="I40" s="138">
        <v>18959493.960000001</v>
      </c>
      <c r="J40" s="138">
        <v>3717822</v>
      </c>
      <c r="K40" s="138">
        <v>21556594.73</v>
      </c>
      <c r="L40" s="138">
        <v>20778183.18</v>
      </c>
      <c r="M40" s="138">
        <v>2524028.06</v>
      </c>
      <c r="N40" s="181">
        <f>SUM(Ikärakenne[[#This Row],[Ikä 0–5]:[Ikä 16+]])</f>
        <v>67536121.929999992</v>
      </c>
    </row>
    <row r="41" spans="1:28">
      <c r="A41" s="128">
        <v>108</v>
      </c>
      <c r="B41" s="124" t="s">
        <v>46</v>
      </c>
      <c r="C41" s="136">
        <v>550</v>
      </c>
      <c r="D41" s="41">
        <v>120</v>
      </c>
      <c r="E41" s="41">
        <v>768</v>
      </c>
      <c r="F41" s="41">
        <v>379</v>
      </c>
      <c r="G41" s="41">
        <v>8440</v>
      </c>
      <c r="H41" s="38">
        <f>SUM(Ikärakenne[[#This Row],[0–5-vuotiaat]:[16 vuotta täyttäneet]])</f>
        <v>10257</v>
      </c>
      <c r="I41" s="138">
        <v>4502470.5</v>
      </c>
      <c r="J41" s="138">
        <v>1042380</v>
      </c>
      <c r="K41" s="138">
        <v>5553661.4399999995</v>
      </c>
      <c r="L41" s="138">
        <v>4712705.82</v>
      </c>
      <c r="M41" s="138">
        <v>540666.4</v>
      </c>
      <c r="N41" s="181">
        <f>SUM(Ikärakenne[[#This Row],[Ikä 0–5]:[Ikä 16+]])</f>
        <v>16351884.16</v>
      </c>
    </row>
    <row r="42" spans="1:28">
      <c r="A42" s="128">
        <v>109</v>
      </c>
      <c r="B42" s="124" t="s">
        <v>47</v>
      </c>
      <c r="C42" s="136">
        <v>3197</v>
      </c>
      <c r="D42" s="41">
        <v>614</v>
      </c>
      <c r="E42" s="41">
        <v>4175</v>
      </c>
      <c r="F42" s="41">
        <v>2263</v>
      </c>
      <c r="G42" s="41">
        <v>57794</v>
      </c>
      <c r="H42" s="38">
        <f>SUM(Ikärakenne[[#This Row],[0–5-vuotiaat]:[16 vuotta täyttäneet]])</f>
        <v>68043</v>
      </c>
      <c r="I42" s="138">
        <v>26171633.07</v>
      </c>
      <c r="J42" s="138">
        <v>5333511</v>
      </c>
      <c r="K42" s="138">
        <v>30190802.75</v>
      </c>
      <c r="L42" s="138">
        <v>28139454.539999999</v>
      </c>
      <c r="M42" s="138">
        <v>3702283.64</v>
      </c>
      <c r="N42" s="181">
        <f>SUM(Ikärakenne[[#This Row],[Ikä 0–5]:[Ikä 16+]])</f>
        <v>93537685</v>
      </c>
    </row>
    <row r="43" spans="1:28">
      <c r="A43" s="128">
        <v>111</v>
      </c>
      <c r="B43" s="124" t="s">
        <v>48</v>
      </c>
      <c r="C43" s="136">
        <v>561</v>
      </c>
      <c r="D43" s="41">
        <v>126</v>
      </c>
      <c r="E43" s="41">
        <v>856</v>
      </c>
      <c r="F43" s="41">
        <v>499</v>
      </c>
      <c r="G43" s="41">
        <v>16089</v>
      </c>
      <c r="H43" s="38">
        <f>SUM(Ikärakenne[[#This Row],[0–5-vuotiaat]:[16 vuotta täyttäneet]])</f>
        <v>18131</v>
      </c>
      <c r="I43" s="138">
        <v>4592519.91</v>
      </c>
      <c r="J43" s="138">
        <v>1094499</v>
      </c>
      <c r="K43" s="138">
        <v>6190018.4799999995</v>
      </c>
      <c r="L43" s="138">
        <v>6204855.4199999999</v>
      </c>
      <c r="M43" s="138">
        <v>1030661.3400000001</v>
      </c>
      <c r="N43" s="181">
        <f>SUM(Ikärakenne[[#This Row],[Ikä 0–5]:[Ikä 16+]])</f>
        <v>19112554.150000002</v>
      </c>
    </row>
    <row r="44" spans="1:28">
      <c r="A44" s="128">
        <v>139</v>
      </c>
      <c r="B44" s="124" t="s">
        <v>49</v>
      </c>
      <c r="C44" s="136">
        <v>693</v>
      </c>
      <c r="D44" s="41">
        <v>146</v>
      </c>
      <c r="E44" s="41">
        <v>930</v>
      </c>
      <c r="F44" s="41">
        <v>499</v>
      </c>
      <c r="G44" s="41">
        <v>7585</v>
      </c>
      <c r="H44" s="38">
        <f>SUM(Ikärakenne[[#This Row],[0–5-vuotiaat]:[16 vuotta täyttäneet]])</f>
        <v>9853</v>
      </c>
      <c r="I44" s="138">
        <v>5673112.8300000001</v>
      </c>
      <c r="J44" s="138">
        <v>1268229</v>
      </c>
      <c r="K44" s="138">
        <v>6725136.9000000004</v>
      </c>
      <c r="L44" s="138">
        <v>6204855.4199999999</v>
      </c>
      <c r="M44" s="138">
        <v>485895.10000000003</v>
      </c>
      <c r="N44" s="181">
        <f>SUM(Ikärakenne[[#This Row],[Ikä 0–5]:[Ikä 16+]])</f>
        <v>20357229.25</v>
      </c>
    </row>
    <row r="45" spans="1:28">
      <c r="A45" s="128">
        <v>140</v>
      </c>
      <c r="B45" s="124" t="s">
        <v>50</v>
      </c>
      <c r="C45" s="136">
        <v>949</v>
      </c>
      <c r="D45" s="41">
        <v>212</v>
      </c>
      <c r="E45" s="41">
        <v>1381</v>
      </c>
      <c r="F45" s="41">
        <v>725</v>
      </c>
      <c r="G45" s="41">
        <v>17534</v>
      </c>
      <c r="H45" s="38">
        <f>SUM(Ikärakenne[[#This Row],[0–5-vuotiaat]:[16 vuotta täyttäneet]])</f>
        <v>20801</v>
      </c>
      <c r="I45" s="138">
        <v>7768808.1900000004</v>
      </c>
      <c r="J45" s="138">
        <v>1841538</v>
      </c>
      <c r="K45" s="138">
        <v>9986466.7300000004</v>
      </c>
      <c r="L45" s="138">
        <v>9015070.5</v>
      </c>
      <c r="M45" s="138">
        <v>1123228.04</v>
      </c>
      <c r="N45" s="181">
        <f>SUM(Ikärakenne[[#This Row],[Ikä 0–5]:[Ikä 16+]])</f>
        <v>29735111.460000001</v>
      </c>
    </row>
    <row r="46" spans="1:28">
      <c r="A46" s="128">
        <v>142</v>
      </c>
      <c r="B46" s="124" t="s">
        <v>51</v>
      </c>
      <c r="C46" s="136">
        <v>302</v>
      </c>
      <c r="D46" s="41">
        <v>58</v>
      </c>
      <c r="E46" s="41">
        <v>393</v>
      </c>
      <c r="F46" s="41">
        <v>206</v>
      </c>
      <c r="G46" s="41">
        <v>5545</v>
      </c>
      <c r="H46" s="38">
        <f>SUM(Ikärakenne[[#This Row],[0–5-vuotiaat]:[16 vuotta täyttäneet]])</f>
        <v>6504</v>
      </c>
      <c r="I46" s="138">
        <v>2472265.62</v>
      </c>
      <c r="J46" s="138">
        <v>503817</v>
      </c>
      <c r="K46" s="138">
        <v>2841912.69</v>
      </c>
      <c r="L46" s="138">
        <v>2561523.48</v>
      </c>
      <c r="M46" s="138">
        <v>355212.7</v>
      </c>
      <c r="N46" s="181">
        <f>SUM(Ikärakenne[[#This Row],[Ikä 0–5]:[Ikä 16+]])</f>
        <v>8734731.4900000002</v>
      </c>
    </row>
    <row r="47" spans="1:28">
      <c r="A47" s="128">
        <v>143</v>
      </c>
      <c r="B47" s="124" t="s">
        <v>52</v>
      </c>
      <c r="C47" s="136">
        <v>258</v>
      </c>
      <c r="D47" s="41">
        <v>68</v>
      </c>
      <c r="E47" s="41">
        <v>445</v>
      </c>
      <c r="F47" s="41">
        <v>203</v>
      </c>
      <c r="G47" s="41">
        <v>5830</v>
      </c>
      <c r="H47" s="38">
        <f>SUM(Ikärakenne[[#This Row],[0–5-vuotiaat]:[16 vuotta täyttäneet]])</f>
        <v>6804</v>
      </c>
      <c r="I47" s="138">
        <v>2112067.98</v>
      </c>
      <c r="J47" s="138">
        <v>590682</v>
      </c>
      <c r="K47" s="138">
        <v>3217941.85</v>
      </c>
      <c r="L47" s="138">
        <v>2524219.7399999998</v>
      </c>
      <c r="M47" s="138">
        <v>373469.8</v>
      </c>
      <c r="N47" s="181">
        <f>SUM(Ikärakenne[[#This Row],[Ikä 0–5]:[Ikä 16+]])</f>
        <v>8818381.370000001</v>
      </c>
    </row>
    <row r="48" spans="1:28">
      <c r="A48" s="128">
        <v>145</v>
      </c>
      <c r="B48" s="124" t="s">
        <v>53</v>
      </c>
      <c r="C48" s="136">
        <v>860</v>
      </c>
      <c r="D48" s="41">
        <v>159</v>
      </c>
      <c r="E48" s="41">
        <v>1001</v>
      </c>
      <c r="F48" s="41">
        <v>517</v>
      </c>
      <c r="G48" s="41">
        <v>9832</v>
      </c>
      <c r="H48" s="38">
        <f>SUM(Ikärakenne[[#This Row],[0–5-vuotiaat]:[16 vuotta täyttäneet]])</f>
        <v>12369</v>
      </c>
      <c r="I48" s="138">
        <v>7040226.6000000006</v>
      </c>
      <c r="J48" s="138">
        <v>1381153.5</v>
      </c>
      <c r="K48" s="138">
        <v>7238561.3300000001</v>
      </c>
      <c r="L48" s="138">
        <v>6428677.8600000003</v>
      </c>
      <c r="M48" s="138">
        <v>629837.92000000004</v>
      </c>
      <c r="N48" s="181">
        <f>SUM(Ikärakenne[[#This Row],[Ikä 0–5]:[Ikä 16+]])</f>
        <v>22718457.210000005</v>
      </c>
    </row>
    <row r="49" spans="1:14">
      <c r="A49" s="128">
        <v>146</v>
      </c>
      <c r="B49" s="124" t="s">
        <v>54</v>
      </c>
      <c r="C49" s="136">
        <v>110</v>
      </c>
      <c r="D49" s="41">
        <v>31</v>
      </c>
      <c r="E49" s="41">
        <v>169</v>
      </c>
      <c r="F49" s="41">
        <v>101</v>
      </c>
      <c r="G49" s="41">
        <v>4081</v>
      </c>
      <c r="H49" s="38">
        <f>SUM(Ikärakenne[[#This Row],[0–5-vuotiaat]:[16 vuotta täyttäneet]])</f>
        <v>4492</v>
      </c>
      <c r="I49" s="138">
        <v>900494.10000000009</v>
      </c>
      <c r="J49" s="138">
        <v>269281.5</v>
      </c>
      <c r="K49" s="138">
        <v>1222094.77</v>
      </c>
      <c r="L49" s="138">
        <v>1255892.58</v>
      </c>
      <c r="M49" s="138">
        <v>261428.86000000002</v>
      </c>
      <c r="N49" s="181">
        <f>SUM(Ikärakenne[[#This Row],[Ikä 0–5]:[Ikä 16+]])</f>
        <v>3909191.81</v>
      </c>
    </row>
    <row r="50" spans="1:14">
      <c r="A50" s="128">
        <v>148</v>
      </c>
      <c r="B50" s="124" t="s">
        <v>55</v>
      </c>
      <c r="C50" s="136">
        <v>285</v>
      </c>
      <c r="D50" s="41">
        <v>58</v>
      </c>
      <c r="E50" s="41">
        <v>362</v>
      </c>
      <c r="F50" s="41">
        <v>201</v>
      </c>
      <c r="G50" s="41">
        <v>6141</v>
      </c>
      <c r="H50" s="38">
        <f>SUM(Ikärakenne[[#This Row],[0–5-vuotiaat]:[16 vuotta täyttäneet]])</f>
        <v>7047</v>
      </c>
      <c r="I50" s="138">
        <v>2333098.35</v>
      </c>
      <c r="J50" s="138">
        <v>503817</v>
      </c>
      <c r="K50" s="138">
        <v>2617741.46</v>
      </c>
      <c r="L50" s="138">
        <v>2499350.58</v>
      </c>
      <c r="M50" s="138">
        <v>393392.46</v>
      </c>
      <c r="N50" s="181">
        <f>SUM(Ikärakenne[[#This Row],[Ikä 0–5]:[Ikä 16+]])</f>
        <v>8347399.8500000006</v>
      </c>
    </row>
    <row r="51" spans="1:14">
      <c r="A51" s="128">
        <v>149</v>
      </c>
      <c r="B51" s="124" t="s">
        <v>56</v>
      </c>
      <c r="C51" s="136">
        <v>252</v>
      </c>
      <c r="D51" s="41">
        <v>48</v>
      </c>
      <c r="E51" s="41">
        <v>349</v>
      </c>
      <c r="F51" s="41">
        <v>194</v>
      </c>
      <c r="G51" s="41">
        <v>4541</v>
      </c>
      <c r="H51" s="38">
        <f>SUM(Ikärakenne[[#This Row],[0–5-vuotiaat]:[16 vuotta täyttäneet]])</f>
        <v>5384</v>
      </c>
      <c r="I51" s="138">
        <v>2062950.12</v>
      </c>
      <c r="J51" s="138">
        <v>416952</v>
      </c>
      <c r="K51" s="138">
        <v>2523734.17</v>
      </c>
      <c r="L51" s="138">
        <v>2412308.52</v>
      </c>
      <c r="M51" s="138">
        <v>290896.46000000002</v>
      </c>
      <c r="N51" s="181">
        <f>SUM(Ikärakenne[[#This Row],[Ikä 0–5]:[Ikä 16+]])</f>
        <v>7706841.2700000005</v>
      </c>
    </row>
    <row r="52" spans="1:14">
      <c r="A52" s="128">
        <v>151</v>
      </c>
      <c r="B52" s="124" t="s">
        <v>57</v>
      </c>
      <c r="C52" s="136">
        <v>58</v>
      </c>
      <c r="D52" s="41">
        <v>9</v>
      </c>
      <c r="E52" s="41">
        <v>102</v>
      </c>
      <c r="F52" s="41">
        <v>46</v>
      </c>
      <c r="G52" s="41">
        <v>1637</v>
      </c>
      <c r="H52" s="38">
        <f>SUM(Ikärakenne[[#This Row],[0–5-vuotiaat]:[16 vuotta täyttäneet]])</f>
        <v>1852</v>
      </c>
      <c r="I52" s="138">
        <v>474805.98000000004</v>
      </c>
      <c r="J52" s="138">
        <v>78178.5</v>
      </c>
      <c r="K52" s="138">
        <v>737595.66</v>
      </c>
      <c r="L52" s="138">
        <v>571990.68000000005</v>
      </c>
      <c r="M52" s="138">
        <v>104866.22</v>
      </c>
      <c r="N52" s="181">
        <f>SUM(Ikärakenne[[#This Row],[Ikä 0–5]:[Ikä 16+]])</f>
        <v>1967437.0400000003</v>
      </c>
    </row>
    <row r="53" spans="1:14">
      <c r="A53" s="128">
        <v>152</v>
      </c>
      <c r="B53" s="124" t="s">
        <v>58</v>
      </c>
      <c r="C53" s="136">
        <v>178</v>
      </c>
      <c r="D53" s="41">
        <v>49</v>
      </c>
      <c r="E53" s="41">
        <v>330</v>
      </c>
      <c r="F53" s="41">
        <v>180</v>
      </c>
      <c r="G53" s="41">
        <v>3669</v>
      </c>
      <c r="H53" s="38">
        <f>SUM(Ikärakenne[[#This Row],[0–5-vuotiaat]:[16 vuotta täyttäneet]])</f>
        <v>4406</v>
      </c>
      <c r="I53" s="138">
        <v>1457163.1800000002</v>
      </c>
      <c r="J53" s="138">
        <v>425638.5</v>
      </c>
      <c r="K53" s="138">
        <v>2386338.9</v>
      </c>
      <c r="L53" s="138">
        <v>2238224.4</v>
      </c>
      <c r="M53" s="138">
        <v>235036.14</v>
      </c>
      <c r="N53" s="181">
        <f>SUM(Ikärakenne[[#This Row],[Ikä 0–5]:[Ikä 16+]])</f>
        <v>6742401.1200000001</v>
      </c>
    </row>
    <row r="54" spans="1:14">
      <c r="A54" s="128">
        <v>153</v>
      </c>
      <c r="B54" s="124" t="s">
        <v>59</v>
      </c>
      <c r="C54" s="136">
        <v>878</v>
      </c>
      <c r="D54" s="41">
        <v>191</v>
      </c>
      <c r="E54" s="41">
        <v>1344</v>
      </c>
      <c r="F54" s="41">
        <v>725</v>
      </c>
      <c r="G54" s="41">
        <v>22070</v>
      </c>
      <c r="H54" s="38">
        <f>SUM(Ikärakenne[[#This Row],[0–5-vuotiaat]:[16 vuotta täyttäneet]])</f>
        <v>25208</v>
      </c>
      <c r="I54" s="138">
        <v>7187580.1800000006</v>
      </c>
      <c r="J54" s="138">
        <v>1659121.5</v>
      </c>
      <c r="K54" s="138">
        <v>9718907.5199999996</v>
      </c>
      <c r="L54" s="138">
        <v>9015070.5</v>
      </c>
      <c r="M54" s="138">
        <v>1413804.2</v>
      </c>
      <c r="N54" s="181">
        <f>SUM(Ikärakenne[[#This Row],[Ikä 0–5]:[Ikä 16+]])</f>
        <v>28994483.899999999</v>
      </c>
    </row>
    <row r="55" spans="1:14">
      <c r="A55" s="128">
        <v>165</v>
      </c>
      <c r="B55" s="124" t="s">
        <v>60</v>
      </c>
      <c r="C55" s="136">
        <v>856</v>
      </c>
      <c r="D55" s="41">
        <v>164</v>
      </c>
      <c r="E55" s="41">
        <v>1093</v>
      </c>
      <c r="F55" s="41">
        <v>667</v>
      </c>
      <c r="G55" s="41">
        <v>13500</v>
      </c>
      <c r="H55" s="38">
        <f>SUM(Ikärakenne[[#This Row],[0–5-vuotiaat]:[16 vuotta täyttäneet]])</f>
        <v>16280</v>
      </c>
      <c r="I55" s="138">
        <v>7007481.3600000003</v>
      </c>
      <c r="J55" s="138">
        <v>1424586</v>
      </c>
      <c r="K55" s="138">
        <v>7903843.6899999995</v>
      </c>
      <c r="L55" s="138">
        <v>8293864.8600000003</v>
      </c>
      <c r="M55" s="138">
        <v>864810</v>
      </c>
      <c r="N55" s="181">
        <f>SUM(Ikärakenne[[#This Row],[Ikä 0–5]:[Ikä 16+]])</f>
        <v>25494585.91</v>
      </c>
    </row>
    <row r="56" spans="1:14">
      <c r="A56" s="128">
        <v>167</v>
      </c>
      <c r="B56" s="124" t="s">
        <v>61</v>
      </c>
      <c r="C56" s="136">
        <v>3522</v>
      </c>
      <c r="D56" s="41">
        <v>648</v>
      </c>
      <c r="E56" s="41">
        <v>4439</v>
      </c>
      <c r="F56" s="41">
        <v>2173</v>
      </c>
      <c r="G56" s="41">
        <v>66731</v>
      </c>
      <c r="H56" s="38">
        <f>SUM(Ikärakenne[[#This Row],[0–5-vuotiaat]:[16 vuotta täyttäneet]])</f>
        <v>77513</v>
      </c>
      <c r="I56" s="138">
        <v>28832183.82</v>
      </c>
      <c r="J56" s="138">
        <v>5628852</v>
      </c>
      <c r="K56" s="138">
        <v>32099873.870000001</v>
      </c>
      <c r="L56" s="138">
        <v>27020342.34</v>
      </c>
      <c r="M56" s="138">
        <v>4274787.8600000003</v>
      </c>
      <c r="N56" s="181">
        <f>SUM(Ikärakenne[[#This Row],[Ikä 0–5]:[Ikä 16+]])</f>
        <v>97856039.890000001</v>
      </c>
    </row>
    <row r="57" spans="1:14">
      <c r="A57" s="128">
        <v>169</v>
      </c>
      <c r="B57" s="124" t="s">
        <v>62</v>
      </c>
      <c r="C57" s="136">
        <v>207</v>
      </c>
      <c r="D57" s="41">
        <v>39</v>
      </c>
      <c r="E57" s="41">
        <v>344</v>
      </c>
      <c r="F57" s="41">
        <v>179</v>
      </c>
      <c r="G57" s="41">
        <v>4221</v>
      </c>
      <c r="H57" s="38">
        <f>SUM(Ikärakenne[[#This Row],[0–5-vuotiaat]:[16 vuotta täyttäneet]])</f>
        <v>4990</v>
      </c>
      <c r="I57" s="138">
        <v>1694566.1700000002</v>
      </c>
      <c r="J57" s="138">
        <v>338773.5</v>
      </c>
      <c r="K57" s="138">
        <v>2487577.52</v>
      </c>
      <c r="L57" s="138">
        <v>2225789.8199999998</v>
      </c>
      <c r="M57" s="138">
        <v>270397.26</v>
      </c>
      <c r="N57" s="181">
        <f>SUM(Ikärakenne[[#This Row],[Ikä 0–5]:[Ikä 16+]])</f>
        <v>7017104.2699999996</v>
      </c>
    </row>
    <row r="58" spans="1:14">
      <c r="A58" s="128">
        <v>171</v>
      </c>
      <c r="B58" s="124" t="s">
        <v>63</v>
      </c>
      <c r="C58" s="136">
        <v>186</v>
      </c>
      <c r="D58" s="41">
        <v>45</v>
      </c>
      <c r="E58" s="41">
        <v>261</v>
      </c>
      <c r="F58" s="41">
        <v>139</v>
      </c>
      <c r="G58" s="41">
        <v>3909</v>
      </c>
      <c r="H58" s="38">
        <f>SUM(Ikärakenne[[#This Row],[0–5-vuotiaat]:[16 vuotta täyttäneet]])</f>
        <v>4540</v>
      </c>
      <c r="I58" s="138">
        <v>1522653.6600000001</v>
      </c>
      <c r="J58" s="138">
        <v>390892.5</v>
      </c>
      <c r="K58" s="138">
        <v>1887377.13</v>
      </c>
      <c r="L58" s="138">
        <v>1728406.6199999999</v>
      </c>
      <c r="M58" s="138">
        <v>250410.54</v>
      </c>
      <c r="N58" s="181">
        <f>SUM(Ikärakenne[[#This Row],[Ikä 0–5]:[Ikä 16+]])</f>
        <v>5779740.4500000002</v>
      </c>
    </row>
    <row r="59" spans="1:14">
      <c r="A59" s="128">
        <v>172</v>
      </c>
      <c r="B59" s="124" t="s">
        <v>64</v>
      </c>
      <c r="C59" s="136">
        <v>126</v>
      </c>
      <c r="D59" s="41">
        <v>19</v>
      </c>
      <c r="E59" s="41">
        <v>207</v>
      </c>
      <c r="F59" s="41">
        <v>116</v>
      </c>
      <c r="G59" s="41">
        <v>3703</v>
      </c>
      <c r="H59" s="38">
        <f>SUM(Ikärakenne[[#This Row],[0–5-vuotiaat]:[16 vuotta täyttäneet]])</f>
        <v>4171</v>
      </c>
      <c r="I59" s="138">
        <v>1031475.06</v>
      </c>
      <c r="J59" s="138">
        <v>165043.5</v>
      </c>
      <c r="K59" s="138">
        <v>1496885.31</v>
      </c>
      <c r="L59" s="138">
        <v>1442411.28</v>
      </c>
      <c r="M59" s="138">
        <v>237214.18000000002</v>
      </c>
      <c r="N59" s="181">
        <f>SUM(Ikärakenne[[#This Row],[Ikä 0–5]:[Ikä 16+]])</f>
        <v>4373029.33</v>
      </c>
    </row>
    <row r="60" spans="1:14">
      <c r="A60" s="128">
        <v>176</v>
      </c>
      <c r="B60" s="124" t="s">
        <v>65</v>
      </c>
      <c r="C60" s="136">
        <v>121</v>
      </c>
      <c r="D60" s="41">
        <v>27</v>
      </c>
      <c r="E60" s="41">
        <v>173</v>
      </c>
      <c r="F60" s="41">
        <v>126</v>
      </c>
      <c r="G60" s="41">
        <v>3905</v>
      </c>
      <c r="H60" s="38">
        <f>SUM(Ikärakenne[[#This Row],[0–5-vuotiaat]:[16 vuotta täyttäneet]])</f>
        <v>4352</v>
      </c>
      <c r="I60" s="138">
        <v>990543.51</v>
      </c>
      <c r="J60" s="138">
        <v>234535.5</v>
      </c>
      <c r="K60" s="138">
        <v>1251020.0900000001</v>
      </c>
      <c r="L60" s="138">
        <v>1566757.08</v>
      </c>
      <c r="M60" s="138">
        <v>250154.30000000002</v>
      </c>
      <c r="N60" s="181">
        <f>SUM(Ikärakenne[[#This Row],[Ikä 0–5]:[Ikä 16+]])</f>
        <v>4293010.4800000004</v>
      </c>
    </row>
    <row r="61" spans="1:14">
      <c r="A61" s="128">
        <v>177</v>
      </c>
      <c r="B61" s="124" t="s">
        <v>66</v>
      </c>
      <c r="C61" s="136">
        <v>66</v>
      </c>
      <c r="D61" s="41">
        <v>14</v>
      </c>
      <c r="E61" s="41">
        <v>119</v>
      </c>
      <c r="F61" s="41">
        <v>63</v>
      </c>
      <c r="G61" s="41">
        <v>1506</v>
      </c>
      <c r="H61" s="38">
        <f>SUM(Ikärakenne[[#This Row],[0–5-vuotiaat]:[16 vuotta täyttäneet]])</f>
        <v>1768</v>
      </c>
      <c r="I61" s="138">
        <v>540296.46000000008</v>
      </c>
      <c r="J61" s="138">
        <v>121611</v>
      </c>
      <c r="K61" s="138">
        <v>860528.27</v>
      </c>
      <c r="L61" s="138">
        <v>783378.54</v>
      </c>
      <c r="M61" s="138">
        <v>96474.36</v>
      </c>
      <c r="N61" s="181">
        <f>SUM(Ikärakenne[[#This Row],[Ikä 0–5]:[Ikä 16+]])</f>
        <v>2402288.63</v>
      </c>
    </row>
    <row r="62" spans="1:14">
      <c r="A62" s="128">
        <v>178</v>
      </c>
      <c r="B62" s="124" t="s">
        <v>67</v>
      </c>
      <c r="C62" s="136">
        <v>217</v>
      </c>
      <c r="D62" s="41">
        <v>37</v>
      </c>
      <c r="E62" s="41">
        <v>282</v>
      </c>
      <c r="F62" s="41">
        <v>164</v>
      </c>
      <c r="G62" s="41">
        <v>5069</v>
      </c>
      <c r="H62" s="38">
        <f>SUM(Ikärakenne[[#This Row],[0–5-vuotiaat]:[16 vuotta täyttäneet]])</f>
        <v>5769</v>
      </c>
      <c r="I62" s="138">
        <v>1776429.27</v>
      </c>
      <c r="J62" s="138">
        <v>321400.5</v>
      </c>
      <c r="K62" s="138">
        <v>2039235.06</v>
      </c>
      <c r="L62" s="138">
        <v>2039271.1199999999</v>
      </c>
      <c r="M62" s="138">
        <v>324720.14</v>
      </c>
      <c r="N62" s="181">
        <f>SUM(Ikärakenne[[#This Row],[Ikä 0–5]:[Ikä 16+]])</f>
        <v>6501056.0899999999</v>
      </c>
    </row>
    <row r="63" spans="1:14">
      <c r="A63" s="128">
        <v>179</v>
      </c>
      <c r="B63" s="124" t="s">
        <v>68</v>
      </c>
      <c r="C63" s="136">
        <v>7448</v>
      </c>
      <c r="D63" s="41">
        <v>1396</v>
      </c>
      <c r="E63" s="41">
        <v>9153</v>
      </c>
      <c r="F63" s="41">
        <v>4729</v>
      </c>
      <c r="G63" s="41">
        <v>123161</v>
      </c>
      <c r="H63" s="38">
        <f>SUM(Ikärakenne[[#This Row],[0–5-vuotiaat]:[16 vuotta täyttäneet]])</f>
        <v>145887</v>
      </c>
      <c r="I63" s="138">
        <v>60971636.880000003</v>
      </c>
      <c r="J63" s="138">
        <v>12126354</v>
      </c>
      <c r="K63" s="138">
        <v>66188363.490000002</v>
      </c>
      <c r="L63" s="138">
        <v>58803128.82</v>
      </c>
      <c r="M63" s="138">
        <v>7889693.6600000001</v>
      </c>
      <c r="N63" s="181">
        <f>SUM(Ikärakenne[[#This Row],[Ikä 0–5]:[Ikä 16+]])</f>
        <v>205979176.84999999</v>
      </c>
    </row>
    <row r="64" spans="1:14">
      <c r="A64" s="128">
        <v>181</v>
      </c>
      <c r="B64" s="124" t="s">
        <v>69</v>
      </c>
      <c r="C64" s="136">
        <v>68</v>
      </c>
      <c r="D64" s="41">
        <v>9</v>
      </c>
      <c r="E64" s="41">
        <v>126</v>
      </c>
      <c r="F64" s="41">
        <v>51</v>
      </c>
      <c r="G64" s="41">
        <v>1429</v>
      </c>
      <c r="H64" s="38">
        <f>SUM(Ikärakenne[[#This Row],[0–5-vuotiaat]:[16 vuotta täyttäneet]])</f>
        <v>1683</v>
      </c>
      <c r="I64" s="138">
        <v>556669.08000000007</v>
      </c>
      <c r="J64" s="138">
        <v>78178.5</v>
      </c>
      <c r="K64" s="138">
        <v>911147.58</v>
      </c>
      <c r="L64" s="138">
        <v>634163.57999999996</v>
      </c>
      <c r="M64" s="138">
        <v>91541.74</v>
      </c>
      <c r="N64" s="181">
        <f>SUM(Ikärakenne[[#This Row],[Ikä 0–5]:[Ikä 16+]])</f>
        <v>2271700.4800000004</v>
      </c>
    </row>
    <row r="65" spans="1:14">
      <c r="A65" s="128">
        <v>182</v>
      </c>
      <c r="B65" s="124" t="s">
        <v>70</v>
      </c>
      <c r="C65" s="136">
        <v>613</v>
      </c>
      <c r="D65" s="41">
        <v>139</v>
      </c>
      <c r="E65" s="41">
        <v>1117</v>
      </c>
      <c r="F65" s="41">
        <v>635</v>
      </c>
      <c r="G65" s="41">
        <v>16843</v>
      </c>
      <c r="H65" s="38">
        <f>SUM(Ikärakenne[[#This Row],[0–5-vuotiaat]:[16 vuotta täyttäneet]])</f>
        <v>19347</v>
      </c>
      <c r="I65" s="138">
        <v>5018208.03</v>
      </c>
      <c r="J65" s="138">
        <v>1207423.5</v>
      </c>
      <c r="K65" s="138">
        <v>8077395.6100000003</v>
      </c>
      <c r="L65" s="138">
        <v>7895958.2999999998</v>
      </c>
      <c r="M65" s="138">
        <v>1078962.58</v>
      </c>
      <c r="N65" s="181">
        <f>SUM(Ikärakenne[[#This Row],[Ikä 0–5]:[Ikä 16+]])</f>
        <v>23277948.020000003</v>
      </c>
    </row>
    <row r="66" spans="1:14">
      <c r="A66" s="128">
        <v>186</v>
      </c>
      <c r="B66" s="124" t="s">
        <v>71</v>
      </c>
      <c r="C66" s="136">
        <v>2709</v>
      </c>
      <c r="D66" s="41">
        <v>525</v>
      </c>
      <c r="E66" s="41">
        <v>3180</v>
      </c>
      <c r="F66" s="41">
        <v>1618</v>
      </c>
      <c r="G66" s="41">
        <v>37598</v>
      </c>
      <c r="H66" s="38">
        <f>SUM(Ikärakenne[[#This Row],[0–5-vuotiaat]:[16 vuotta täyttäneet]])</f>
        <v>45630</v>
      </c>
      <c r="I66" s="138">
        <v>22176713.790000003</v>
      </c>
      <c r="J66" s="138">
        <v>4560412.5</v>
      </c>
      <c r="K66" s="138">
        <v>22995629.399999999</v>
      </c>
      <c r="L66" s="138">
        <v>20119150.440000001</v>
      </c>
      <c r="M66" s="138">
        <v>2408527.88</v>
      </c>
      <c r="N66" s="181">
        <f>SUM(Ikärakenne[[#This Row],[Ikä 0–5]:[Ikä 16+]])</f>
        <v>72260434.00999999</v>
      </c>
    </row>
    <row r="67" spans="1:14">
      <c r="A67" s="128">
        <v>202</v>
      </c>
      <c r="B67" s="124" t="s">
        <v>72</v>
      </c>
      <c r="C67" s="136">
        <v>2419</v>
      </c>
      <c r="D67" s="41">
        <v>455</v>
      </c>
      <c r="E67" s="41">
        <v>2778</v>
      </c>
      <c r="F67" s="41">
        <v>1384</v>
      </c>
      <c r="G67" s="41">
        <v>28812</v>
      </c>
      <c r="H67" s="38">
        <f>SUM(Ikärakenne[[#This Row],[0–5-vuotiaat]:[16 vuotta täyttäneet]])</f>
        <v>35848</v>
      </c>
      <c r="I67" s="138">
        <v>19802683.890000001</v>
      </c>
      <c r="J67" s="138">
        <v>3952357.5</v>
      </c>
      <c r="K67" s="138">
        <v>20088634.739999998</v>
      </c>
      <c r="L67" s="138">
        <v>17209458.719999999</v>
      </c>
      <c r="M67" s="138">
        <v>1845696.72</v>
      </c>
      <c r="N67" s="181">
        <f>SUM(Ikärakenne[[#This Row],[Ikä 0–5]:[Ikä 16+]])</f>
        <v>62898831.569999993</v>
      </c>
    </row>
    <row r="68" spans="1:14">
      <c r="A68" s="128">
        <v>204</v>
      </c>
      <c r="B68" s="124" t="s">
        <v>73</v>
      </c>
      <c r="C68" s="136">
        <v>78</v>
      </c>
      <c r="D68" s="41">
        <v>15</v>
      </c>
      <c r="E68" s="41">
        <v>142</v>
      </c>
      <c r="F68" s="41">
        <v>69</v>
      </c>
      <c r="G68" s="41">
        <v>2385</v>
      </c>
      <c r="H68" s="38">
        <f>SUM(Ikärakenne[[#This Row],[0–5-vuotiaat]:[16 vuotta täyttäneet]])</f>
        <v>2689</v>
      </c>
      <c r="I68" s="138">
        <v>638532.18000000005</v>
      </c>
      <c r="J68" s="138">
        <v>130297.5</v>
      </c>
      <c r="K68" s="138">
        <v>1026848.86</v>
      </c>
      <c r="L68" s="138">
        <v>857986.02</v>
      </c>
      <c r="M68" s="138">
        <v>152783.1</v>
      </c>
      <c r="N68" s="181">
        <f>SUM(Ikärakenne[[#This Row],[Ikä 0–5]:[Ikä 16+]])</f>
        <v>2806447.66</v>
      </c>
    </row>
    <row r="69" spans="1:14">
      <c r="A69" s="128">
        <v>205</v>
      </c>
      <c r="B69" s="124" t="s">
        <v>74</v>
      </c>
      <c r="C69" s="136">
        <v>1759</v>
      </c>
      <c r="D69" s="41">
        <v>382</v>
      </c>
      <c r="E69" s="41">
        <v>2452</v>
      </c>
      <c r="F69" s="41">
        <v>1285</v>
      </c>
      <c r="G69" s="41">
        <v>30419</v>
      </c>
      <c r="H69" s="38">
        <f>SUM(Ikärakenne[[#This Row],[0–5-vuotiaat]:[16 vuotta täyttäneet]])</f>
        <v>36297</v>
      </c>
      <c r="I69" s="138">
        <v>14399719.290000001</v>
      </c>
      <c r="J69" s="138">
        <v>3318243</v>
      </c>
      <c r="K69" s="138">
        <v>17731221.16</v>
      </c>
      <c r="L69" s="138">
        <v>15978435.300000001</v>
      </c>
      <c r="M69" s="138">
        <v>1948641.1400000001</v>
      </c>
      <c r="N69" s="181">
        <f>SUM(Ikärakenne[[#This Row],[Ikä 0–5]:[Ikä 16+]])</f>
        <v>53376259.890000001</v>
      </c>
    </row>
    <row r="70" spans="1:14">
      <c r="A70" s="128">
        <v>208</v>
      </c>
      <c r="B70" s="124" t="s">
        <v>75</v>
      </c>
      <c r="C70" s="136">
        <v>739</v>
      </c>
      <c r="D70" s="41">
        <v>136</v>
      </c>
      <c r="E70" s="41">
        <v>965</v>
      </c>
      <c r="F70" s="41">
        <v>517</v>
      </c>
      <c r="G70" s="41">
        <v>9978</v>
      </c>
      <c r="H70" s="38">
        <f>SUM(Ikärakenne[[#This Row],[0–5-vuotiaat]:[16 vuotta täyttäneet]])</f>
        <v>12335</v>
      </c>
      <c r="I70" s="138">
        <v>6049683.0899999999</v>
      </c>
      <c r="J70" s="138">
        <v>1181364</v>
      </c>
      <c r="K70" s="138">
        <v>6978233.4500000002</v>
      </c>
      <c r="L70" s="138">
        <v>6428677.8600000003</v>
      </c>
      <c r="M70" s="138">
        <v>639190.68000000005</v>
      </c>
      <c r="N70" s="181">
        <f>SUM(Ikärakenne[[#This Row],[Ikä 0–5]:[Ikä 16+]])</f>
        <v>21277149.079999998</v>
      </c>
    </row>
    <row r="71" spans="1:14">
      <c r="A71" s="128">
        <v>211</v>
      </c>
      <c r="B71" s="124" t="s">
        <v>76</v>
      </c>
      <c r="C71" s="136">
        <v>2045</v>
      </c>
      <c r="D71" s="41">
        <v>443</v>
      </c>
      <c r="E71" s="41">
        <v>2613</v>
      </c>
      <c r="F71" s="41">
        <v>1374</v>
      </c>
      <c r="G71" s="41">
        <v>26484</v>
      </c>
      <c r="H71" s="38">
        <f>SUM(Ikärakenne[[#This Row],[0–5-vuotiaat]:[16 vuotta täyttäneet]])</f>
        <v>32959</v>
      </c>
      <c r="I71" s="138">
        <v>16741003.950000001</v>
      </c>
      <c r="J71" s="138">
        <v>3848119.5</v>
      </c>
      <c r="K71" s="138">
        <v>18895465.289999999</v>
      </c>
      <c r="L71" s="138">
        <v>17085112.919999998</v>
      </c>
      <c r="M71" s="138">
        <v>1696565.04</v>
      </c>
      <c r="N71" s="181">
        <f>SUM(Ikärakenne[[#This Row],[Ikä 0–5]:[Ikä 16+]])</f>
        <v>58266266.699999996</v>
      </c>
    </row>
    <row r="72" spans="1:14">
      <c r="A72" s="128">
        <v>213</v>
      </c>
      <c r="B72" s="124" t="s">
        <v>77</v>
      </c>
      <c r="C72" s="136">
        <v>167</v>
      </c>
      <c r="D72" s="41">
        <v>32</v>
      </c>
      <c r="E72" s="41">
        <v>267</v>
      </c>
      <c r="F72" s="41">
        <v>156</v>
      </c>
      <c r="G72" s="41">
        <v>4532</v>
      </c>
      <c r="H72" s="38">
        <f>SUM(Ikärakenne[[#This Row],[0–5-vuotiaat]:[16 vuotta täyttäneet]])</f>
        <v>5154</v>
      </c>
      <c r="I72" s="138">
        <v>1367113.77</v>
      </c>
      <c r="J72" s="138">
        <v>277968</v>
      </c>
      <c r="K72" s="138">
        <v>1930765.1099999999</v>
      </c>
      <c r="L72" s="138">
        <v>1939794.48</v>
      </c>
      <c r="M72" s="138">
        <v>290319.92</v>
      </c>
      <c r="N72" s="181">
        <f>SUM(Ikärakenne[[#This Row],[Ikä 0–5]:[Ikä 16+]])</f>
        <v>5805961.2799999993</v>
      </c>
    </row>
    <row r="73" spans="1:14">
      <c r="A73" s="128">
        <v>214</v>
      </c>
      <c r="B73" s="124" t="s">
        <v>78</v>
      </c>
      <c r="C73" s="136">
        <v>583</v>
      </c>
      <c r="D73" s="41">
        <v>116</v>
      </c>
      <c r="E73" s="41">
        <v>789</v>
      </c>
      <c r="F73" s="41">
        <v>383</v>
      </c>
      <c r="G73" s="41">
        <v>10657</v>
      </c>
      <c r="H73" s="38">
        <f>SUM(Ikärakenne[[#This Row],[0–5-vuotiaat]:[16 vuotta täyttäneet]])</f>
        <v>12528</v>
      </c>
      <c r="I73" s="138">
        <v>4772618.7300000004</v>
      </c>
      <c r="J73" s="138">
        <v>1007634</v>
      </c>
      <c r="K73" s="138">
        <v>5705519.3700000001</v>
      </c>
      <c r="L73" s="138">
        <v>4762444.1399999997</v>
      </c>
      <c r="M73" s="138">
        <v>682687.42</v>
      </c>
      <c r="N73" s="181">
        <f>SUM(Ikärakenne[[#This Row],[Ikä 0–5]:[Ikä 16+]])</f>
        <v>16930903.660000004</v>
      </c>
    </row>
    <row r="74" spans="1:14">
      <c r="A74" s="128">
        <v>216</v>
      </c>
      <c r="B74" s="124" t="s">
        <v>79</v>
      </c>
      <c r="C74" s="136">
        <v>46</v>
      </c>
      <c r="D74" s="41">
        <v>8</v>
      </c>
      <c r="E74" s="41">
        <v>61</v>
      </c>
      <c r="F74" s="41">
        <v>40</v>
      </c>
      <c r="G74" s="41">
        <v>1114</v>
      </c>
      <c r="H74" s="38">
        <f>SUM(Ikärakenne[[#This Row],[0–5-vuotiaat]:[16 vuotta täyttäneet]])</f>
        <v>1269</v>
      </c>
      <c r="I74" s="138">
        <v>376570.26</v>
      </c>
      <c r="J74" s="138">
        <v>69492</v>
      </c>
      <c r="K74" s="138">
        <v>441111.13</v>
      </c>
      <c r="L74" s="138">
        <v>497383.2</v>
      </c>
      <c r="M74" s="138">
        <v>71362.84</v>
      </c>
      <c r="N74" s="181">
        <f>SUM(Ikärakenne[[#This Row],[Ikä 0–5]:[Ikä 16+]])</f>
        <v>1455919.4300000002</v>
      </c>
    </row>
    <row r="75" spans="1:14">
      <c r="A75" s="128">
        <v>217</v>
      </c>
      <c r="B75" s="124" t="s">
        <v>80</v>
      </c>
      <c r="C75" s="136">
        <v>309</v>
      </c>
      <c r="D75" s="41">
        <v>67</v>
      </c>
      <c r="E75" s="41">
        <v>447</v>
      </c>
      <c r="F75" s="41">
        <v>191</v>
      </c>
      <c r="G75" s="41">
        <v>4338</v>
      </c>
      <c r="H75" s="38">
        <f>SUM(Ikärakenne[[#This Row],[0–5-vuotiaat]:[16 vuotta täyttäneet]])</f>
        <v>5352</v>
      </c>
      <c r="I75" s="138">
        <v>2529569.79</v>
      </c>
      <c r="J75" s="138">
        <v>581995.5</v>
      </c>
      <c r="K75" s="138">
        <v>3232404.51</v>
      </c>
      <c r="L75" s="138">
        <v>2375004.7799999998</v>
      </c>
      <c r="M75" s="138">
        <v>277892.28000000003</v>
      </c>
      <c r="N75" s="181">
        <f>SUM(Ikärakenne[[#This Row],[Ikä 0–5]:[Ikä 16+]])</f>
        <v>8996866.8599999994</v>
      </c>
    </row>
    <row r="76" spans="1:14">
      <c r="A76" s="128">
        <v>218</v>
      </c>
      <c r="B76" s="124" t="s">
        <v>81</v>
      </c>
      <c r="C76" s="136">
        <v>37</v>
      </c>
      <c r="D76" s="41">
        <v>11</v>
      </c>
      <c r="E76" s="41">
        <v>62</v>
      </c>
      <c r="F76" s="41">
        <v>27</v>
      </c>
      <c r="G76" s="41">
        <v>1063</v>
      </c>
      <c r="H76" s="38">
        <f>SUM(Ikärakenne[[#This Row],[0–5-vuotiaat]:[16 vuotta täyttäneet]])</f>
        <v>1200</v>
      </c>
      <c r="I76" s="138">
        <v>302893.47000000003</v>
      </c>
      <c r="J76" s="138">
        <v>95551.5</v>
      </c>
      <c r="K76" s="138">
        <v>448342.46</v>
      </c>
      <c r="L76" s="138">
        <v>335733.66</v>
      </c>
      <c r="M76" s="138">
        <v>68095.78</v>
      </c>
      <c r="N76" s="181">
        <f>SUM(Ikärakenne[[#This Row],[Ikä 0–5]:[Ikä 16+]])</f>
        <v>1250616.8700000001</v>
      </c>
    </row>
    <row r="77" spans="1:14">
      <c r="A77" s="128">
        <v>224</v>
      </c>
      <c r="B77" s="124" t="s">
        <v>82</v>
      </c>
      <c r="C77" s="136">
        <v>344</v>
      </c>
      <c r="D77" s="41">
        <v>76</v>
      </c>
      <c r="E77" s="41">
        <v>573</v>
      </c>
      <c r="F77" s="41">
        <v>343</v>
      </c>
      <c r="G77" s="41">
        <v>7267</v>
      </c>
      <c r="H77" s="38">
        <f>SUM(Ikärakenne[[#This Row],[0–5-vuotiaat]:[16 vuotta täyttäneet]])</f>
        <v>8603</v>
      </c>
      <c r="I77" s="138">
        <v>2816090.64</v>
      </c>
      <c r="J77" s="138">
        <v>660174</v>
      </c>
      <c r="K77" s="138">
        <v>4143552.09</v>
      </c>
      <c r="L77" s="138">
        <v>4265060.9400000004</v>
      </c>
      <c r="M77" s="138">
        <v>465524.02</v>
      </c>
      <c r="N77" s="181">
        <f>SUM(Ikärakenne[[#This Row],[Ikä 0–5]:[Ikä 16+]])</f>
        <v>12350401.690000001</v>
      </c>
    </row>
    <row r="78" spans="1:14">
      <c r="A78" s="128">
        <v>226</v>
      </c>
      <c r="B78" s="124" t="s">
        <v>83</v>
      </c>
      <c r="C78" s="136">
        <v>118</v>
      </c>
      <c r="D78" s="41">
        <v>34</v>
      </c>
      <c r="E78" s="41">
        <v>190</v>
      </c>
      <c r="F78" s="41">
        <v>124</v>
      </c>
      <c r="G78" s="41">
        <v>3199</v>
      </c>
      <c r="H78" s="38">
        <f>SUM(Ikärakenne[[#This Row],[0–5-vuotiaat]:[16 vuotta täyttäneet]])</f>
        <v>3665</v>
      </c>
      <c r="I78" s="138">
        <v>965984.58000000007</v>
      </c>
      <c r="J78" s="138">
        <v>295341</v>
      </c>
      <c r="K78" s="138">
        <v>1373952.7</v>
      </c>
      <c r="L78" s="138">
        <v>1541887.92</v>
      </c>
      <c r="M78" s="138">
        <v>204927.94</v>
      </c>
      <c r="N78" s="181">
        <f>SUM(Ikärakenne[[#This Row],[Ikä 0–5]:[Ikä 16+]])</f>
        <v>4382094.1400000006</v>
      </c>
    </row>
    <row r="79" spans="1:14">
      <c r="A79" s="128">
        <v>230</v>
      </c>
      <c r="B79" s="124" t="s">
        <v>84</v>
      </c>
      <c r="C79" s="136">
        <v>98</v>
      </c>
      <c r="D79" s="41">
        <v>17</v>
      </c>
      <c r="E79" s="41">
        <v>128</v>
      </c>
      <c r="F79" s="41">
        <v>58</v>
      </c>
      <c r="G79" s="41">
        <v>1939</v>
      </c>
      <c r="H79" s="38">
        <f>SUM(Ikärakenne[[#This Row],[0–5-vuotiaat]:[16 vuotta täyttäneet]])</f>
        <v>2240</v>
      </c>
      <c r="I79" s="138">
        <v>802258.38</v>
      </c>
      <c r="J79" s="138">
        <v>147670.5</v>
      </c>
      <c r="K79" s="138">
        <v>925610.24</v>
      </c>
      <c r="L79" s="138">
        <v>721205.64</v>
      </c>
      <c r="M79" s="138">
        <v>124212.34000000001</v>
      </c>
      <c r="N79" s="181">
        <f>SUM(Ikärakenne[[#This Row],[Ikä 0–5]:[Ikä 16+]])</f>
        <v>2720957.1</v>
      </c>
    </row>
    <row r="80" spans="1:14">
      <c r="A80" s="128">
        <v>231</v>
      </c>
      <c r="B80" s="124" t="s">
        <v>85</v>
      </c>
      <c r="C80" s="136">
        <v>51</v>
      </c>
      <c r="D80" s="41">
        <v>16</v>
      </c>
      <c r="E80" s="41">
        <v>66</v>
      </c>
      <c r="F80" s="41">
        <v>28</v>
      </c>
      <c r="G80" s="41">
        <v>1095</v>
      </c>
      <c r="H80" s="38">
        <f>SUM(Ikärakenne[[#This Row],[0–5-vuotiaat]:[16 vuotta täyttäneet]])</f>
        <v>1256</v>
      </c>
      <c r="I80" s="138">
        <v>417501.81</v>
      </c>
      <c r="J80" s="138">
        <v>138984</v>
      </c>
      <c r="K80" s="138">
        <v>477267.77999999997</v>
      </c>
      <c r="L80" s="138">
        <v>348168.24</v>
      </c>
      <c r="M80" s="138">
        <v>70145.7</v>
      </c>
      <c r="N80" s="181">
        <f>SUM(Ikärakenne[[#This Row],[Ikä 0–5]:[Ikä 16+]])</f>
        <v>1452067.53</v>
      </c>
    </row>
    <row r="81" spans="1:14">
      <c r="A81" s="128">
        <v>232</v>
      </c>
      <c r="B81" s="124" t="s">
        <v>86</v>
      </c>
      <c r="C81" s="136">
        <v>580</v>
      </c>
      <c r="D81" s="41">
        <v>123</v>
      </c>
      <c r="E81" s="41">
        <v>849</v>
      </c>
      <c r="F81" s="41">
        <v>461</v>
      </c>
      <c r="G81" s="41">
        <v>10737</v>
      </c>
      <c r="H81" s="38">
        <f>SUM(Ikärakenne[[#This Row],[0–5-vuotiaat]:[16 vuotta täyttäneet]])</f>
        <v>12750</v>
      </c>
      <c r="I81" s="138">
        <v>4748059.8</v>
      </c>
      <c r="J81" s="138">
        <v>1068439.5</v>
      </c>
      <c r="K81" s="138">
        <v>6139399.1699999999</v>
      </c>
      <c r="L81" s="138">
        <v>5732341.3799999999</v>
      </c>
      <c r="M81" s="138">
        <v>687812.22</v>
      </c>
      <c r="N81" s="181">
        <f>SUM(Ikärakenne[[#This Row],[Ikä 0–5]:[Ikä 16+]])</f>
        <v>18376052.069999997</v>
      </c>
    </row>
    <row r="82" spans="1:14">
      <c r="A82" s="128">
        <v>233</v>
      </c>
      <c r="B82" s="124" t="s">
        <v>87</v>
      </c>
      <c r="C82" s="136">
        <v>656</v>
      </c>
      <c r="D82" s="41">
        <v>133</v>
      </c>
      <c r="E82" s="41">
        <v>993</v>
      </c>
      <c r="F82" s="41">
        <v>577</v>
      </c>
      <c r="G82" s="41">
        <v>12757</v>
      </c>
      <c r="H82" s="38">
        <f>SUM(Ikärakenne[[#This Row],[0–5-vuotiaat]:[16 vuotta täyttäneet]])</f>
        <v>15116</v>
      </c>
      <c r="I82" s="138">
        <v>5370219.3600000003</v>
      </c>
      <c r="J82" s="138">
        <v>1155304.5</v>
      </c>
      <c r="K82" s="138">
        <v>7180710.6899999995</v>
      </c>
      <c r="L82" s="138">
        <v>7174752.6600000001</v>
      </c>
      <c r="M82" s="138">
        <v>817213.42</v>
      </c>
      <c r="N82" s="181">
        <f>SUM(Ikärakenne[[#This Row],[Ikä 0–5]:[Ikä 16+]])</f>
        <v>21698200.630000003</v>
      </c>
    </row>
    <row r="83" spans="1:14">
      <c r="A83" s="128">
        <v>235</v>
      </c>
      <c r="B83" s="124" t="s">
        <v>88</v>
      </c>
      <c r="C83" s="136">
        <v>557</v>
      </c>
      <c r="D83" s="41">
        <v>131</v>
      </c>
      <c r="E83" s="41">
        <v>833</v>
      </c>
      <c r="F83" s="41">
        <v>479</v>
      </c>
      <c r="G83" s="41">
        <v>8284</v>
      </c>
      <c r="H83" s="38">
        <f>SUM(Ikärakenne[[#This Row],[0–5-vuotiaat]:[16 vuotta täyttäneet]])</f>
        <v>10284</v>
      </c>
      <c r="I83" s="138">
        <v>4559774.67</v>
      </c>
      <c r="J83" s="138">
        <v>1137931.5</v>
      </c>
      <c r="K83" s="138">
        <v>6023697.8899999997</v>
      </c>
      <c r="L83" s="138">
        <v>5956163.8200000003</v>
      </c>
      <c r="M83" s="138">
        <v>530673.04</v>
      </c>
      <c r="N83" s="181">
        <f>SUM(Ikärakenne[[#This Row],[Ikä 0–5]:[Ikä 16+]])</f>
        <v>18208240.919999998</v>
      </c>
    </row>
    <row r="84" spans="1:14">
      <c r="A84" s="128">
        <v>236</v>
      </c>
      <c r="B84" s="124" t="s">
        <v>89</v>
      </c>
      <c r="C84" s="136">
        <v>227</v>
      </c>
      <c r="D84" s="41">
        <v>52</v>
      </c>
      <c r="E84" s="41">
        <v>360</v>
      </c>
      <c r="F84" s="41">
        <v>163</v>
      </c>
      <c r="G84" s="41">
        <v>3396</v>
      </c>
      <c r="H84" s="38">
        <f>SUM(Ikärakenne[[#This Row],[0–5-vuotiaat]:[16 vuotta täyttäneet]])</f>
        <v>4198</v>
      </c>
      <c r="I84" s="138">
        <v>1858292.37</v>
      </c>
      <c r="J84" s="138">
        <v>451698</v>
      </c>
      <c r="K84" s="138">
        <v>2603278.7999999998</v>
      </c>
      <c r="L84" s="138">
        <v>2026836.54</v>
      </c>
      <c r="M84" s="138">
        <v>217547.76</v>
      </c>
      <c r="N84" s="181">
        <f>SUM(Ikärakenne[[#This Row],[Ikä 0–5]:[Ikä 16+]])</f>
        <v>7157653.4699999997</v>
      </c>
    </row>
    <row r="85" spans="1:14">
      <c r="A85" s="128">
        <v>239</v>
      </c>
      <c r="B85" s="124" t="s">
        <v>90</v>
      </c>
      <c r="C85" s="136">
        <v>76</v>
      </c>
      <c r="D85" s="41">
        <v>14</v>
      </c>
      <c r="E85" s="41">
        <v>92</v>
      </c>
      <c r="F85" s="41">
        <v>47</v>
      </c>
      <c r="G85" s="41">
        <v>1800</v>
      </c>
      <c r="H85" s="38">
        <f>SUM(Ikärakenne[[#This Row],[0–5-vuotiaat]:[16 vuotta täyttäneet]])</f>
        <v>2029</v>
      </c>
      <c r="I85" s="138">
        <v>622159.56000000006</v>
      </c>
      <c r="J85" s="138">
        <v>121611</v>
      </c>
      <c r="K85" s="138">
        <v>665282.36</v>
      </c>
      <c r="L85" s="138">
        <v>584425.26</v>
      </c>
      <c r="M85" s="138">
        <v>115308</v>
      </c>
      <c r="N85" s="181">
        <f>SUM(Ikärakenne[[#This Row],[Ikä 0–5]:[Ikä 16+]])</f>
        <v>2108786.1799999997</v>
      </c>
    </row>
    <row r="86" spans="1:14">
      <c r="A86" s="128">
        <v>240</v>
      </c>
      <c r="B86" s="124" t="s">
        <v>91</v>
      </c>
      <c r="C86" s="136">
        <v>831</v>
      </c>
      <c r="D86" s="41">
        <v>162</v>
      </c>
      <c r="E86" s="41">
        <v>1221</v>
      </c>
      <c r="F86" s="41">
        <v>666</v>
      </c>
      <c r="G86" s="41">
        <v>16619</v>
      </c>
      <c r="H86" s="38">
        <f>SUM(Ikärakenne[[#This Row],[0–5-vuotiaat]:[16 vuotta täyttäneet]])</f>
        <v>19499</v>
      </c>
      <c r="I86" s="138">
        <v>6802823.6100000003</v>
      </c>
      <c r="J86" s="138">
        <v>1407213</v>
      </c>
      <c r="K86" s="138">
        <v>8829453.9299999997</v>
      </c>
      <c r="L86" s="138">
        <v>8281430.2800000003</v>
      </c>
      <c r="M86" s="138">
        <v>1064613.1400000001</v>
      </c>
      <c r="N86" s="181">
        <f>SUM(Ikärakenne[[#This Row],[Ikä 0–5]:[Ikä 16+]])</f>
        <v>26385533.960000001</v>
      </c>
    </row>
    <row r="87" spans="1:14">
      <c r="A87" s="128">
        <v>241</v>
      </c>
      <c r="B87" s="124" t="s">
        <v>92</v>
      </c>
      <c r="C87" s="136">
        <v>399</v>
      </c>
      <c r="D87" s="41">
        <v>82</v>
      </c>
      <c r="E87" s="41">
        <v>582</v>
      </c>
      <c r="F87" s="41">
        <v>305</v>
      </c>
      <c r="G87" s="41">
        <v>6403</v>
      </c>
      <c r="H87" s="38">
        <f>SUM(Ikärakenne[[#This Row],[0–5-vuotiaat]:[16 vuotta täyttäneet]])</f>
        <v>7771</v>
      </c>
      <c r="I87" s="138">
        <v>3266337.69</v>
      </c>
      <c r="J87" s="138">
        <v>712293</v>
      </c>
      <c r="K87" s="138">
        <v>4208634.0599999996</v>
      </c>
      <c r="L87" s="138">
        <v>3792546.9</v>
      </c>
      <c r="M87" s="138">
        <v>410176.18</v>
      </c>
      <c r="N87" s="181">
        <f>SUM(Ikärakenne[[#This Row],[Ikä 0–5]:[Ikä 16+]])</f>
        <v>12389987.83</v>
      </c>
    </row>
    <row r="88" spans="1:14">
      <c r="A88" s="128">
        <v>244</v>
      </c>
      <c r="B88" s="124" t="s">
        <v>93</v>
      </c>
      <c r="C88" s="136">
        <v>1558</v>
      </c>
      <c r="D88" s="41">
        <v>279</v>
      </c>
      <c r="E88" s="41">
        <v>1977</v>
      </c>
      <c r="F88" s="41">
        <v>968</v>
      </c>
      <c r="G88" s="41">
        <v>14518</v>
      </c>
      <c r="H88" s="38">
        <f>SUM(Ikärakenne[[#This Row],[0–5-vuotiaat]:[16 vuotta täyttäneet]])</f>
        <v>19300</v>
      </c>
      <c r="I88" s="138">
        <v>12754270.98</v>
      </c>
      <c r="J88" s="138">
        <v>2423533.5</v>
      </c>
      <c r="K88" s="138">
        <v>14296339.41</v>
      </c>
      <c r="L88" s="138">
        <v>12036673.439999999</v>
      </c>
      <c r="M88" s="138">
        <v>930023.08000000007</v>
      </c>
      <c r="N88" s="181">
        <f>SUM(Ikärakenne[[#This Row],[Ikä 0–5]:[Ikä 16+]])</f>
        <v>42440840.409999996</v>
      </c>
    </row>
    <row r="89" spans="1:14">
      <c r="A89" s="128">
        <v>245</v>
      </c>
      <c r="B89" s="124" t="s">
        <v>94</v>
      </c>
      <c r="C89" s="136">
        <v>2151</v>
      </c>
      <c r="D89" s="41">
        <v>394</v>
      </c>
      <c r="E89" s="41">
        <v>2516</v>
      </c>
      <c r="F89" s="41">
        <v>1363</v>
      </c>
      <c r="G89" s="41">
        <v>31252</v>
      </c>
      <c r="H89" s="38">
        <f>SUM(Ikärakenne[[#This Row],[0–5-vuotiaat]:[16 vuotta täyttäneet]])</f>
        <v>37676</v>
      </c>
      <c r="I89" s="138">
        <v>17608752.810000002</v>
      </c>
      <c r="J89" s="138">
        <v>3422481</v>
      </c>
      <c r="K89" s="138">
        <v>18194026.280000001</v>
      </c>
      <c r="L89" s="138">
        <v>16948332.539999999</v>
      </c>
      <c r="M89" s="138">
        <v>2002003.12</v>
      </c>
      <c r="N89" s="181">
        <f>SUM(Ikärakenne[[#This Row],[Ikä 0–5]:[Ikä 16+]])</f>
        <v>58175595.75</v>
      </c>
    </row>
    <row r="90" spans="1:14">
      <c r="A90" s="128">
        <v>249</v>
      </c>
      <c r="B90" s="124" t="s">
        <v>95</v>
      </c>
      <c r="C90" s="136">
        <v>343</v>
      </c>
      <c r="D90" s="41">
        <v>71</v>
      </c>
      <c r="E90" s="41">
        <v>567</v>
      </c>
      <c r="F90" s="41">
        <v>288</v>
      </c>
      <c r="G90" s="41">
        <v>7981</v>
      </c>
      <c r="H90" s="38">
        <f>SUM(Ikärakenne[[#This Row],[0–5-vuotiaat]:[16 vuotta täyttäneet]])</f>
        <v>9250</v>
      </c>
      <c r="I90" s="138">
        <v>2807904.33</v>
      </c>
      <c r="J90" s="138">
        <v>616741.5</v>
      </c>
      <c r="K90" s="138">
        <v>4100164.11</v>
      </c>
      <c r="L90" s="138">
        <v>3581159.04</v>
      </c>
      <c r="M90" s="138">
        <v>511262.86000000004</v>
      </c>
      <c r="N90" s="181">
        <f>SUM(Ikärakenne[[#This Row],[Ikä 0–5]:[Ikä 16+]])</f>
        <v>11617231.84</v>
      </c>
    </row>
    <row r="91" spans="1:14">
      <c r="A91" s="128">
        <v>250</v>
      </c>
      <c r="B91" s="124" t="s">
        <v>96</v>
      </c>
      <c r="C91" s="136">
        <v>55</v>
      </c>
      <c r="D91" s="41">
        <v>9</v>
      </c>
      <c r="E91" s="41">
        <v>112</v>
      </c>
      <c r="F91" s="41">
        <v>51</v>
      </c>
      <c r="G91" s="41">
        <v>1544</v>
      </c>
      <c r="H91" s="38">
        <f>SUM(Ikärakenne[[#This Row],[0–5-vuotiaat]:[16 vuotta täyttäneet]])</f>
        <v>1771</v>
      </c>
      <c r="I91" s="138">
        <v>450247.05000000005</v>
      </c>
      <c r="J91" s="138">
        <v>78178.5</v>
      </c>
      <c r="K91" s="138">
        <v>809908.96</v>
      </c>
      <c r="L91" s="138">
        <v>634163.57999999996</v>
      </c>
      <c r="M91" s="138">
        <v>98908.64</v>
      </c>
      <c r="N91" s="181">
        <f>SUM(Ikärakenne[[#This Row],[Ikä 0–5]:[Ikä 16+]])</f>
        <v>2071406.7299999997</v>
      </c>
    </row>
    <row r="92" spans="1:14">
      <c r="A92" s="128">
        <v>256</v>
      </c>
      <c r="B92" s="124" t="s">
        <v>97</v>
      </c>
      <c r="C92" s="136">
        <v>99</v>
      </c>
      <c r="D92" s="41">
        <v>20</v>
      </c>
      <c r="E92" s="41">
        <v>114</v>
      </c>
      <c r="F92" s="41">
        <v>58</v>
      </c>
      <c r="G92" s="41">
        <v>1263</v>
      </c>
      <c r="H92" s="38">
        <f>SUM(Ikärakenne[[#This Row],[0–5-vuotiaat]:[16 vuotta täyttäneet]])</f>
        <v>1554</v>
      </c>
      <c r="I92" s="138">
        <v>810444.69000000006</v>
      </c>
      <c r="J92" s="138">
        <v>173730</v>
      </c>
      <c r="K92" s="138">
        <v>824371.62</v>
      </c>
      <c r="L92" s="138">
        <v>721205.64</v>
      </c>
      <c r="M92" s="138">
        <v>80907.78</v>
      </c>
      <c r="N92" s="181">
        <f>SUM(Ikärakenne[[#This Row],[Ikä 0–5]:[Ikä 16+]])</f>
        <v>2610659.73</v>
      </c>
    </row>
    <row r="93" spans="1:14">
      <c r="A93" s="128">
        <v>257</v>
      </c>
      <c r="B93" s="124" t="s">
        <v>98</v>
      </c>
      <c r="C93" s="136">
        <v>2434</v>
      </c>
      <c r="D93" s="41">
        <v>461</v>
      </c>
      <c r="E93" s="41">
        <v>3236</v>
      </c>
      <c r="F93" s="41">
        <v>1795</v>
      </c>
      <c r="G93" s="41">
        <v>32796</v>
      </c>
      <c r="H93" s="38">
        <f>SUM(Ikärakenne[[#This Row],[0–5-vuotiaat]:[16 vuotta täyttäneet]])</f>
        <v>40722</v>
      </c>
      <c r="I93" s="138">
        <v>19925478.540000003</v>
      </c>
      <c r="J93" s="138">
        <v>4004476.5</v>
      </c>
      <c r="K93" s="138">
        <v>23400583.879999999</v>
      </c>
      <c r="L93" s="138">
        <v>22320071.100000001</v>
      </c>
      <c r="M93" s="138">
        <v>2100911.7600000002</v>
      </c>
      <c r="N93" s="181">
        <f>SUM(Ikärakenne[[#This Row],[Ikä 0–5]:[Ikä 16+]])</f>
        <v>71751521.780000016</v>
      </c>
    </row>
    <row r="94" spans="1:14">
      <c r="A94" s="128">
        <v>260</v>
      </c>
      <c r="B94" s="124" t="s">
        <v>99</v>
      </c>
      <c r="C94" s="136">
        <v>303</v>
      </c>
      <c r="D94" s="41">
        <v>71</v>
      </c>
      <c r="E94" s="41">
        <v>512</v>
      </c>
      <c r="F94" s="41">
        <v>255</v>
      </c>
      <c r="G94" s="41">
        <v>8586</v>
      </c>
      <c r="H94" s="38">
        <f>SUM(Ikärakenne[[#This Row],[0–5-vuotiaat]:[16 vuotta täyttäneet]])</f>
        <v>9727</v>
      </c>
      <c r="I94" s="138">
        <v>2480451.9300000002</v>
      </c>
      <c r="J94" s="138">
        <v>616741.5</v>
      </c>
      <c r="K94" s="138">
        <v>3702440.96</v>
      </c>
      <c r="L94" s="138">
        <v>3170817.9</v>
      </c>
      <c r="M94" s="138">
        <v>550019.16</v>
      </c>
      <c r="N94" s="181">
        <f>SUM(Ikärakenne[[#This Row],[Ikä 0–5]:[Ikä 16+]])</f>
        <v>10520471.450000001</v>
      </c>
    </row>
    <row r="95" spans="1:14">
      <c r="A95" s="128">
        <v>261</v>
      </c>
      <c r="B95" s="124" t="s">
        <v>100</v>
      </c>
      <c r="C95" s="136">
        <v>335</v>
      </c>
      <c r="D95" s="41">
        <v>69</v>
      </c>
      <c r="E95" s="41">
        <v>426</v>
      </c>
      <c r="F95" s="41">
        <v>203</v>
      </c>
      <c r="G95" s="41">
        <v>5604</v>
      </c>
      <c r="H95" s="38">
        <f>SUM(Ikärakenne[[#This Row],[0–5-vuotiaat]:[16 vuotta täyttäneet]])</f>
        <v>6637</v>
      </c>
      <c r="I95" s="138">
        <v>2742413.85</v>
      </c>
      <c r="J95" s="138">
        <v>599368.5</v>
      </c>
      <c r="K95" s="138">
        <v>3080546.58</v>
      </c>
      <c r="L95" s="138">
        <v>2524219.7399999998</v>
      </c>
      <c r="M95" s="138">
        <v>358992.24</v>
      </c>
      <c r="N95" s="181">
        <f>SUM(Ikärakenne[[#This Row],[Ikä 0–5]:[Ikä 16+]])</f>
        <v>9305540.9100000001</v>
      </c>
    </row>
    <row r="96" spans="1:14">
      <c r="A96" s="128">
        <v>263</v>
      </c>
      <c r="B96" s="124" t="s">
        <v>101</v>
      </c>
      <c r="C96" s="136">
        <v>386</v>
      </c>
      <c r="D96" s="41">
        <v>68</v>
      </c>
      <c r="E96" s="41">
        <v>472</v>
      </c>
      <c r="F96" s="41">
        <v>241</v>
      </c>
      <c r="G96" s="41">
        <v>6430</v>
      </c>
      <c r="H96" s="38">
        <f>SUM(Ikärakenne[[#This Row],[0–5-vuotiaat]:[16 vuotta täyttäneet]])</f>
        <v>7597</v>
      </c>
      <c r="I96" s="138">
        <v>3159915.66</v>
      </c>
      <c r="J96" s="138">
        <v>590682</v>
      </c>
      <c r="K96" s="138">
        <v>3413187.76</v>
      </c>
      <c r="L96" s="138">
        <v>2996733.78</v>
      </c>
      <c r="M96" s="138">
        <v>411905.8</v>
      </c>
      <c r="N96" s="181">
        <f>SUM(Ikärakenne[[#This Row],[Ikä 0–5]:[Ikä 16+]])</f>
        <v>10572425</v>
      </c>
    </row>
    <row r="97" spans="1:14">
      <c r="A97" s="128">
        <v>265</v>
      </c>
      <c r="B97" s="124" t="s">
        <v>102</v>
      </c>
      <c r="C97" s="136">
        <v>53</v>
      </c>
      <c r="D97" s="41">
        <v>9</v>
      </c>
      <c r="E97" s="41">
        <v>54</v>
      </c>
      <c r="F97" s="41">
        <v>38</v>
      </c>
      <c r="G97" s="41">
        <v>910</v>
      </c>
      <c r="H97" s="38">
        <f>SUM(Ikärakenne[[#This Row],[0–5-vuotiaat]:[16 vuotta täyttäneet]])</f>
        <v>1064</v>
      </c>
      <c r="I97" s="138">
        <v>433874.43</v>
      </c>
      <c r="J97" s="138">
        <v>78178.5</v>
      </c>
      <c r="K97" s="138">
        <v>390491.82</v>
      </c>
      <c r="L97" s="138">
        <v>472514.04</v>
      </c>
      <c r="M97" s="138">
        <v>58294.6</v>
      </c>
      <c r="N97" s="181">
        <f>SUM(Ikärakenne[[#This Row],[Ikä 0–5]:[Ikä 16+]])</f>
        <v>1433353.3900000001</v>
      </c>
    </row>
    <row r="98" spans="1:14">
      <c r="A98" s="128">
        <v>271</v>
      </c>
      <c r="B98" s="124" t="s">
        <v>103</v>
      </c>
      <c r="C98" s="136">
        <v>294</v>
      </c>
      <c r="D98" s="41">
        <v>58</v>
      </c>
      <c r="E98" s="41">
        <v>365</v>
      </c>
      <c r="F98" s="41">
        <v>221</v>
      </c>
      <c r="G98" s="41">
        <v>5965</v>
      </c>
      <c r="H98" s="38">
        <f>SUM(Ikärakenne[[#This Row],[0–5-vuotiaat]:[16 vuotta täyttäneet]])</f>
        <v>6903</v>
      </c>
      <c r="I98" s="138">
        <v>2406775.14</v>
      </c>
      <c r="J98" s="138">
        <v>503817</v>
      </c>
      <c r="K98" s="138">
        <v>2639435.4500000002</v>
      </c>
      <c r="L98" s="138">
        <v>2748042.18</v>
      </c>
      <c r="M98" s="138">
        <v>382117.9</v>
      </c>
      <c r="N98" s="181">
        <f>SUM(Ikärakenne[[#This Row],[Ikä 0–5]:[Ikä 16+]])</f>
        <v>8680187.6699999999</v>
      </c>
    </row>
    <row r="99" spans="1:14">
      <c r="A99" s="128">
        <v>272</v>
      </c>
      <c r="B99" s="124" t="s">
        <v>104</v>
      </c>
      <c r="C99" s="136">
        <v>3052</v>
      </c>
      <c r="D99" s="41">
        <v>573</v>
      </c>
      <c r="E99" s="41">
        <v>3841</v>
      </c>
      <c r="F99" s="41">
        <v>1918</v>
      </c>
      <c r="G99" s="41">
        <v>38622</v>
      </c>
      <c r="H99" s="38">
        <f>SUM(Ikärakenne[[#This Row],[0–5-vuotiaat]:[16 vuotta täyttäneet]])</f>
        <v>48006</v>
      </c>
      <c r="I99" s="138">
        <v>24984618.120000001</v>
      </c>
      <c r="J99" s="138">
        <v>4977364.5</v>
      </c>
      <c r="K99" s="138">
        <v>27775538.530000001</v>
      </c>
      <c r="L99" s="138">
        <v>23849524.440000001</v>
      </c>
      <c r="M99" s="138">
        <v>2474125.3200000003</v>
      </c>
      <c r="N99" s="181">
        <f>SUM(Ikärakenne[[#This Row],[Ikä 0–5]:[Ikä 16+]])</f>
        <v>84061170.909999996</v>
      </c>
    </row>
    <row r="100" spans="1:14">
      <c r="A100" s="128">
        <v>273</v>
      </c>
      <c r="B100" s="124" t="s">
        <v>105</v>
      </c>
      <c r="C100" s="136">
        <v>212</v>
      </c>
      <c r="D100" s="41">
        <v>34</v>
      </c>
      <c r="E100" s="41">
        <v>294</v>
      </c>
      <c r="F100" s="41">
        <v>135</v>
      </c>
      <c r="G100" s="41">
        <v>3324</v>
      </c>
      <c r="H100" s="38">
        <f>SUM(Ikärakenne[[#This Row],[0–5-vuotiaat]:[16 vuotta täyttäneet]])</f>
        <v>3999</v>
      </c>
      <c r="I100" s="138">
        <v>1735497.72</v>
      </c>
      <c r="J100" s="138">
        <v>295341</v>
      </c>
      <c r="K100" s="138">
        <v>2126011.02</v>
      </c>
      <c r="L100" s="138">
        <v>1678668.3</v>
      </c>
      <c r="M100" s="138">
        <v>212935.44</v>
      </c>
      <c r="N100" s="181">
        <f>SUM(Ikärakenne[[#This Row],[Ikä 0–5]:[Ikä 16+]])</f>
        <v>6048453.4800000004</v>
      </c>
    </row>
    <row r="101" spans="1:14">
      <c r="A101" s="128">
        <v>275</v>
      </c>
      <c r="B101" s="124" t="s">
        <v>106</v>
      </c>
      <c r="C101" s="136">
        <v>97</v>
      </c>
      <c r="D101" s="41">
        <v>19</v>
      </c>
      <c r="E101" s="41">
        <v>141</v>
      </c>
      <c r="F101" s="41">
        <v>90</v>
      </c>
      <c r="G101" s="41">
        <v>2174</v>
      </c>
      <c r="H101" s="38">
        <f>SUM(Ikärakenne[[#This Row],[0–5-vuotiaat]:[16 vuotta täyttäneet]])</f>
        <v>2521</v>
      </c>
      <c r="I101" s="138">
        <v>794072.07000000007</v>
      </c>
      <c r="J101" s="138">
        <v>165043.5</v>
      </c>
      <c r="K101" s="138">
        <v>1019617.53</v>
      </c>
      <c r="L101" s="138">
        <v>1119112.2</v>
      </c>
      <c r="M101" s="138">
        <v>139266.44</v>
      </c>
      <c r="N101" s="181">
        <f>SUM(Ikärakenne[[#This Row],[Ikä 0–5]:[Ikä 16+]])</f>
        <v>3237111.7399999998</v>
      </c>
    </row>
    <row r="102" spans="1:14">
      <c r="A102" s="128">
        <v>276</v>
      </c>
      <c r="B102" s="124" t="s">
        <v>107</v>
      </c>
      <c r="C102" s="136">
        <v>1041</v>
      </c>
      <c r="D102" s="41">
        <v>207</v>
      </c>
      <c r="E102" s="41">
        <v>1428</v>
      </c>
      <c r="F102" s="41">
        <v>680</v>
      </c>
      <c r="G102" s="41">
        <v>11801</v>
      </c>
      <c r="H102" s="38">
        <f>SUM(Ikärakenne[[#This Row],[0–5-vuotiaat]:[16 vuotta täyttäneet]])</f>
        <v>15157</v>
      </c>
      <c r="I102" s="138">
        <v>8521948.7100000009</v>
      </c>
      <c r="J102" s="138">
        <v>1798105.5</v>
      </c>
      <c r="K102" s="138">
        <v>10326339.24</v>
      </c>
      <c r="L102" s="138">
        <v>8455514.4000000004</v>
      </c>
      <c r="M102" s="138">
        <v>755972.06</v>
      </c>
      <c r="N102" s="181">
        <f>SUM(Ikärakenne[[#This Row],[Ikä 0–5]:[Ikä 16+]])</f>
        <v>29857879.91</v>
      </c>
    </row>
    <row r="103" spans="1:14">
      <c r="A103" s="128">
        <v>280</v>
      </c>
      <c r="B103" s="124" t="s">
        <v>108</v>
      </c>
      <c r="C103" s="136">
        <v>83</v>
      </c>
      <c r="D103" s="41">
        <v>17</v>
      </c>
      <c r="E103" s="41">
        <v>134</v>
      </c>
      <c r="F103" s="41">
        <v>70</v>
      </c>
      <c r="G103" s="41">
        <v>1720</v>
      </c>
      <c r="H103" s="38">
        <f>SUM(Ikärakenne[[#This Row],[0–5-vuotiaat]:[16 vuotta täyttäneet]])</f>
        <v>2024</v>
      </c>
      <c r="I103" s="138">
        <v>679463.73</v>
      </c>
      <c r="J103" s="138">
        <v>147670.5</v>
      </c>
      <c r="K103" s="138">
        <v>968998.22</v>
      </c>
      <c r="L103" s="138">
        <v>870420.6</v>
      </c>
      <c r="M103" s="138">
        <v>110183.2</v>
      </c>
      <c r="N103" s="181">
        <f>SUM(Ikärakenne[[#This Row],[Ikä 0–5]:[Ikä 16+]])</f>
        <v>2776736.25</v>
      </c>
    </row>
    <row r="104" spans="1:14">
      <c r="A104" s="128">
        <v>284</v>
      </c>
      <c r="B104" s="124" t="s">
        <v>109</v>
      </c>
      <c r="C104" s="136">
        <v>91</v>
      </c>
      <c r="D104" s="41">
        <v>14</v>
      </c>
      <c r="E104" s="41">
        <v>129</v>
      </c>
      <c r="F104" s="41">
        <v>80</v>
      </c>
      <c r="G104" s="41">
        <v>1913</v>
      </c>
      <c r="H104" s="38">
        <f>SUM(Ikärakenne[[#This Row],[0–5-vuotiaat]:[16 vuotta täyttäneet]])</f>
        <v>2227</v>
      </c>
      <c r="I104" s="138">
        <v>744954.21000000008</v>
      </c>
      <c r="J104" s="138">
        <v>121611</v>
      </c>
      <c r="K104" s="138">
        <v>932841.57</v>
      </c>
      <c r="L104" s="138">
        <v>994766.4</v>
      </c>
      <c r="M104" s="138">
        <v>122546.78</v>
      </c>
      <c r="N104" s="181">
        <f>SUM(Ikärakenne[[#This Row],[Ikä 0–5]:[Ikä 16+]])</f>
        <v>2916719.96</v>
      </c>
    </row>
    <row r="105" spans="1:14">
      <c r="A105" s="128">
        <v>285</v>
      </c>
      <c r="B105" s="124" t="s">
        <v>110</v>
      </c>
      <c r="C105" s="136">
        <v>2002</v>
      </c>
      <c r="D105" s="41">
        <v>423</v>
      </c>
      <c r="E105" s="41">
        <v>2867</v>
      </c>
      <c r="F105" s="41">
        <v>1564</v>
      </c>
      <c r="G105" s="41">
        <v>43761</v>
      </c>
      <c r="H105" s="38">
        <f>SUM(Ikärakenne[[#This Row],[0–5-vuotiaat]:[16 vuotta täyttäneet]])</f>
        <v>50617</v>
      </c>
      <c r="I105" s="138">
        <v>16388992.620000001</v>
      </c>
      <c r="J105" s="138">
        <v>3674389.5</v>
      </c>
      <c r="K105" s="138">
        <v>20732223.109999999</v>
      </c>
      <c r="L105" s="138">
        <v>19447683.120000001</v>
      </c>
      <c r="M105" s="138">
        <v>2803329.66</v>
      </c>
      <c r="N105" s="181">
        <f>SUM(Ikärakenne[[#This Row],[Ikä 0–5]:[Ikä 16+]])</f>
        <v>63046618.010000005</v>
      </c>
    </row>
    <row r="106" spans="1:14">
      <c r="A106" s="128">
        <v>286</v>
      </c>
      <c r="B106" s="124" t="s">
        <v>111</v>
      </c>
      <c r="C106" s="136">
        <v>3223</v>
      </c>
      <c r="D106" s="41">
        <v>662</v>
      </c>
      <c r="E106" s="41">
        <v>4534</v>
      </c>
      <c r="F106" s="41">
        <v>2391</v>
      </c>
      <c r="G106" s="41">
        <v>68619</v>
      </c>
      <c r="H106" s="38">
        <f>SUM(Ikärakenne[[#This Row],[0–5-vuotiaat]:[16 vuotta täyttäneet]])</f>
        <v>79429</v>
      </c>
      <c r="I106" s="138">
        <v>26384477.130000003</v>
      </c>
      <c r="J106" s="138">
        <v>5750463</v>
      </c>
      <c r="K106" s="138">
        <v>32786850.219999999</v>
      </c>
      <c r="L106" s="138">
        <v>29731080.780000001</v>
      </c>
      <c r="M106" s="138">
        <v>4395733.1400000006</v>
      </c>
      <c r="N106" s="181">
        <f>SUM(Ikärakenne[[#This Row],[Ikä 0–5]:[Ikä 16+]])</f>
        <v>99048604.269999996</v>
      </c>
    </row>
    <row r="107" spans="1:14">
      <c r="A107" s="128">
        <v>287</v>
      </c>
      <c r="B107" s="124" t="s">
        <v>112</v>
      </c>
      <c r="C107" s="136">
        <v>251</v>
      </c>
      <c r="D107" s="41">
        <v>61</v>
      </c>
      <c r="E107" s="41">
        <v>322</v>
      </c>
      <c r="F107" s="41">
        <v>172</v>
      </c>
      <c r="G107" s="41">
        <v>5436</v>
      </c>
      <c r="H107" s="38">
        <f>SUM(Ikärakenne[[#This Row],[0–5-vuotiaat]:[16 vuotta täyttäneet]])</f>
        <v>6242</v>
      </c>
      <c r="I107" s="138">
        <v>2054763.81</v>
      </c>
      <c r="J107" s="138">
        <v>529876.5</v>
      </c>
      <c r="K107" s="138">
        <v>2328488.2599999998</v>
      </c>
      <c r="L107" s="138">
        <v>2138747.7599999998</v>
      </c>
      <c r="M107" s="138">
        <v>348230.16000000003</v>
      </c>
      <c r="N107" s="181">
        <f>SUM(Ikärakenne[[#This Row],[Ikä 0–5]:[Ikä 16+]])</f>
        <v>7400106.4900000002</v>
      </c>
    </row>
    <row r="108" spans="1:14">
      <c r="A108" s="128">
        <v>288</v>
      </c>
      <c r="B108" s="124" t="s">
        <v>113</v>
      </c>
      <c r="C108" s="136">
        <v>366</v>
      </c>
      <c r="D108" s="41">
        <v>64</v>
      </c>
      <c r="E108" s="41">
        <v>467</v>
      </c>
      <c r="F108" s="41">
        <v>275</v>
      </c>
      <c r="G108" s="41">
        <v>5233</v>
      </c>
      <c r="H108" s="38">
        <f>SUM(Ikärakenne[[#This Row],[0–5-vuotiaat]:[16 vuotta täyttäneet]])</f>
        <v>6405</v>
      </c>
      <c r="I108" s="138">
        <v>2996189.46</v>
      </c>
      <c r="J108" s="138">
        <v>555936</v>
      </c>
      <c r="K108" s="138">
        <v>3377031.11</v>
      </c>
      <c r="L108" s="138">
        <v>3419509.5</v>
      </c>
      <c r="M108" s="138">
        <v>335225.98000000004</v>
      </c>
      <c r="N108" s="181">
        <f>SUM(Ikärakenne[[#This Row],[Ikä 0–5]:[Ikä 16+]])</f>
        <v>10683892.050000001</v>
      </c>
    </row>
    <row r="109" spans="1:14">
      <c r="A109" s="128">
        <v>290</v>
      </c>
      <c r="B109" s="124" t="s">
        <v>114</v>
      </c>
      <c r="C109" s="136">
        <v>229</v>
      </c>
      <c r="D109" s="41">
        <v>46</v>
      </c>
      <c r="E109" s="41">
        <v>363</v>
      </c>
      <c r="F109" s="41">
        <v>254</v>
      </c>
      <c r="G109" s="41">
        <v>6863</v>
      </c>
      <c r="H109" s="38">
        <f>SUM(Ikärakenne[[#This Row],[0–5-vuotiaat]:[16 vuotta täyttäneet]])</f>
        <v>7755</v>
      </c>
      <c r="I109" s="138">
        <v>1874664.99</v>
      </c>
      <c r="J109" s="138">
        <v>399579</v>
      </c>
      <c r="K109" s="138">
        <v>2624972.79</v>
      </c>
      <c r="L109" s="138">
        <v>3158383.32</v>
      </c>
      <c r="M109" s="138">
        <v>439643.78</v>
      </c>
      <c r="N109" s="181">
        <f>SUM(Ikärakenne[[#This Row],[Ikä 0–5]:[Ikä 16+]])</f>
        <v>8497243.879999999</v>
      </c>
    </row>
    <row r="110" spans="1:14">
      <c r="A110" s="128">
        <v>291</v>
      </c>
      <c r="B110" s="124" t="s">
        <v>115</v>
      </c>
      <c r="C110" s="136">
        <v>50</v>
      </c>
      <c r="D110" s="41">
        <v>17</v>
      </c>
      <c r="E110" s="41">
        <v>78</v>
      </c>
      <c r="F110" s="41">
        <v>41</v>
      </c>
      <c r="G110" s="41">
        <v>1933</v>
      </c>
      <c r="H110" s="38">
        <f>SUM(Ikärakenne[[#This Row],[0–5-vuotiaat]:[16 vuotta täyttäneet]])</f>
        <v>2119</v>
      </c>
      <c r="I110" s="138">
        <v>409315.5</v>
      </c>
      <c r="J110" s="138">
        <v>147670.5</v>
      </c>
      <c r="K110" s="138">
        <v>564043.74</v>
      </c>
      <c r="L110" s="138">
        <v>509817.77999999997</v>
      </c>
      <c r="M110" s="138">
        <v>123827.98000000001</v>
      </c>
      <c r="N110" s="181">
        <f>SUM(Ikärakenne[[#This Row],[Ikä 0–5]:[Ikä 16+]])</f>
        <v>1754675.5</v>
      </c>
    </row>
    <row r="111" spans="1:14">
      <c r="A111" s="128">
        <v>297</v>
      </c>
      <c r="B111" s="124" t="s">
        <v>116</v>
      </c>
      <c r="C111" s="136">
        <v>6265</v>
      </c>
      <c r="D111" s="41">
        <v>1139</v>
      </c>
      <c r="E111" s="41">
        <v>7520</v>
      </c>
      <c r="F111" s="41">
        <v>3556</v>
      </c>
      <c r="G111" s="41">
        <v>104114</v>
      </c>
      <c r="H111" s="38">
        <f>SUM(Ikärakenne[[#This Row],[0–5-vuotiaat]:[16 vuotta täyttäneet]])</f>
        <v>122594</v>
      </c>
      <c r="I111" s="138">
        <v>51287232.150000006</v>
      </c>
      <c r="J111" s="138">
        <v>9893923.5</v>
      </c>
      <c r="K111" s="138">
        <v>54379601.600000001</v>
      </c>
      <c r="L111" s="138">
        <v>44217366.479999997</v>
      </c>
      <c r="M111" s="138">
        <v>6669542.8399999999</v>
      </c>
      <c r="N111" s="181">
        <f>SUM(Ikärakenne[[#This Row],[Ikä 0–5]:[Ikä 16+]])</f>
        <v>166447666.56999999</v>
      </c>
    </row>
    <row r="112" spans="1:14">
      <c r="A112" s="124">
        <v>300</v>
      </c>
      <c r="B112" s="124" t="s">
        <v>117</v>
      </c>
      <c r="C112" s="137">
        <v>146</v>
      </c>
      <c r="D112" s="38">
        <v>27</v>
      </c>
      <c r="E112" s="38">
        <v>185</v>
      </c>
      <c r="F112" s="38">
        <v>135</v>
      </c>
      <c r="G112" s="38">
        <v>2944</v>
      </c>
      <c r="H112" s="38">
        <f>SUM(Ikärakenne[[#This Row],[0–5-vuotiaat]:[16 vuotta täyttäneet]])</f>
        <v>3437</v>
      </c>
      <c r="I112" s="138">
        <v>1195201.26</v>
      </c>
      <c r="J112" s="138">
        <v>234535.5</v>
      </c>
      <c r="K112" s="138">
        <v>1337796.05</v>
      </c>
      <c r="L112" s="138">
        <v>1678668.3</v>
      </c>
      <c r="M112" s="138">
        <v>188592.64000000001</v>
      </c>
      <c r="N112" s="181">
        <f>SUM(Ikärakenne[[#This Row],[Ikä 0–5]:[Ikä 16+]])</f>
        <v>4634793.75</v>
      </c>
    </row>
    <row r="113" spans="1:14">
      <c r="A113" s="128">
        <v>301</v>
      </c>
      <c r="B113" s="124" t="s">
        <v>118</v>
      </c>
      <c r="C113" s="136">
        <v>897</v>
      </c>
      <c r="D113" s="41">
        <v>192</v>
      </c>
      <c r="E113" s="41">
        <v>1334</v>
      </c>
      <c r="F113" s="41">
        <v>683</v>
      </c>
      <c r="G113" s="41">
        <v>16784</v>
      </c>
      <c r="H113" s="38">
        <f>SUM(Ikärakenne[[#This Row],[0–5-vuotiaat]:[16 vuotta täyttäneet]])</f>
        <v>19890</v>
      </c>
      <c r="I113" s="138">
        <v>7343120.0700000003</v>
      </c>
      <c r="J113" s="138">
        <v>1667808</v>
      </c>
      <c r="K113" s="138">
        <v>9646594.2200000007</v>
      </c>
      <c r="L113" s="138">
        <v>8492818.1400000006</v>
      </c>
      <c r="M113" s="138">
        <v>1075183.04</v>
      </c>
      <c r="N113" s="181">
        <f>SUM(Ikärakenne[[#This Row],[Ikä 0–5]:[Ikä 16+]])</f>
        <v>28225523.469999999</v>
      </c>
    </row>
    <row r="114" spans="1:14">
      <c r="A114" s="128">
        <v>304</v>
      </c>
      <c r="B114" s="124" t="s">
        <v>119</v>
      </c>
      <c r="C114" s="137">
        <v>23</v>
      </c>
      <c r="D114" s="137">
        <v>9</v>
      </c>
      <c r="E114" s="137">
        <v>33</v>
      </c>
      <c r="F114" s="137">
        <v>17</v>
      </c>
      <c r="G114" s="137">
        <v>868</v>
      </c>
      <c r="H114" s="38">
        <f>SUM(Ikärakenne[[#This Row],[0–5-vuotiaat]:[16 vuotta täyttäneet]])</f>
        <v>950</v>
      </c>
      <c r="I114" s="138">
        <v>188285.13</v>
      </c>
      <c r="J114" s="138">
        <v>78178.5</v>
      </c>
      <c r="K114" s="138">
        <v>238633.88999999998</v>
      </c>
      <c r="L114" s="138">
        <v>211387.86</v>
      </c>
      <c r="M114" s="138">
        <v>55604.08</v>
      </c>
      <c r="N114" s="181">
        <f>SUM(Ikärakenne[[#This Row],[Ikä 0–5]:[Ikä 16+]])</f>
        <v>772089.46</v>
      </c>
    </row>
    <row r="115" spans="1:14">
      <c r="A115" s="128">
        <v>305</v>
      </c>
      <c r="B115" s="124" t="s">
        <v>120</v>
      </c>
      <c r="C115" s="136">
        <v>674</v>
      </c>
      <c r="D115" s="41">
        <v>168</v>
      </c>
      <c r="E115" s="41">
        <v>990</v>
      </c>
      <c r="F115" s="41">
        <v>549</v>
      </c>
      <c r="G115" s="41">
        <v>12765</v>
      </c>
      <c r="H115" s="38">
        <f>SUM(Ikärakenne[[#This Row],[0–5-vuotiaat]:[16 vuotta täyttäneet]])</f>
        <v>15146</v>
      </c>
      <c r="I115" s="138">
        <v>5517572.9400000004</v>
      </c>
      <c r="J115" s="138">
        <v>1459332</v>
      </c>
      <c r="K115" s="138">
        <v>7159016.7000000002</v>
      </c>
      <c r="L115" s="138">
        <v>6826584.4199999999</v>
      </c>
      <c r="M115" s="138">
        <v>817725.9</v>
      </c>
      <c r="N115" s="181">
        <f>SUM(Ikärakenne[[#This Row],[Ikä 0–5]:[Ikä 16+]])</f>
        <v>21780231.960000001</v>
      </c>
    </row>
    <row r="116" spans="1:14">
      <c r="A116" s="128">
        <v>309</v>
      </c>
      <c r="B116" s="124" t="s">
        <v>121</v>
      </c>
      <c r="C116" s="136">
        <v>227</v>
      </c>
      <c r="D116" s="41">
        <v>63</v>
      </c>
      <c r="E116" s="41">
        <v>386</v>
      </c>
      <c r="F116" s="41">
        <v>221</v>
      </c>
      <c r="G116" s="41">
        <v>5560</v>
      </c>
      <c r="H116" s="38">
        <f>SUM(Ikärakenne[[#This Row],[0–5-vuotiaat]:[16 vuotta täyttäneet]])</f>
        <v>6457</v>
      </c>
      <c r="I116" s="138">
        <v>1858292.37</v>
      </c>
      <c r="J116" s="138">
        <v>547249.5</v>
      </c>
      <c r="K116" s="138">
        <v>2791293.38</v>
      </c>
      <c r="L116" s="138">
        <v>2748042.18</v>
      </c>
      <c r="M116" s="138">
        <v>356173.60000000003</v>
      </c>
      <c r="N116" s="181">
        <f>SUM(Ikärakenne[[#This Row],[Ikä 0–5]:[Ikä 16+]])</f>
        <v>8301051.0299999993</v>
      </c>
    </row>
    <row r="117" spans="1:14">
      <c r="A117" s="128">
        <v>312</v>
      </c>
      <c r="B117" s="124" t="s">
        <v>122</v>
      </c>
      <c r="C117" s="136">
        <v>50</v>
      </c>
      <c r="D117" s="41">
        <v>13</v>
      </c>
      <c r="E117" s="41">
        <v>98</v>
      </c>
      <c r="F117" s="41">
        <v>33</v>
      </c>
      <c r="G117" s="41">
        <v>1002</v>
      </c>
      <c r="H117" s="38">
        <f>SUM(Ikärakenne[[#This Row],[0–5-vuotiaat]:[16 vuotta täyttäneet]])</f>
        <v>1196</v>
      </c>
      <c r="I117" s="138">
        <v>409315.5</v>
      </c>
      <c r="J117" s="138">
        <v>112924.5</v>
      </c>
      <c r="K117" s="138">
        <v>708670.34</v>
      </c>
      <c r="L117" s="138">
        <v>410341.14</v>
      </c>
      <c r="M117" s="138">
        <v>64188.12</v>
      </c>
      <c r="N117" s="181">
        <f>SUM(Ikärakenne[[#This Row],[Ikä 0–5]:[Ikä 16+]])</f>
        <v>1705439.6</v>
      </c>
    </row>
    <row r="118" spans="1:14">
      <c r="A118" s="128">
        <v>316</v>
      </c>
      <c r="B118" s="124" t="s">
        <v>123</v>
      </c>
      <c r="C118" s="136">
        <v>167</v>
      </c>
      <c r="D118" s="41">
        <v>25</v>
      </c>
      <c r="E118" s="41">
        <v>254</v>
      </c>
      <c r="F118" s="41">
        <v>134</v>
      </c>
      <c r="G118" s="41">
        <v>3618</v>
      </c>
      <c r="H118" s="38">
        <f>SUM(Ikärakenne[[#This Row],[0–5-vuotiaat]:[16 vuotta täyttäneet]])</f>
        <v>4198</v>
      </c>
      <c r="I118" s="138">
        <v>1367113.77</v>
      </c>
      <c r="J118" s="138">
        <v>217162.5</v>
      </c>
      <c r="K118" s="138">
        <v>1836757.82</v>
      </c>
      <c r="L118" s="138">
        <v>1666233.72</v>
      </c>
      <c r="M118" s="138">
        <v>231769.08000000002</v>
      </c>
      <c r="N118" s="181">
        <f>SUM(Ikärakenne[[#This Row],[Ikä 0–5]:[Ikä 16+]])</f>
        <v>5319036.8899999997</v>
      </c>
    </row>
    <row r="119" spans="1:14">
      <c r="A119" s="128">
        <v>317</v>
      </c>
      <c r="B119" s="124" t="s">
        <v>124</v>
      </c>
      <c r="C119" s="136">
        <v>130</v>
      </c>
      <c r="D119" s="41">
        <v>26</v>
      </c>
      <c r="E119" s="41">
        <v>198</v>
      </c>
      <c r="F119" s="41">
        <v>112</v>
      </c>
      <c r="G119" s="41">
        <v>2008</v>
      </c>
      <c r="H119" s="38">
        <f>SUM(Ikärakenne[[#This Row],[0–5-vuotiaat]:[16 vuotta täyttäneet]])</f>
        <v>2474</v>
      </c>
      <c r="I119" s="138">
        <v>1064220.3</v>
      </c>
      <c r="J119" s="138">
        <v>225849</v>
      </c>
      <c r="K119" s="138">
        <v>1431803.34</v>
      </c>
      <c r="L119" s="138">
        <v>1392672.96</v>
      </c>
      <c r="M119" s="138">
        <v>128632.48000000001</v>
      </c>
      <c r="N119" s="181">
        <f>SUM(Ikärakenne[[#This Row],[Ikä 0–5]:[Ikä 16+]])</f>
        <v>4243178.08</v>
      </c>
    </row>
    <row r="120" spans="1:14">
      <c r="A120" s="128">
        <v>320</v>
      </c>
      <c r="B120" s="124" t="s">
        <v>125</v>
      </c>
      <c r="C120" s="136">
        <v>223</v>
      </c>
      <c r="D120" s="41">
        <v>39</v>
      </c>
      <c r="E120" s="41">
        <v>310</v>
      </c>
      <c r="F120" s="41">
        <v>149</v>
      </c>
      <c r="G120" s="41">
        <v>6275</v>
      </c>
      <c r="H120" s="38">
        <f>SUM(Ikärakenne[[#This Row],[0–5-vuotiaat]:[16 vuotta täyttäneet]])</f>
        <v>6996</v>
      </c>
      <c r="I120" s="138">
        <v>1825547.1300000001</v>
      </c>
      <c r="J120" s="138">
        <v>338773.5</v>
      </c>
      <c r="K120" s="138">
        <v>2241712.2999999998</v>
      </c>
      <c r="L120" s="138">
        <v>1852752.42</v>
      </c>
      <c r="M120" s="138">
        <v>401976.5</v>
      </c>
      <c r="N120" s="181">
        <f>SUM(Ikärakenne[[#This Row],[Ikä 0–5]:[Ikä 16+]])</f>
        <v>6660761.8499999996</v>
      </c>
    </row>
    <row r="121" spans="1:14">
      <c r="A121" s="128">
        <v>322</v>
      </c>
      <c r="B121" s="124" t="s">
        <v>126</v>
      </c>
      <c r="C121" s="136">
        <v>259</v>
      </c>
      <c r="D121" s="41">
        <v>45</v>
      </c>
      <c r="E121" s="41">
        <v>346</v>
      </c>
      <c r="F121" s="41">
        <v>182</v>
      </c>
      <c r="G121" s="41">
        <v>5717</v>
      </c>
      <c r="H121" s="38">
        <f>SUM(Ikärakenne[[#This Row],[0–5-vuotiaat]:[16 vuotta täyttäneet]])</f>
        <v>6549</v>
      </c>
      <c r="I121" s="138">
        <v>2120254.29</v>
      </c>
      <c r="J121" s="138">
        <v>390892.5</v>
      </c>
      <c r="K121" s="138">
        <v>2502040.1800000002</v>
      </c>
      <c r="L121" s="138">
        <v>2263093.56</v>
      </c>
      <c r="M121" s="138">
        <v>366231.02</v>
      </c>
      <c r="N121" s="181">
        <f>SUM(Ikärakenne[[#This Row],[Ikä 0–5]:[Ikä 16+]])</f>
        <v>7642511.5500000007</v>
      </c>
    </row>
    <row r="122" spans="1:14">
      <c r="A122" s="128">
        <v>398</v>
      </c>
      <c r="B122" s="124" t="s">
        <v>127</v>
      </c>
      <c r="C122" s="136">
        <v>5822</v>
      </c>
      <c r="D122" s="41">
        <v>1061</v>
      </c>
      <c r="E122" s="41">
        <v>7276</v>
      </c>
      <c r="F122" s="41">
        <v>3873</v>
      </c>
      <c r="G122" s="41">
        <v>102143</v>
      </c>
      <c r="H122" s="38">
        <f>SUM(Ikärakenne[[#This Row],[0–5-vuotiaat]:[16 vuotta täyttäneet]])</f>
        <v>120175</v>
      </c>
      <c r="I122" s="138">
        <v>47660696.82</v>
      </c>
      <c r="J122" s="138">
        <v>9216376.5</v>
      </c>
      <c r="K122" s="138">
        <v>52615157.079999998</v>
      </c>
      <c r="L122" s="138">
        <v>48159128.339999996</v>
      </c>
      <c r="M122" s="138">
        <v>6543280.5800000001</v>
      </c>
      <c r="N122" s="181">
        <f>SUM(Ikärakenne[[#This Row],[Ikä 0–5]:[Ikä 16+]])</f>
        <v>164194639.32000002</v>
      </c>
    </row>
    <row r="123" spans="1:14">
      <c r="A123" s="128">
        <v>399</v>
      </c>
      <c r="B123" s="124" t="s">
        <v>128</v>
      </c>
      <c r="C123" s="137">
        <v>422</v>
      </c>
      <c r="D123" s="137">
        <v>91</v>
      </c>
      <c r="E123" s="137">
        <v>728</v>
      </c>
      <c r="F123" s="137">
        <v>345</v>
      </c>
      <c r="G123" s="137">
        <v>6231</v>
      </c>
      <c r="H123" s="38">
        <f>SUM(Ikärakenne[[#This Row],[0–5-vuotiaat]:[16 vuotta täyttäneet]])</f>
        <v>7817</v>
      </c>
      <c r="I123" s="138">
        <v>3454622.8200000003</v>
      </c>
      <c r="J123" s="138">
        <v>790471.5</v>
      </c>
      <c r="K123" s="138">
        <v>5264408.24</v>
      </c>
      <c r="L123" s="138">
        <v>4289930.0999999996</v>
      </c>
      <c r="M123" s="138">
        <v>399157.86</v>
      </c>
      <c r="N123" s="181">
        <f>SUM(Ikärakenne[[#This Row],[Ikä 0–5]:[Ikä 16+]])</f>
        <v>14198590.52</v>
      </c>
    </row>
    <row r="124" spans="1:14">
      <c r="A124" s="128">
        <v>400</v>
      </c>
      <c r="B124" s="124" t="s">
        <v>129</v>
      </c>
      <c r="C124" s="136">
        <v>418</v>
      </c>
      <c r="D124" s="41">
        <v>89</v>
      </c>
      <c r="E124" s="41">
        <v>627</v>
      </c>
      <c r="F124" s="41">
        <v>306</v>
      </c>
      <c r="G124" s="41">
        <v>6926</v>
      </c>
      <c r="H124" s="38">
        <f>SUM(Ikärakenne[[#This Row],[0–5-vuotiaat]:[16 vuotta täyttäneet]])</f>
        <v>8366</v>
      </c>
      <c r="I124" s="138">
        <v>3421877.58</v>
      </c>
      <c r="J124" s="138">
        <v>773098.5</v>
      </c>
      <c r="K124" s="138">
        <v>4534043.91</v>
      </c>
      <c r="L124" s="138">
        <v>3804981.48</v>
      </c>
      <c r="M124" s="138">
        <v>443679.56</v>
      </c>
      <c r="N124" s="181">
        <f>SUM(Ikärakenne[[#This Row],[Ikä 0–5]:[Ikä 16+]])</f>
        <v>12977681.030000001</v>
      </c>
    </row>
    <row r="125" spans="1:14">
      <c r="A125" s="128">
        <v>402</v>
      </c>
      <c r="B125" s="124" t="s">
        <v>130</v>
      </c>
      <c r="C125" s="136">
        <v>387</v>
      </c>
      <c r="D125" s="41">
        <v>70</v>
      </c>
      <c r="E125" s="41">
        <v>586</v>
      </c>
      <c r="F125" s="41">
        <v>352</v>
      </c>
      <c r="G125" s="41">
        <v>7704</v>
      </c>
      <c r="H125" s="38">
        <f>SUM(Ikärakenne[[#This Row],[0–5-vuotiaat]:[16 vuotta täyttäneet]])</f>
        <v>9099</v>
      </c>
      <c r="I125" s="138">
        <v>3168101.97</v>
      </c>
      <c r="J125" s="138">
        <v>608055</v>
      </c>
      <c r="K125" s="138">
        <v>4237559.38</v>
      </c>
      <c r="L125" s="138">
        <v>4376972.16</v>
      </c>
      <c r="M125" s="138">
        <v>493518.24</v>
      </c>
      <c r="N125" s="181">
        <f>SUM(Ikärakenne[[#This Row],[Ikä 0–5]:[Ikä 16+]])</f>
        <v>12884206.75</v>
      </c>
    </row>
    <row r="126" spans="1:14">
      <c r="A126" s="128">
        <v>403</v>
      </c>
      <c r="B126" s="124" t="s">
        <v>131</v>
      </c>
      <c r="C126" s="136">
        <v>113</v>
      </c>
      <c r="D126" s="41">
        <v>32</v>
      </c>
      <c r="E126" s="41">
        <v>174</v>
      </c>
      <c r="F126" s="41">
        <v>98</v>
      </c>
      <c r="G126" s="41">
        <v>2403</v>
      </c>
      <c r="H126" s="38">
        <f>SUM(Ikärakenne[[#This Row],[0–5-vuotiaat]:[16 vuotta täyttäneet]])</f>
        <v>2820</v>
      </c>
      <c r="I126" s="138">
        <v>925053.03</v>
      </c>
      <c r="J126" s="138">
        <v>277968</v>
      </c>
      <c r="K126" s="138">
        <v>1258251.42</v>
      </c>
      <c r="L126" s="138">
        <v>1218588.8400000001</v>
      </c>
      <c r="M126" s="138">
        <v>153936.18</v>
      </c>
      <c r="N126" s="181">
        <f>SUM(Ikärakenne[[#This Row],[Ikä 0–5]:[Ikä 16+]])</f>
        <v>3833797.47</v>
      </c>
    </row>
    <row r="127" spans="1:14">
      <c r="A127" s="128">
        <v>405</v>
      </c>
      <c r="B127" s="124" t="s">
        <v>132</v>
      </c>
      <c r="C127" s="136">
        <v>3172</v>
      </c>
      <c r="D127" s="41">
        <v>629</v>
      </c>
      <c r="E127" s="41">
        <v>4349</v>
      </c>
      <c r="F127" s="41">
        <v>2195</v>
      </c>
      <c r="G127" s="41">
        <v>62305</v>
      </c>
      <c r="H127" s="38">
        <f>SUM(Ikärakenne[[#This Row],[0–5-vuotiaat]:[16 vuotta täyttäneet]])</f>
        <v>72650</v>
      </c>
      <c r="I127" s="138">
        <v>25966975.32</v>
      </c>
      <c r="J127" s="138">
        <v>5463808.5</v>
      </c>
      <c r="K127" s="138">
        <v>31449054.169999998</v>
      </c>
      <c r="L127" s="138">
        <v>27293903.100000001</v>
      </c>
      <c r="M127" s="138">
        <v>3991258.3000000003</v>
      </c>
      <c r="N127" s="181">
        <f>SUM(Ikärakenne[[#This Row],[Ikä 0–5]:[Ikä 16+]])</f>
        <v>94164999.390000001</v>
      </c>
    </row>
    <row r="128" spans="1:14">
      <c r="A128" s="128">
        <v>407</v>
      </c>
      <c r="B128" s="124" t="s">
        <v>133</v>
      </c>
      <c r="C128" s="136">
        <v>123</v>
      </c>
      <c r="D128" s="41">
        <v>36</v>
      </c>
      <c r="E128" s="41">
        <v>140</v>
      </c>
      <c r="F128" s="41">
        <v>91</v>
      </c>
      <c r="G128" s="41">
        <v>2128</v>
      </c>
      <c r="H128" s="38">
        <f>SUM(Ikärakenne[[#This Row],[0–5-vuotiaat]:[16 vuotta täyttäneet]])</f>
        <v>2518</v>
      </c>
      <c r="I128" s="138">
        <v>1006916.13</v>
      </c>
      <c r="J128" s="138">
        <v>312714</v>
      </c>
      <c r="K128" s="138">
        <v>1012386.2</v>
      </c>
      <c r="L128" s="138">
        <v>1131546.78</v>
      </c>
      <c r="M128" s="138">
        <v>136319.67999999999</v>
      </c>
      <c r="N128" s="181">
        <f>SUM(Ikärakenne[[#This Row],[Ikä 0–5]:[Ikä 16+]])</f>
        <v>3599882.7900000005</v>
      </c>
    </row>
    <row r="129" spans="1:14">
      <c r="A129" s="128">
        <v>408</v>
      </c>
      <c r="B129" s="124" t="s">
        <v>134</v>
      </c>
      <c r="C129" s="136">
        <v>741</v>
      </c>
      <c r="D129" s="41">
        <v>170</v>
      </c>
      <c r="E129" s="41">
        <v>1119</v>
      </c>
      <c r="F129" s="41">
        <v>563</v>
      </c>
      <c r="G129" s="41">
        <v>11506</v>
      </c>
      <c r="H129" s="38">
        <f>SUM(Ikärakenne[[#This Row],[0–5-vuotiaat]:[16 vuotta täyttäneet]])</f>
        <v>14099</v>
      </c>
      <c r="I129" s="138">
        <v>6066055.71</v>
      </c>
      <c r="J129" s="138">
        <v>1476705</v>
      </c>
      <c r="K129" s="138">
        <v>8091858.2699999996</v>
      </c>
      <c r="L129" s="138">
        <v>7000668.54</v>
      </c>
      <c r="M129" s="138">
        <v>737074.36</v>
      </c>
      <c r="N129" s="181">
        <f>SUM(Ikärakenne[[#This Row],[Ikä 0–5]:[Ikä 16+]])</f>
        <v>23372361.879999999</v>
      </c>
    </row>
    <row r="130" spans="1:14">
      <c r="A130" s="128">
        <v>410</v>
      </c>
      <c r="B130" s="124" t="s">
        <v>135</v>
      </c>
      <c r="C130" s="136">
        <v>1227</v>
      </c>
      <c r="D130" s="41">
        <v>291</v>
      </c>
      <c r="E130" s="41">
        <v>1937</v>
      </c>
      <c r="F130" s="41">
        <v>882</v>
      </c>
      <c r="G130" s="41">
        <v>14438</v>
      </c>
      <c r="H130" s="38">
        <f>SUM(Ikärakenne[[#This Row],[0–5-vuotiaat]:[16 vuotta täyttäneet]])</f>
        <v>18775</v>
      </c>
      <c r="I130" s="138">
        <v>10044602.370000001</v>
      </c>
      <c r="J130" s="138">
        <v>2527771.5</v>
      </c>
      <c r="K130" s="138">
        <v>14007086.209999999</v>
      </c>
      <c r="L130" s="138">
        <v>10967299.560000001</v>
      </c>
      <c r="M130" s="138">
        <v>924898.28</v>
      </c>
      <c r="N130" s="181">
        <f>SUM(Ikärakenne[[#This Row],[Ikä 0–5]:[Ikä 16+]])</f>
        <v>38471657.920000002</v>
      </c>
    </row>
    <row r="131" spans="1:14">
      <c r="A131" s="128">
        <v>416</v>
      </c>
      <c r="B131" s="124" t="s">
        <v>136</v>
      </c>
      <c r="C131" s="136">
        <v>148</v>
      </c>
      <c r="D131" s="41">
        <v>34</v>
      </c>
      <c r="E131" s="41">
        <v>236</v>
      </c>
      <c r="F131" s="41">
        <v>113</v>
      </c>
      <c r="G131" s="41">
        <v>2355</v>
      </c>
      <c r="H131" s="38">
        <f>SUM(Ikärakenne[[#This Row],[0–5-vuotiaat]:[16 vuotta täyttäneet]])</f>
        <v>2886</v>
      </c>
      <c r="I131" s="138">
        <v>1211573.8800000001</v>
      </c>
      <c r="J131" s="138">
        <v>295341</v>
      </c>
      <c r="K131" s="138">
        <v>1706593.88</v>
      </c>
      <c r="L131" s="138">
        <v>1405107.54</v>
      </c>
      <c r="M131" s="138">
        <v>150861.30000000002</v>
      </c>
      <c r="N131" s="181">
        <f>SUM(Ikärakenne[[#This Row],[Ikä 0–5]:[Ikä 16+]])</f>
        <v>4769477.5999999996</v>
      </c>
    </row>
    <row r="132" spans="1:14">
      <c r="A132" s="128">
        <v>418</v>
      </c>
      <c r="B132" s="124" t="s">
        <v>137</v>
      </c>
      <c r="C132" s="136">
        <v>1749</v>
      </c>
      <c r="D132" s="41">
        <v>324</v>
      </c>
      <c r="E132" s="41">
        <v>2330</v>
      </c>
      <c r="F132" s="41">
        <v>1210</v>
      </c>
      <c r="G132" s="41">
        <v>18967</v>
      </c>
      <c r="H132" s="38">
        <f>SUM(Ikärakenne[[#This Row],[0–5-vuotiaat]:[16 vuotta täyttäneet]])</f>
        <v>24580</v>
      </c>
      <c r="I132" s="138">
        <v>14317856.190000001</v>
      </c>
      <c r="J132" s="138">
        <v>2814426</v>
      </c>
      <c r="K132" s="138">
        <v>16848998.899999999</v>
      </c>
      <c r="L132" s="138">
        <v>15045841.800000001</v>
      </c>
      <c r="M132" s="138">
        <v>1215026.02</v>
      </c>
      <c r="N132" s="181">
        <f>SUM(Ikärakenne[[#This Row],[Ikä 0–5]:[Ikä 16+]])</f>
        <v>50242148.910000004</v>
      </c>
    </row>
    <row r="133" spans="1:14">
      <c r="A133" s="128">
        <v>420</v>
      </c>
      <c r="B133" s="124" t="s">
        <v>138</v>
      </c>
      <c r="C133" s="136">
        <v>432</v>
      </c>
      <c r="D133" s="41">
        <v>61</v>
      </c>
      <c r="E133" s="41">
        <v>526</v>
      </c>
      <c r="F133" s="41">
        <v>288</v>
      </c>
      <c r="G133" s="41">
        <v>7870</v>
      </c>
      <c r="H133" s="38">
        <f>SUM(Ikärakenne[[#This Row],[0–5-vuotiaat]:[16 vuotta täyttäneet]])</f>
        <v>9177</v>
      </c>
      <c r="I133" s="138">
        <v>3536485.9200000004</v>
      </c>
      <c r="J133" s="138">
        <v>529876.5</v>
      </c>
      <c r="K133" s="138">
        <v>3803679.58</v>
      </c>
      <c r="L133" s="138">
        <v>3581159.04</v>
      </c>
      <c r="M133" s="138">
        <v>504152.2</v>
      </c>
      <c r="N133" s="181">
        <f>SUM(Ikärakenne[[#This Row],[Ikä 0–5]:[Ikä 16+]])</f>
        <v>11955353.239999998</v>
      </c>
    </row>
    <row r="134" spans="1:14">
      <c r="A134" s="128">
        <v>421</v>
      </c>
      <c r="B134" s="124" t="s">
        <v>139</v>
      </c>
      <c r="C134" s="136">
        <v>44</v>
      </c>
      <c r="D134" s="41">
        <v>9</v>
      </c>
      <c r="E134" s="41">
        <v>41</v>
      </c>
      <c r="F134" s="41">
        <v>23</v>
      </c>
      <c r="G134" s="41">
        <v>578</v>
      </c>
      <c r="H134" s="38">
        <f>SUM(Ikärakenne[[#This Row],[0–5-vuotiaat]:[16 vuotta täyttäneet]])</f>
        <v>695</v>
      </c>
      <c r="I134" s="138">
        <v>360197.64</v>
      </c>
      <c r="J134" s="138">
        <v>78178.5</v>
      </c>
      <c r="K134" s="138">
        <v>296484.52999999997</v>
      </c>
      <c r="L134" s="138">
        <v>285995.34000000003</v>
      </c>
      <c r="M134" s="138">
        <v>37026.68</v>
      </c>
      <c r="N134" s="181">
        <f>SUM(Ikärakenne[[#This Row],[Ikä 0–5]:[Ikä 16+]])</f>
        <v>1057882.69</v>
      </c>
    </row>
    <row r="135" spans="1:14">
      <c r="A135" s="128">
        <v>422</v>
      </c>
      <c r="B135" s="124" t="s">
        <v>140</v>
      </c>
      <c r="C135" s="136">
        <v>291</v>
      </c>
      <c r="D135" s="41">
        <v>70</v>
      </c>
      <c r="E135" s="41">
        <v>472</v>
      </c>
      <c r="F135" s="41">
        <v>255</v>
      </c>
      <c r="G135" s="41">
        <v>9284</v>
      </c>
      <c r="H135" s="38">
        <f>SUM(Ikärakenne[[#This Row],[0–5-vuotiaat]:[16 vuotta täyttäneet]])</f>
        <v>10372</v>
      </c>
      <c r="I135" s="138">
        <v>2382216.21</v>
      </c>
      <c r="J135" s="138">
        <v>608055</v>
      </c>
      <c r="K135" s="138">
        <v>3413187.76</v>
      </c>
      <c r="L135" s="138">
        <v>3170817.9</v>
      </c>
      <c r="M135" s="138">
        <v>594733.04</v>
      </c>
      <c r="N135" s="181">
        <f>SUM(Ikärakenne[[#This Row],[Ikä 0–5]:[Ikä 16+]])</f>
        <v>10169009.91</v>
      </c>
    </row>
    <row r="136" spans="1:14">
      <c r="A136" s="128">
        <v>423</v>
      </c>
      <c r="B136" s="124" t="s">
        <v>141</v>
      </c>
      <c r="C136" s="136">
        <v>1305</v>
      </c>
      <c r="D136" s="41">
        <v>247</v>
      </c>
      <c r="E136" s="41">
        <v>1773</v>
      </c>
      <c r="F136" s="41">
        <v>860</v>
      </c>
      <c r="G136" s="41">
        <v>16312</v>
      </c>
      <c r="H136" s="38">
        <f>SUM(Ikärakenne[[#This Row],[0–5-vuotiaat]:[16 vuotta täyttäneet]])</f>
        <v>20497</v>
      </c>
      <c r="I136" s="138">
        <v>10683134.550000001</v>
      </c>
      <c r="J136" s="138">
        <v>2145565.5</v>
      </c>
      <c r="K136" s="138">
        <v>12821148.09</v>
      </c>
      <c r="L136" s="138">
        <v>10693738.800000001</v>
      </c>
      <c r="M136" s="138">
        <v>1044946.7200000001</v>
      </c>
      <c r="N136" s="181">
        <f>SUM(Ikärakenne[[#This Row],[Ikä 0–5]:[Ikä 16+]])</f>
        <v>37388533.659999996</v>
      </c>
    </row>
    <row r="137" spans="1:14">
      <c r="A137" s="124">
        <v>425</v>
      </c>
      <c r="B137" s="124" t="s">
        <v>142</v>
      </c>
      <c r="C137" s="137">
        <v>981</v>
      </c>
      <c r="D137" s="38">
        <v>199</v>
      </c>
      <c r="E137" s="38">
        <v>1428</v>
      </c>
      <c r="F137" s="38">
        <v>734</v>
      </c>
      <c r="G137" s="38">
        <v>6916</v>
      </c>
      <c r="H137" s="38">
        <f>SUM(Ikärakenne[[#This Row],[0–5-vuotiaat]:[16 vuotta täyttäneet]])</f>
        <v>10258</v>
      </c>
      <c r="I137" s="138">
        <v>8030770.1100000003</v>
      </c>
      <c r="J137" s="138">
        <v>1728613.5</v>
      </c>
      <c r="K137" s="138">
        <v>10326339.24</v>
      </c>
      <c r="L137" s="138">
        <v>9126981.7200000007</v>
      </c>
      <c r="M137" s="138">
        <v>443038.96</v>
      </c>
      <c r="N137" s="181">
        <f>SUM(Ikärakenne[[#This Row],[Ikä 0–5]:[Ikä 16+]])</f>
        <v>29655743.530000001</v>
      </c>
    </row>
    <row r="138" spans="1:14">
      <c r="A138" s="128">
        <v>426</v>
      </c>
      <c r="B138" s="124" t="s">
        <v>143</v>
      </c>
      <c r="C138" s="136">
        <v>647</v>
      </c>
      <c r="D138" s="41">
        <v>143</v>
      </c>
      <c r="E138" s="41">
        <v>990</v>
      </c>
      <c r="F138" s="41">
        <v>481</v>
      </c>
      <c r="G138" s="41">
        <v>9701</v>
      </c>
      <c r="H138" s="38">
        <f>SUM(Ikärakenne[[#This Row],[0–5-vuotiaat]:[16 vuotta täyttäneet]])</f>
        <v>11962</v>
      </c>
      <c r="I138" s="138">
        <v>5296542.57</v>
      </c>
      <c r="J138" s="138">
        <v>1242169.5</v>
      </c>
      <c r="K138" s="138">
        <v>7159016.7000000002</v>
      </c>
      <c r="L138" s="138">
        <v>5981032.9799999995</v>
      </c>
      <c r="M138" s="138">
        <v>621446.06000000006</v>
      </c>
      <c r="N138" s="181">
        <f>SUM(Ikärakenne[[#This Row],[Ikä 0–5]:[Ikä 16+]])</f>
        <v>20300207.809999999</v>
      </c>
    </row>
    <row r="139" spans="1:14">
      <c r="A139" s="128">
        <v>430</v>
      </c>
      <c r="B139" s="124" t="s">
        <v>144</v>
      </c>
      <c r="C139" s="136">
        <v>683</v>
      </c>
      <c r="D139" s="41">
        <v>116</v>
      </c>
      <c r="E139" s="41">
        <v>891</v>
      </c>
      <c r="F139" s="41">
        <v>490</v>
      </c>
      <c r="G139" s="41">
        <v>13212</v>
      </c>
      <c r="H139" s="38">
        <f>SUM(Ikärakenne[[#This Row],[0–5-vuotiaat]:[16 vuotta täyttäneet]])</f>
        <v>15392</v>
      </c>
      <c r="I139" s="138">
        <v>5591249.7300000004</v>
      </c>
      <c r="J139" s="138">
        <v>1007634</v>
      </c>
      <c r="K139" s="138">
        <v>6443115.0300000003</v>
      </c>
      <c r="L139" s="138">
        <v>6092944.2000000002</v>
      </c>
      <c r="M139" s="138">
        <v>846360.72</v>
      </c>
      <c r="N139" s="181">
        <f>SUM(Ikärakenne[[#This Row],[Ikä 0–5]:[Ikä 16+]])</f>
        <v>19981303.68</v>
      </c>
    </row>
    <row r="140" spans="1:14">
      <c r="A140" s="128">
        <v>433</v>
      </c>
      <c r="B140" s="124" t="s">
        <v>145</v>
      </c>
      <c r="C140" s="136">
        <v>372</v>
      </c>
      <c r="D140" s="41">
        <v>68</v>
      </c>
      <c r="E140" s="41">
        <v>533</v>
      </c>
      <c r="F140" s="41">
        <v>337</v>
      </c>
      <c r="G140" s="41">
        <v>6439</v>
      </c>
      <c r="H140" s="38">
        <f>SUM(Ikärakenne[[#This Row],[0–5-vuotiaat]:[16 vuotta täyttäneet]])</f>
        <v>7749</v>
      </c>
      <c r="I140" s="138">
        <v>3045307.3200000003</v>
      </c>
      <c r="J140" s="138">
        <v>590682</v>
      </c>
      <c r="K140" s="138">
        <v>3854298.89</v>
      </c>
      <c r="L140" s="138">
        <v>4190453.46</v>
      </c>
      <c r="M140" s="138">
        <v>412482.34</v>
      </c>
      <c r="N140" s="181">
        <f>SUM(Ikärakenne[[#This Row],[Ikä 0–5]:[Ikä 16+]])</f>
        <v>12093224.010000002</v>
      </c>
    </row>
    <row r="141" spans="1:14">
      <c r="A141" s="128">
        <v>434</v>
      </c>
      <c r="B141" s="124" t="s">
        <v>146</v>
      </c>
      <c r="C141" s="136">
        <v>595</v>
      </c>
      <c r="D141" s="41">
        <v>125</v>
      </c>
      <c r="E141" s="41">
        <v>872</v>
      </c>
      <c r="F141" s="41">
        <v>452</v>
      </c>
      <c r="G141" s="41">
        <v>12524</v>
      </c>
      <c r="H141" s="38">
        <f>SUM(Ikärakenne[[#This Row],[0–5-vuotiaat]:[16 vuotta täyttäneet]])</f>
        <v>14568</v>
      </c>
      <c r="I141" s="138">
        <v>4870854.45</v>
      </c>
      <c r="J141" s="138">
        <v>1085812.5</v>
      </c>
      <c r="K141" s="138">
        <v>6305719.7599999998</v>
      </c>
      <c r="L141" s="138">
        <v>5620430.1600000001</v>
      </c>
      <c r="M141" s="138">
        <v>802287.44000000006</v>
      </c>
      <c r="N141" s="181">
        <f>SUM(Ikärakenne[[#This Row],[Ikä 0–5]:[Ikä 16+]])</f>
        <v>18685104.310000002</v>
      </c>
    </row>
    <row r="142" spans="1:14">
      <c r="A142" s="128">
        <v>435</v>
      </c>
      <c r="B142" s="124" t="s">
        <v>147</v>
      </c>
      <c r="C142" s="136">
        <v>8</v>
      </c>
      <c r="D142" s="41">
        <v>3</v>
      </c>
      <c r="E142" s="41">
        <v>32</v>
      </c>
      <c r="F142" s="41">
        <v>11</v>
      </c>
      <c r="G142" s="41">
        <v>638</v>
      </c>
      <c r="H142" s="38">
        <f>SUM(Ikärakenne[[#This Row],[0–5-vuotiaat]:[16 vuotta täyttäneet]])</f>
        <v>692</v>
      </c>
      <c r="I142" s="138">
        <v>65490.48</v>
      </c>
      <c r="J142" s="138">
        <v>26059.5</v>
      </c>
      <c r="K142" s="138">
        <v>231402.56</v>
      </c>
      <c r="L142" s="138">
        <v>136780.38</v>
      </c>
      <c r="M142" s="138">
        <v>40870.28</v>
      </c>
      <c r="N142" s="181">
        <f>SUM(Ikärakenne[[#This Row],[Ikä 0–5]:[Ikä 16+]])</f>
        <v>500603.20000000007</v>
      </c>
    </row>
    <row r="143" spans="1:14">
      <c r="A143" s="128">
        <v>436</v>
      </c>
      <c r="B143" s="124" t="s">
        <v>148</v>
      </c>
      <c r="C143" s="136">
        <v>144</v>
      </c>
      <c r="D143" s="41">
        <v>33</v>
      </c>
      <c r="E143" s="41">
        <v>229</v>
      </c>
      <c r="F143" s="41">
        <v>122</v>
      </c>
      <c r="G143" s="41">
        <v>1460</v>
      </c>
      <c r="H143" s="38">
        <f>SUM(Ikärakenne[[#This Row],[0–5-vuotiaat]:[16 vuotta täyttäneet]])</f>
        <v>1988</v>
      </c>
      <c r="I143" s="138">
        <v>1178828.6400000001</v>
      </c>
      <c r="J143" s="138">
        <v>286654.5</v>
      </c>
      <c r="K143" s="138">
        <v>1655974.57</v>
      </c>
      <c r="L143" s="138">
        <v>1517018.76</v>
      </c>
      <c r="M143" s="138">
        <v>93527.6</v>
      </c>
      <c r="N143" s="181">
        <f>SUM(Ikärakenne[[#This Row],[Ikä 0–5]:[Ikä 16+]])</f>
        <v>4732004.0699999994</v>
      </c>
    </row>
    <row r="144" spans="1:14">
      <c r="A144" s="128">
        <v>440</v>
      </c>
      <c r="B144" s="124" t="s">
        <v>149</v>
      </c>
      <c r="C144" s="136">
        <v>705</v>
      </c>
      <c r="D144" s="41">
        <v>108</v>
      </c>
      <c r="E144" s="41">
        <v>660</v>
      </c>
      <c r="F144" s="41">
        <v>316</v>
      </c>
      <c r="G144" s="41">
        <v>3943</v>
      </c>
      <c r="H144" s="38">
        <f>SUM(Ikärakenne[[#This Row],[0–5-vuotiaat]:[16 vuotta täyttäneet]])</f>
        <v>5732</v>
      </c>
      <c r="I144" s="138">
        <v>5771348.5500000007</v>
      </c>
      <c r="J144" s="138">
        <v>938142</v>
      </c>
      <c r="K144" s="138">
        <v>4772677.8</v>
      </c>
      <c r="L144" s="138">
        <v>3929327.28</v>
      </c>
      <c r="M144" s="138">
        <v>252588.58000000002</v>
      </c>
      <c r="N144" s="181">
        <f>SUM(Ikärakenne[[#This Row],[Ikä 0–5]:[Ikä 16+]])</f>
        <v>15664084.210000001</v>
      </c>
    </row>
    <row r="145" spans="1:14">
      <c r="A145" s="128">
        <v>441</v>
      </c>
      <c r="B145" s="124" t="s">
        <v>150</v>
      </c>
      <c r="C145" s="136">
        <v>145</v>
      </c>
      <c r="D145" s="41">
        <v>28</v>
      </c>
      <c r="E145" s="41">
        <v>247</v>
      </c>
      <c r="F145" s="41">
        <v>136</v>
      </c>
      <c r="G145" s="41">
        <v>3865</v>
      </c>
      <c r="H145" s="38">
        <f>SUM(Ikärakenne[[#This Row],[0–5-vuotiaat]:[16 vuotta täyttäneet]])</f>
        <v>4421</v>
      </c>
      <c r="I145" s="138">
        <v>1187014.95</v>
      </c>
      <c r="J145" s="138">
        <v>243222</v>
      </c>
      <c r="K145" s="138">
        <v>1786138.51</v>
      </c>
      <c r="L145" s="138">
        <v>1691102.88</v>
      </c>
      <c r="M145" s="138">
        <v>247591.90000000002</v>
      </c>
      <c r="N145" s="181">
        <f>SUM(Ikärakenne[[#This Row],[Ikä 0–5]:[Ikä 16+]])</f>
        <v>5155070.24</v>
      </c>
    </row>
    <row r="146" spans="1:14">
      <c r="A146" s="128">
        <v>444</v>
      </c>
      <c r="B146" s="124" t="s">
        <v>151</v>
      </c>
      <c r="C146" s="136">
        <v>2113</v>
      </c>
      <c r="D146" s="41">
        <v>422</v>
      </c>
      <c r="E146" s="41">
        <v>3180</v>
      </c>
      <c r="F146" s="41">
        <v>1746</v>
      </c>
      <c r="G146" s="41">
        <v>38350</v>
      </c>
      <c r="H146" s="38">
        <f>SUM(Ikärakenne[[#This Row],[0–5-vuotiaat]:[16 vuotta täyttäneet]])</f>
        <v>45811</v>
      </c>
      <c r="I146" s="138">
        <v>17297673.030000001</v>
      </c>
      <c r="J146" s="138">
        <v>3665703</v>
      </c>
      <c r="K146" s="138">
        <v>22995629.399999999</v>
      </c>
      <c r="L146" s="138">
        <v>21710776.68</v>
      </c>
      <c r="M146" s="138">
        <v>2456701</v>
      </c>
      <c r="N146" s="181">
        <f>SUM(Ikärakenne[[#This Row],[Ikä 0–5]:[Ikä 16+]])</f>
        <v>68126483.109999999</v>
      </c>
    </row>
    <row r="147" spans="1:14">
      <c r="A147" s="128">
        <v>445</v>
      </c>
      <c r="B147" s="124" t="s">
        <v>152</v>
      </c>
      <c r="C147" s="136">
        <v>660</v>
      </c>
      <c r="D147" s="41">
        <v>139</v>
      </c>
      <c r="E147" s="41">
        <v>1021</v>
      </c>
      <c r="F147" s="41">
        <v>543</v>
      </c>
      <c r="G147" s="41">
        <v>12628</v>
      </c>
      <c r="H147" s="38">
        <f>SUM(Ikärakenne[[#This Row],[0–5-vuotiaat]:[16 vuotta täyttäneet]])</f>
        <v>14991</v>
      </c>
      <c r="I147" s="138">
        <v>5402964.6000000006</v>
      </c>
      <c r="J147" s="138">
        <v>1207423.5</v>
      </c>
      <c r="K147" s="138">
        <v>7383187.9299999997</v>
      </c>
      <c r="L147" s="138">
        <v>6751976.9400000004</v>
      </c>
      <c r="M147" s="138">
        <v>808949.68</v>
      </c>
      <c r="N147" s="181">
        <f>SUM(Ikärakenne[[#This Row],[Ikä 0–5]:[Ikä 16+]])</f>
        <v>21554502.650000002</v>
      </c>
    </row>
    <row r="148" spans="1:14">
      <c r="A148" s="128">
        <v>475</v>
      </c>
      <c r="B148" s="124" t="s">
        <v>153</v>
      </c>
      <c r="C148" s="136">
        <v>321</v>
      </c>
      <c r="D148" s="41">
        <v>49</v>
      </c>
      <c r="E148" s="41">
        <v>333</v>
      </c>
      <c r="F148" s="41">
        <v>211</v>
      </c>
      <c r="G148" s="41">
        <v>4565</v>
      </c>
      <c r="H148" s="38">
        <f>SUM(Ikärakenne[[#This Row],[0–5-vuotiaat]:[16 vuotta täyttäneet]])</f>
        <v>5479</v>
      </c>
      <c r="I148" s="138">
        <v>2627805.5100000002</v>
      </c>
      <c r="J148" s="138">
        <v>425638.5</v>
      </c>
      <c r="K148" s="138">
        <v>2408032.89</v>
      </c>
      <c r="L148" s="138">
        <v>2623696.38</v>
      </c>
      <c r="M148" s="138">
        <v>292433.90000000002</v>
      </c>
      <c r="N148" s="181">
        <f>SUM(Ikärakenne[[#This Row],[Ikä 0–5]:[Ikä 16+]])</f>
        <v>8377607.1800000006</v>
      </c>
    </row>
    <row r="149" spans="1:14">
      <c r="A149" s="128">
        <v>480</v>
      </c>
      <c r="B149" s="124" t="s">
        <v>154</v>
      </c>
      <c r="C149" s="136">
        <v>105</v>
      </c>
      <c r="D149" s="41">
        <v>26</v>
      </c>
      <c r="E149" s="41">
        <v>141</v>
      </c>
      <c r="F149" s="41">
        <v>71</v>
      </c>
      <c r="G149" s="41">
        <v>1635</v>
      </c>
      <c r="H149" s="38">
        <f>SUM(Ikärakenne[[#This Row],[0–5-vuotiaat]:[16 vuotta täyttäneet]])</f>
        <v>1978</v>
      </c>
      <c r="I149" s="138">
        <v>859562.55</v>
      </c>
      <c r="J149" s="138">
        <v>225849</v>
      </c>
      <c r="K149" s="138">
        <v>1019617.53</v>
      </c>
      <c r="L149" s="138">
        <v>882855.18</v>
      </c>
      <c r="M149" s="138">
        <v>104738.1</v>
      </c>
      <c r="N149" s="181">
        <f>SUM(Ikärakenne[[#This Row],[Ikä 0–5]:[Ikä 16+]])</f>
        <v>3092622.3600000003</v>
      </c>
    </row>
    <row r="150" spans="1:14">
      <c r="A150" s="128">
        <v>481</v>
      </c>
      <c r="B150" s="124" t="s">
        <v>155</v>
      </c>
      <c r="C150" s="136">
        <v>610</v>
      </c>
      <c r="D150" s="41">
        <v>112</v>
      </c>
      <c r="E150" s="41">
        <v>854</v>
      </c>
      <c r="F150" s="41">
        <v>417</v>
      </c>
      <c r="G150" s="41">
        <v>7649</v>
      </c>
      <c r="H150" s="38">
        <f>SUM(Ikärakenne[[#This Row],[0–5-vuotiaat]:[16 vuotta täyttäneet]])</f>
        <v>9642</v>
      </c>
      <c r="I150" s="138">
        <v>4993649.1000000006</v>
      </c>
      <c r="J150" s="138">
        <v>972888</v>
      </c>
      <c r="K150" s="138">
        <v>6175555.8200000003</v>
      </c>
      <c r="L150" s="138">
        <v>5185219.8600000003</v>
      </c>
      <c r="M150" s="138">
        <v>489994.94</v>
      </c>
      <c r="N150" s="181">
        <f>SUM(Ikärakenne[[#This Row],[Ikä 0–5]:[Ikä 16+]])</f>
        <v>17817307.720000003</v>
      </c>
    </row>
    <row r="151" spans="1:14">
      <c r="A151" s="128">
        <v>483</v>
      </c>
      <c r="B151" s="124" t="s">
        <v>156</v>
      </c>
      <c r="C151" s="136">
        <v>97</v>
      </c>
      <c r="D151" s="41">
        <v>18</v>
      </c>
      <c r="E151" s="41">
        <v>118</v>
      </c>
      <c r="F151" s="41">
        <v>41</v>
      </c>
      <c r="G151" s="41">
        <v>793</v>
      </c>
      <c r="H151" s="38">
        <f>SUM(Ikärakenne[[#This Row],[0–5-vuotiaat]:[16 vuotta täyttäneet]])</f>
        <v>1067</v>
      </c>
      <c r="I151" s="138">
        <v>794072.07000000007</v>
      </c>
      <c r="J151" s="138">
        <v>156357</v>
      </c>
      <c r="K151" s="138">
        <v>853296.94</v>
      </c>
      <c r="L151" s="138">
        <v>509817.77999999997</v>
      </c>
      <c r="M151" s="138">
        <v>50799.58</v>
      </c>
      <c r="N151" s="181">
        <f>SUM(Ikärakenne[[#This Row],[Ikä 0–5]:[Ikä 16+]])</f>
        <v>2364343.37</v>
      </c>
    </row>
    <row r="152" spans="1:14">
      <c r="A152" s="128">
        <v>484</v>
      </c>
      <c r="B152" s="124" t="s">
        <v>157</v>
      </c>
      <c r="C152" s="136">
        <v>149</v>
      </c>
      <c r="D152" s="41">
        <v>27</v>
      </c>
      <c r="E152" s="41">
        <v>196</v>
      </c>
      <c r="F152" s="41">
        <v>81</v>
      </c>
      <c r="G152" s="41">
        <v>2514</v>
      </c>
      <c r="H152" s="38">
        <f>SUM(Ikärakenne[[#This Row],[0–5-vuotiaat]:[16 vuotta täyttäneet]])</f>
        <v>2967</v>
      </c>
      <c r="I152" s="138">
        <v>1219760.19</v>
      </c>
      <c r="J152" s="138">
        <v>234535.5</v>
      </c>
      <c r="K152" s="138">
        <v>1417340.68</v>
      </c>
      <c r="L152" s="138">
        <v>1007200.98</v>
      </c>
      <c r="M152" s="138">
        <v>161046.84</v>
      </c>
      <c r="N152" s="181">
        <f>SUM(Ikärakenne[[#This Row],[Ikä 0–5]:[Ikä 16+]])</f>
        <v>4039884.19</v>
      </c>
    </row>
    <row r="153" spans="1:14">
      <c r="A153" s="128">
        <v>489</v>
      </c>
      <c r="B153" s="124" t="s">
        <v>158</v>
      </c>
      <c r="C153" s="136">
        <v>49</v>
      </c>
      <c r="D153" s="41">
        <v>10</v>
      </c>
      <c r="E153" s="41">
        <v>74</v>
      </c>
      <c r="F153" s="41">
        <v>52</v>
      </c>
      <c r="G153" s="41">
        <v>1606</v>
      </c>
      <c r="H153" s="38">
        <f>SUM(Ikärakenne[[#This Row],[0–5-vuotiaat]:[16 vuotta täyttäneet]])</f>
        <v>1791</v>
      </c>
      <c r="I153" s="138">
        <v>401129.19</v>
      </c>
      <c r="J153" s="138">
        <v>86865</v>
      </c>
      <c r="K153" s="138">
        <v>535118.42000000004</v>
      </c>
      <c r="L153" s="138">
        <v>646598.16</v>
      </c>
      <c r="M153" s="138">
        <v>102880.36</v>
      </c>
      <c r="N153" s="181">
        <f>SUM(Ikärakenne[[#This Row],[Ikä 0–5]:[Ikä 16+]])</f>
        <v>1772591.1300000001</v>
      </c>
    </row>
    <row r="154" spans="1:14">
      <c r="A154" s="128">
        <v>491</v>
      </c>
      <c r="B154" s="124" t="s">
        <v>159</v>
      </c>
      <c r="C154" s="136">
        <v>2356</v>
      </c>
      <c r="D154" s="41">
        <v>491</v>
      </c>
      <c r="E154" s="41">
        <v>3082</v>
      </c>
      <c r="F154" s="41">
        <v>1608</v>
      </c>
      <c r="G154" s="41">
        <v>44443</v>
      </c>
      <c r="H154" s="38">
        <f>SUM(Ikärakenne[[#This Row],[0–5-vuotiaat]:[16 vuotta täyttäneet]])</f>
        <v>51980</v>
      </c>
      <c r="I154" s="138">
        <v>19286946.359999999</v>
      </c>
      <c r="J154" s="138">
        <v>4265071.5</v>
      </c>
      <c r="K154" s="138">
        <v>22286959.059999999</v>
      </c>
      <c r="L154" s="138">
        <v>19994804.640000001</v>
      </c>
      <c r="M154" s="138">
        <v>2847018.58</v>
      </c>
      <c r="N154" s="181">
        <f>SUM(Ikärakenne[[#This Row],[Ikä 0–5]:[Ikä 16+]])</f>
        <v>68680800.140000001</v>
      </c>
    </row>
    <row r="155" spans="1:14">
      <c r="A155" s="128">
        <v>494</v>
      </c>
      <c r="B155" s="124" t="s">
        <v>160</v>
      </c>
      <c r="C155" s="136">
        <v>644</v>
      </c>
      <c r="D155" s="41">
        <v>113</v>
      </c>
      <c r="E155" s="41">
        <v>913</v>
      </c>
      <c r="F155" s="41">
        <v>464</v>
      </c>
      <c r="G155" s="41">
        <v>6748</v>
      </c>
      <c r="H155" s="38">
        <f>SUM(Ikärakenne[[#This Row],[0–5-vuotiaat]:[16 vuotta täyttäneet]])</f>
        <v>8882</v>
      </c>
      <c r="I155" s="138">
        <v>5271983.6400000006</v>
      </c>
      <c r="J155" s="138">
        <v>981574.5</v>
      </c>
      <c r="K155" s="138">
        <v>6602204.29</v>
      </c>
      <c r="L155" s="138">
        <v>5769645.1200000001</v>
      </c>
      <c r="M155" s="138">
        <v>432276.88</v>
      </c>
      <c r="N155" s="181">
        <f>SUM(Ikärakenne[[#This Row],[Ikä 0–5]:[Ikä 16+]])</f>
        <v>19057684.43</v>
      </c>
    </row>
    <row r="156" spans="1:14">
      <c r="A156" s="128">
        <v>495</v>
      </c>
      <c r="B156" s="124" t="s">
        <v>161</v>
      </c>
      <c r="C156" s="136">
        <v>58</v>
      </c>
      <c r="D156" s="41">
        <v>12</v>
      </c>
      <c r="E156" s="41">
        <v>87</v>
      </c>
      <c r="F156" s="41">
        <v>50</v>
      </c>
      <c r="G156" s="41">
        <v>1270</v>
      </c>
      <c r="H156" s="38">
        <f>SUM(Ikärakenne[[#This Row],[0–5-vuotiaat]:[16 vuotta täyttäneet]])</f>
        <v>1477</v>
      </c>
      <c r="I156" s="138">
        <v>474805.98000000004</v>
      </c>
      <c r="J156" s="138">
        <v>104238</v>
      </c>
      <c r="K156" s="138">
        <v>629125.71</v>
      </c>
      <c r="L156" s="138">
        <v>621729</v>
      </c>
      <c r="M156" s="138">
        <v>81356.2</v>
      </c>
      <c r="N156" s="181">
        <f>SUM(Ikärakenne[[#This Row],[Ikä 0–5]:[Ikä 16+]])</f>
        <v>1911254.89</v>
      </c>
    </row>
    <row r="157" spans="1:14">
      <c r="A157" s="128">
        <v>498</v>
      </c>
      <c r="B157" s="124" t="s">
        <v>162</v>
      </c>
      <c r="C157" s="136">
        <v>96</v>
      </c>
      <c r="D157" s="41">
        <v>20</v>
      </c>
      <c r="E157" s="41">
        <v>154</v>
      </c>
      <c r="F157" s="41">
        <v>72</v>
      </c>
      <c r="G157" s="41">
        <v>1939</v>
      </c>
      <c r="H157" s="38">
        <f>SUM(Ikärakenne[[#This Row],[0–5-vuotiaat]:[16 vuotta täyttäneet]])</f>
        <v>2281</v>
      </c>
      <c r="I157" s="138">
        <v>785885.76</v>
      </c>
      <c r="J157" s="138">
        <v>173730</v>
      </c>
      <c r="K157" s="138">
        <v>1113624.82</v>
      </c>
      <c r="L157" s="138">
        <v>895289.76</v>
      </c>
      <c r="M157" s="138">
        <v>124212.34000000001</v>
      </c>
      <c r="N157" s="181">
        <f>SUM(Ikärakenne[[#This Row],[Ikä 0–5]:[Ikä 16+]])</f>
        <v>3092742.6799999997</v>
      </c>
    </row>
    <row r="158" spans="1:14">
      <c r="A158" s="128">
        <v>499</v>
      </c>
      <c r="B158" s="124" t="s">
        <v>163</v>
      </c>
      <c r="C158" s="136">
        <v>1306</v>
      </c>
      <c r="D158" s="41">
        <v>259</v>
      </c>
      <c r="E158" s="41">
        <v>1682</v>
      </c>
      <c r="F158" s="41">
        <v>783</v>
      </c>
      <c r="G158" s="41">
        <v>15632</v>
      </c>
      <c r="H158" s="38">
        <f>SUM(Ikärakenne[[#This Row],[0–5-vuotiaat]:[16 vuotta täyttäneet]])</f>
        <v>19662</v>
      </c>
      <c r="I158" s="138">
        <v>10691320.860000001</v>
      </c>
      <c r="J158" s="138">
        <v>2249803.5</v>
      </c>
      <c r="K158" s="138">
        <v>12163097.060000001</v>
      </c>
      <c r="L158" s="138">
        <v>9736276.1400000006</v>
      </c>
      <c r="M158" s="138">
        <v>1001385.92</v>
      </c>
      <c r="N158" s="181">
        <f>SUM(Ikärakenne[[#This Row],[Ikä 0–5]:[Ikä 16+]])</f>
        <v>35841883.480000004</v>
      </c>
    </row>
    <row r="159" spans="1:14">
      <c r="A159" s="128">
        <v>500</v>
      </c>
      <c r="B159" s="124" t="s">
        <v>164</v>
      </c>
      <c r="C159" s="136">
        <v>680</v>
      </c>
      <c r="D159" s="41">
        <v>130</v>
      </c>
      <c r="E159" s="41">
        <v>1057</v>
      </c>
      <c r="F159" s="41">
        <v>494</v>
      </c>
      <c r="G159" s="41">
        <v>8125</v>
      </c>
      <c r="H159" s="38">
        <f>SUM(Ikärakenne[[#This Row],[0–5-vuotiaat]:[16 vuotta täyttäneet]])</f>
        <v>10486</v>
      </c>
      <c r="I159" s="138">
        <v>5566690.7999999998</v>
      </c>
      <c r="J159" s="138">
        <v>1129245</v>
      </c>
      <c r="K159" s="138">
        <v>7643515.8099999996</v>
      </c>
      <c r="L159" s="138">
        <v>6142682.5199999996</v>
      </c>
      <c r="M159" s="138">
        <v>520487.5</v>
      </c>
      <c r="N159" s="181">
        <f>SUM(Ikärakenne[[#This Row],[Ikä 0–5]:[Ikä 16+]])</f>
        <v>21002621.629999999</v>
      </c>
    </row>
    <row r="160" spans="1:14">
      <c r="A160" s="128">
        <v>503</v>
      </c>
      <c r="B160" s="124" t="s">
        <v>165</v>
      </c>
      <c r="C160" s="136">
        <v>392</v>
      </c>
      <c r="D160" s="41">
        <v>77</v>
      </c>
      <c r="E160" s="41">
        <v>461</v>
      </c>
      <c r="F160" s="41">
        <v>265</v>
      </c>
      <c r="G160" s="41">
        <v>6344</v>
      </c>
      <c r="H160" s="38">
        <f>SUM(Ikärakenne[[#This Row],[0–5-vuotiaat]:[16 vuotta täyttäneet]])</f>
        <v>7539</v>
      </c>
      <c r="I160" s="138">
        <v>3209033.52</v>
      </c>
      <c r="J160" s="138">
        <v>668860.5</v>
      </c>
      <c r="K160" s="138">
        <v>3333643.13</v>
      </c>
      <c r="L160" s="138">
        <v>3295163.7</v>
      </c>
      <c r="M160" s="138">
        <v>406396.64</v>
      </c>
      <c r="N160" s="181">
        <f>SUM(Ikärakenne[[#This Row],[Ikä 0–5]:[Ikä 16+]])</f>
        <v>10913097.490000002</v>
      </c>
    </row>
    <row r="161" spans="1:14">
      <c r="A161" s="128">
        <v>504</v>
      </c>
      <c r="B161" s="124" t="s">
        <v>166</v>
      </c>
      <c r="C161" s="136">
        <v>73</v>
      </c>
      <c r="D161" s="41">
        <v>11</v>
      </c>
      <c r="E161" s="41">
        <v>118</v>
      </c>
      <c r="F161" s="41">
        <v>67</v>
      </c>
      <c r="G161" s="41">
        <v>1495</v>
      </c>
      <c r="H161" s="38">
        <f>SUM(Ikärakenne[[#This Row],[0–5-vuotiaat]:[16 vuotta täyttäneet]])</f>
        <v>1764</v>
      </c>
      <c r="I161" s="138">
        <v>597600.63</v>
      </c>
      <c r="J161" s="138">
        <v>95551.5</v>
      </c>
      <c r="K161" s="138">
        <v>853296.94</v>
      </c>
      <c r="L161" s="138">
        <v>833116.86</v>
      </c>
      <c r="M161" s="138">
        <v>95769.7</v>
      </c>
      <c r="N161" s="181">
        <f>SUM(Ikärakenne[[#This Row],[Ikä 0–5]:[Ikä 16+]])</f>
        <v>2475335.63</v>
      </c>
    </row>
    <row r="162" spans="1:14">
      <c r="A162" s="128">
        <v>505</v>
      </c>
      <c r="B162" s="124" t="s">
        <v>167</v>
      </c>
      <c r="C162" s="136">
        <v>1190</v>
      </c>
      <c r="D162" s="41">
        <v>285</v>
      </c>
      <c r="E162" s="41">
        <v>1722</v>
      </c>
      <c r="F162" s="41">
        <v>966</v>
      </c>
      <c r="G162" s="41">
        <v>16749</v>
      </c>
      <c r="H162" s="38">
        <f>SUM(Ikärakenne[[#This Row],[0–5-vuotiaat]:[16 vuotta täyttäneet]])</f>
        <v>20912</v>
      </c>
      <c r="I162" s="138">
        <v>9741708.9000000004</v>
      </c>
      <c r="J162" s="138">
        <v>2475652.5</v>
      </c>
      <c r="K162" s="138">
        <v>12452350.26</v>
      </c>
      <c r="L162" s="138">
        <v>12011804.279999999</v>
      </c>
      <c r="M162" s="138">
        <v>1072940.94</v>
      </c>
      <c r="N162" s="181">
        <f>SUM(Ikärakenne[[#This Row],[Ikä 0–5]:[Ikä 16+]])</f>
        <v>37754456.879999995</v>
      </c>
    </row>
    <row r="163" spans="1:14">
      <c r="A163" s="128">
        <v>507</v>
      </c>
      <c r="B163" s="124" t="s">
        <v>168</v>
      </c>
      <c r="C163" s="136">
        <v>173</v>
      </c>
      <c r="D163" s="41">
        <v>35</v>
      </c>
      <c r="E163" s="41">
        <v>291</v>
      </c>
      <c r="F163" s="41">
        <v>155</v>
      </c>
      <c r="G163" s="41">
        <v>4910</v>
      </c>
      <c r="H163" s="38">
        <f>SUM(Ikärakenne[[#This Row],[0–5-vuotiaat]:[16 vuotta täyttäneet]])</f>
        <v>5564</v>
      </c>
      <c r="I163" s="138">
        <v>1416231.6300000001</v>
      </c>
      <c r="J163" s="138">
        <v>304027.5</v>
      </c>
      <c r="K163" s="138">
        <v>2104317.0299999998</v>
      </c>
      <c r="L163" s="138">
        <v>1927359.9</v>
      </c>
      <c r="M163" s="138">
        <v>314534.60000000003</v>
      </c>
      <c r="N163" s="181">
        <f>SUM(Ikärakenne[[#This Row],[Ikä 0–5]:[Ikä 16+]])</f>
        <v>6066470.6600000001</v>
      </c>
    </row>
    <row r="164" spans="1:14">
      <c r="A164" s="128">
        <v>508</v>
      </c>
      <c r="B164" s="124" t="s">
        <v>169</v>
      </c>
      <c r="C164" s="136">
        <v>338</v>
      </c>
      <c r="D164" s="41">
        <v>62</v>
      </c>
      <c r="E164" s="41">
        <v>488</v>
      </c>
      <c r="F164" s="41">
        <v>264</v>
      </c>
      <c r="G164" s="41">
        <v>8208</v>
      </c>
      <c r="H164" s="38">
        <f>SUM(Ikärakenne[[#This Row],[0–5-vuotiaat]:[16 vuotta täyttäneet]])</f>
        <v>9360</v>
      </c>
      <c r="I164" s="138">
        <v>2766972.7800000003</v>
      </c>
      <c r="J164" s="138">
        <v>538563</v>
      </c>
      <c r="K164" s="138">
        <v>3528889.04</v>
      </c>
      <c r="L164" s="138">
        <v>3282729.12</v>
      </c>
      <c r="M164" s="138">
        <v>525804.48</v>
      </c>
      <c r="N164" s="181">
        <f>SUM(Ikärakenne[[#This Row],[Ikä 0–5]:[Ikä 16+]])</f>
        <v>10642958.420000002</v>
      </c>
    </row>
    <row r="165" spans="1:14">
      <c r="A165" s="128">
        <v>529</v>
      </c>
      <c r="B165" s="124" t="s">
        <v>170</v>
      </c>
      <c r="C165" s="136">
        <v>936</v>
      </c>
      <c r="D165" s="41">
        <v>200</v>
      </c>
      <c r="E165" s="41">
        <v>1253</v>
      </c>
      <c r="F165" s="41">
        <v>730</v>
      </c>
      <c r="G165" s="41">
        <v>16731</v>
      </c>
      <c r="H165" s="38">
        <f>SUM(Ikärakenne[[#This Row],[0–5-vuotiaat]:[16 vuotta täyttäneet]])</f>
        <v>19850</v>
      </c>
      <c r="I165" s="138">
        <v>7662386.1600000001</v>
      </c>
      <c r="J165" s="138">
        <v>1737300</v>
      </c>
      <c r="K165" s="138">
        <v>9060856.4900000002</v>
      </c>
      <c r="L165" s="138">
        <v>9077243.4000000004</v>
      </c>
      <c r="M165" s="138">
        <v>1071787.8600000001</v>
      </c>
      <c r="N165" s="181">
        <f>SUM(Ikärakenne[[#This Row],[Ikä 0–5]:[Ikä 16+]])</f>
        <v>28609573.909999996</v>
      </c>
    </row>
    <row r="166" spans="1:14">
      <c r="A166" s="128">
        <v>531</v>
      </c>
      <c r="B166" s="124" t="s">
        <v>171</v>
      </c>
      <c r="C166" s="136">
        <v>184</v>
      </c>
      <c r="D166" s="41">
        <v>45</v>
      </c>
      <c r="E166" s="41">
        <v>347</v>
      </c>
      <c r="F166" s="41">
        <v>182</v>
      </c>
      <c r="G166" s="41">
        <v>4314</v>
      </c>
      <c r="H166" s="38">
        <f>SUM(Ikärakenne[[#This Row],[0–5-vuotiaat]:[16 vuotta täyttäneet]])</f>
        <v>5072</v>
      </c>
      <c r="I166" s="138">
        <v>1506281.04</v>
      </c>
      <c r="J166" s="138">
        <v>390892.5</v>
      </c>
      <c r="K166" s="138">
        <v>2509271.5099999998</v>
      </c>
      <c r="L166" s="138">
        <v>2263093.56</v>
      </c>
      <c r="M166" s="138">
        <v>276354.84000000003</v>
      </c>
      <c r="N166" s="181">
        <f>SUM(Ikärakenne[[#This Row],[Ikä 0–5]:[Ikä 16+]])</f>
        <v>6945893.4499999993</v>
      </c>
    </row>
    <row r="167" spans="1:14">
      <c r="A167" s="128">
        <v>535</v>
      </c>
      <c r="B167" s="124" t="s">
        <v>172</v>
      </c>
      <c r="C167" s="136">
        <v>715</v>
      </c>
      <c r="D167" s="41">
        <v>129</v>
      </c>
      <c r="E167" s="41">
        <v>1052</v>
      </c>
      <c r="F167" s="41">
        <v>528</v>
      </c>
      <c r="G167" s="41">
        <v>7995</v>
      </c>
      <c r="H167" s="38">
        <f>SUM(Ikärakenne[[#This Row],[0–5-vuotiaat]:[16 vuotta täyttäneet]])</f>
        <v>10419</v>
      </c>
      <c r="I167" s="138">
        <v>5853211.6500000004</v>
      </c>
      <c r="J167" s="138">
        <v>1120558.5</v>
      </c>
      <c r="K167" s="138">
        <v>7607359.1600000001</v>
      </c>
      <c r="L167" s="138">
        <v>6565458.2400000002</v>
      </c>
      <c r="M167" s="138">
        <v>512159.7</v>
      </c>
      <c r="N167" s="181">
        <f>SUM(Ikärakenne[[#This Row],[Ikä 0–5]:[Ikä 16+]])</f>
        <v>21658747.25</v>
      </c>
    </row>
    <row r="168" spans="1:14">
      <c r="A168" s="128">
        <v>536</v>
      </c>
      <c r="B168" s="124" t="s">
        <v>173</v>
      </c>
      <c r="C168" s="136">
        <v>2060</v>
      </c>
      <c r="D168" s="41">
        <v>364</v>
      </c>
      <c r="E168" s="41">
        <v>2749</v>
      </c>
      <c r="F168" s="41">
        <v>1522</v>
      </c>
      <c r="G168" s="41">
        <v>28651</v>
      </c>
      <c r="H168" s="38">
        <f>SUM(Ikärakenne[[#This Row],[0–5-vuotiaat]:[16 vuotta täyttäneet]])</f>
        <v>35346</v>
      </c>
      <c r="I168" s="138">
        <v>16863798.600000001</v>
      </c>
      <c r="J168" s="138">
        <v>3161886</v>
      </c>
      <c r="K168" s="138">
        <v>19878926.169999998</v>
      </c>
      <c r="L168" s="138">
        <v>18925430.760000002</v>
      </c>
      <c r="M168" s="138">
        <v>1835383.06</v>
      </c>
      <c r="N168" s="181">
        <f>SUM(Ikärakenne[[#This Row],[Ikä 0–5]:[Ikä 16+]])</f>
        <v>60665424.590000004</v>
      </c>
    </row>
    <row r="169" spans="1:14">
      <c r="A169" s="128">
        <v>538</v>
      </c>
      <c r="B169" s="124" t="s">
        <v>174</v>
      </c>
      <c r="C169" s="136">
        <v>273</v>
      </c>
      <c r="D169" s="41">
        <v>50</v>
      </c>
      <c r="E169" s="41">
        <v>410</v>
      </c>
      <c r="F169" s="41">
        <v>209</v>
      </c>
      <c r="G169" s="41">
        <v>3702</v>
      </c>
      <c r="H169" s="38">
        <f>SUM(Ikärakenne[[#This Row],[0–5-vuotiaat]:[16 vuotta täyttäneet]])</f>
        <v>4644</v>
      </c>
      <c r="I169" s="138">
        <v>2234862.63</v>
      </c>
      <c r="J169" s="138">
        <v>434325</v>
      </c>
      <c r="K169" s="138">
        <v>2964845.3</v>
      </c>
      <c r="L169" s="138">
        <v>2598827.2200000002</v>
      </c>
      <c r="M169" s="138">
        <v>237150.12</v>
      </c>
      <c r="N169" s="181">
        <f>SUM(Ikärakenne[[#This Row],[Ikä 0–5]:[Ikä 16+]])</f>
        <v>8470010.2699999996</v>
      </c>
    </row>
    <row r="170" spans="1:14">
      <c r="A170" s="128">
        <v>541</v>
      </c>
      <c r="B170" s="124" t="s">
        <v>175</v>
      </c>
      <c r="C170" s="136">
        <v>341</v>
      </c>
      <c r="D170" s="41">
        <v>65</v>
      </c>
      <c r="E170" s="41">
        <v>476</v>
      </c>
      <c r="F170" s="41">
        <v>250</v>
      </c>
      <c r="G170" s="41">
        <v>8111</v>
      </c>
      <c r="H170" s="38">
        <f>SUM(Ikärakenne[[#This Row],[0–5-vuotiaat]:[16 vuotta täyttäneet]])</f>
        <v>9243</v>
      </c>
      <c r="I170" s="138">
        <v>2791531.71</v>
      </c>
      <c r="J170" s="138">
        <v>564622.5</v>
      </c>
      <c r="K170" s="138">
        <v>3442113.08</v>
      </c>
      <c r="L170" s="138">
        <v>3108645</v>
      </c>
      <c r="M170" s="138">
        <v>519590.66000000003</v>
      </c>
      <c r="N170" s="181">
        <f>SUM(Ikärakenne[[#This Row],[Ikä 0–5]:[Ikä 16+]])</f>
        <v>10426502.949999999</v>
      </c>
    </row>
    <row r="171" spans="1:14">
      <c r="A171" s="128">
        <v>543</v>
      </c>
      <c r="B171" s="124" t="s">
        <v>176</v>
      </c>
      <c r="C171" s="136">
        <v>2821</v>
      </c>
      <c r="D171" s="41">
        <v>547</v>
      </c>
      <c r="E171" s="41">
        <v>3736</v>
      </c>
      <c r="F171" s="41">
        <v>2005</v>
      </c>
      <c r="G171" s="41">
        <v>35349</v>
      </c>
      <c r="H171" s="38">
        <f>SUM(Ikärakenne[[#This Row],[0–5-vuotiaat]:[16 vuotta täyttäneet]])</f>
        <v>44458</v>
      </c>
      <c r="I171" s="138">
        <v>23093580.510000002</v>
      </c>
      <c r="J171" s="138">
        <v>4751515.5</v>
      </c>
      <c r="K171" s="138">
        <v>27016248.879999999</v>
      </c>
      <c r="L171" s="138">
        <v>24931332.899999999</v>
      </c>
      <c r="M171" s="138">
        <v>2264456.94</v>
      </c>
      <c r="N171" s="181">
        <f>SUM(Ikärakenne[[#This Row],[Ikä 0–5]:[Ikä 16+]])</f>
        <v>82057134.729999989</v>
      </c>
    </row>
    <row r="172" spans="1:14">
      <c r="A172" s="128">
        <v>545</v>
      </c>
      <c r="B172" s="124" t="s">
        <v>177</v>
      </c>
      <c r="C172" s="136">
        <v>565</v>
      </c>
      <c r="D172" s="41">
        <v>108</v>
      </c>
      <c r="E172" s="41">
        <v>651</v>
      </c>
      <c r="F172" s="41">
        <v>293</v>
      </c>
      <c r="G172" s="41">
        <v>7967</v>
      </c>
      <c r="H172" s="38">
        <f>SUM(Ikärakenne[[#This Row],[0–5-vuotiaat]:[16 vuotta täyttäneet]])</f>
        <v>9584</v>
      </c>
      <c r="I172" s="138">
        <v>4625265.1500000004</v>
      </c>
      <c r="J172" s="138">
        <v>938142</v>
      </c>
      <c r="K172" s="138">
        <v>4707595.83</v>
      </c>
      <c r="L172" s="138">
        <v>3643331.94</v>
      </c>
      <c r="M172" s="138">
        <v>510366.02</v>
      </c>
      <c r="N172" s="181">
        <f>SUM(Ikärakenne[[#This Row],[Ikä 0–5]:[Ikä 16+]])</f>
        <v>14424700.939999999</v>
      </c>
    </row>
    <row r="173" spans="1:14">
      <c r="A173" s="128">
        <v>560</v>
      </c>
      <c r="B173" s="124" t="s">
        <v>178</v>
      </c>
      <c r="C173" s="136">
        <v>794</v>
      </c>
      <c r="D173" s="41">
        <v>173</v>
      </c>
      <c r="E173" s="41">
        <v>1143</v>
      </c>
      <c r="F173" s="41">
        <v>593</v>
      </c>
      <c r="G173" s="41">
        <v>13032</v>
      </c>
      <c r="H173" s="38">
        <f>SUM(Ikärakenne[[#This Row],[0–5-vuotiaat]:[16 vuotta täyttäneet]])</f>
        <v>15735</v>
      </c>
      <c r="I173" s="138">
        <v>6499930.1400000006</v>
      </c>
      <c r="J173" s="138">
        <v>1502764.5</v>
      </c>
      <c r="K173" s="138">
        <v>8265410.1899999995</v>
      </c>
      <c r="L173" s="138">
        <v>7373705.9400000004</v>
      </c>
      <c r="M173" s="138">
        <v>834829.92</v>
      </c>
      <c r="N173" s="181">
        <f>SUM(Ikärakenne[[#This Row],[Ikä 0–5]:[Ikä 16+]])</f>
        <v>24476640.690000001</v>
      </c>
    </row>
    <row r="174" spans="1:14">
      <c r="A174" s="128">
        <v>561</v>
      </c>
      <c r="B174" s="124" t="s">
        <v>179</v>
      </c>
      <c r="C174" s="136">
        <v>73</v>
      </c>
      <c r="D174" s="41">
        <v>9</v>
      </c>
      <c r="E174" s="41">
        <v>97</v>
      </c>
      <c r="F174" s="41">
        <v>54</v>
      </c>
      <c r="G174" s="41">
        <v>1084</v>
      </c>
      <c r="H174" s="38">
        <f>SUM(Ikärakenne[[#This Row],[0–5-vuotiaat]:[16 vuotta täyttäneet]])</f>
        <v>1317</v>
      </c>
      <c r="I174" s="138">
        <v>597600.63</v>
      </c>
      <c r="J174" s="138">
        <v>78178.5</v>
      </c>
      <c r="K174" s="138">
        <v>701439.01</v>
      </c>
      <c r="L174" s="138">
        <v>671467.32</v>
      </c>
      <c r="M174" s="138">
        <v>69441.040000000008</v>
      </c>
      <c r="N174" s="181">
        <f>SUM(Ikärakenne[[#This Row],[Ikä 0–5]:[Ikä 16+]])</f>
        <v>2118126.5</v>
      </c>
    </row>
    <row r="175" spans="1:14">
      <c r="A175" s="128">
        <v>562</v>
      </c>
      <c r="B175" s="124" t="s">
        <v>180</v>
      </c>
      <c r="C175" s="136">
        <v>391</v>
      </c>
      <c r="D175" s="41">
        <v>76</v>
      </c>
      <c r="E175" s="41">
        <v>567</v>
      </c>
      <c r="F175" s="41">
        <v>310</v>
      </c>
      <c r="G175" s="41">
        <v>7591</v>
      </c>
      <c r="H175" s="38">
        <f>SUM(Ikärakenne[[#This Row],[0–5-vuotiaat]:[16 vuotta täyttäneet]])</f>
        <v>8935</v>
      </c>
      <c r="I175" s="138">
        <v>3200847.21</v>
      </c>
      <c r="J175" s="138">
        <v>660174</v>
      </c>
      <c r="K175" s="138">
        <v>4100164.11</v>
      </c>
      <c r="L175" s="138">
        <v>3854719.8</v>
      </c>
      <c r="M175" s="138">
        <v>486279.46</v>
      </c>
      <c r="N175" s="181">
        <f>SUM(Ikärakenne[[#This Row],[Ikä 0–5]:[Ikä 16+]])</f>
        <v>12302184.580000002</v>
      </c>
    </row>
    <row r="176" spans="1:14">
      <c r="A176" s="128">
        <v>563</v>
      </c>
      <c r="B176" s="124" t="s">
        <v>181</v>
      </c>
      <c r="C176" s="136">
        <v>344</v>
      </c>
      <c r="D176" s="41">
        <v>95</v>
      </c>
      <c r="E176" s="41">
        <v>528</v>
      </c>
      <c r="F176" s="41">
        <v>309</v>
      </c>
      <c r="G176" s="41">
        <v>5749</v>
      </c>
      <c r="H176" s="38">
        <f>SUM(Ikärakenne[[#This Row],[0–5-vuotiaat]:[16 vuotta täyttäneet]])</f>
        <v>7025</v>
      </c>
      <c r="I176" s="138">
        <v>2816090.64</v>
      </c>
      <c r="J176" s="138">
        <v>825217.5</v>
      </c>
      <c r="K176" s="138">
        <v>3818142.2399999998</v>
      </c>
      <c r="L176" s="138">
        <v>3842285.22</v>
      </c>
      <c r="M176" s="138">
        <v>368280.94</v>
      </c>
      <c r="N176" s="181">
        <f>SUM(Ikärakenne[[#This Row],[Ikä 0–5]:[Ikä 16+]])</f>
        <v>11670016.539999999</v>
      </c>
    </row>
    <row r="177" spans="1:14">
      <c r="A177" s="128">
        <v>564</v>
      </c>
      <c r="B177" s="124" t="s">
        <v>182</v>
      </c>
      <c r="C177" s="136">
        <v>12324</v>
      </c>
      <c r="D177" s="41">
        <v>2230</v>
      </c>
      <c r="E177" s="41">
        <v>15246</v>
      </c>
      <c r="F177" s="41">
        <v>7973</v>
      </c>
      <c r="G177" s="41">
        <v>174075</v>
      </c>
      <c r="H177" s="38">
        <f>SUM(Ikärakenne[[#This Row],[0–5-vuotiaat]:[16 vuotta täyttäneet]])</f>
        <v>211848</v>
      </c>
      <c r="I177" s="138">
        <v>100888084.44</v>
      </c>
      <c r="J177" s="138">
        <v>19370895</v>
      </c>
      <c r="K177" s="138">
        <v>110248857.17999999</v>
      </c>
      <c r="L177" s="138">
        <v>99140906.340000004</v>
      </c>
      <c r="M177" s="138">
        <v>11151244.5</v>
      </c>
      <c r="N177" s="181">
        <f>SUM(Ikärakenne[[#This Row],[Ikä 0–5]:[Ikä 16+]])</f>
        <v>340799987.46000004</v>
      </c>
    </row>
    <row r="178" spans="1:14">
      <c r="A178" s="128">
        <v>576</v>
      </c>
      <c r="B178" s="124" t="s">
        <v>183</v>
      </c>
      <c r="C178" s="136">
        <v>83</v>
      </c>
      <c r="D178" s="41">
        <v>13</v>
      </c>
      <c r="E178" s="41">
        <v>109</v>
      </c>
      <c r="F178" s="41">
        <v>74</v>
      </c>
      <c r="G178" s="41">
        <v>2471</v>
      </c>
      <c r="H178" s="38">
        <f>SUM(Ikärakenne[[#This Row],[0–5-vuotiaat]:[16 vuotta täyttäneet]])</f>
        <v>2750</v>
      </c>
      <c r="I178" s="138">
        <v>679463.73</v>
      </c>
      <c r="J178" s="138">
        <v>112924.5</v>
      </c>
      <c r="K178" s="138">
        <v>788214.97</v>
      </c>
      <c r="L178" s="138">
        <v>920158.92</v>
      </c>
      <c r="M178" s="138">
        <v>158292.26</v>
      </c>
      <c r="N178" s="181">
        <f>SUM(Ikärakenne[[#This Row],[Ikä 0–5]:[Ikä 16+]])</f>
        <v>2659054.38</v>
      </c>
    </row>
    <row r="179" spans="1:14">
      <c r="A179" s="128">
        <v>577</v>
      </c>
      <c r="B179" s="124" t="s">
        <v>184</v>
      </c>
      <c r="C179" s="136">
        <v>717</v>
      </c>
      <c r="D179" s="41">
        <v>161</v>
      </c>
      <c r="E179" s="41">
        <v>931</v>
      </c>
      <c r="F179" s="41">
        <v>433</v>
      </c>
      <c r="G179" s="41">
        <v>8896</v>
      </c>
      <c r="H179" s="38">
        <f>SUM(Ikärakenne[[#This Row],[0–5-vuotiaat]:[16 vuotta täyttäneet]])</f>
        <v>11138</v>
      </c>
      <c r="I179" s="138">
        <v>5869584.2700000005</v>
      </c>
      <c r="J179" s="138">
        <v>1398526.5</v>
      </c>
      <c r="K179" s="138">
        <v>6732368.2299999995</v>
      </c>
      <c r="L179" s="138">
        <v>5384173.1399999997</v>
      </c>
      <c r="M179" s="138">
        <v>569877.76000000001</v>
      </c>
      <c r="N179" s="181">
        <f>SUM(Ikärakenne[[#This Row],[Ikä 0–5]:[Ikä 16+]])</f>
        <v>19954529.900000002</v>
      </c>
    </row>
    <row r="180" spans="1:14">
      <c r="A180" s="128">
        <v>578</v>
      </c>
      <c r="B180" s="124" t="s">
        <v>185</v>
      </c>
      <c r="C180" s="136">
        <v>103</v>
      </c>
      <c r="D180" s="41">
        <v>22</v>
      </c>
      <c r="E180" s="41">
        <v>178</v>
      </c>
      <c r="F180" s="41">
        <v>91</v>
      </c>
      <c r="G180" s="41">
        <v>2706</v>
      </c>
      <c r="H180" s="38">
        <f>SUM(Ikärakenne[[#This Row],[0–5-vuotiaat]:[16 vuotta täyttäneet]])</f>
        <v>3100</v>
      </c>
      <c r="I180" s="138">
        <v>843189.93</v>
      </c>
      <c r="J180" s="138">
        <v>191103</v>
      </c>
      <c r="K180" s="138">
        <v>1287176.74</v>
      </c>
      <c r="L180" s="138">
        <v>1131546.78</v>
      </c>
      <c r="M180" s="138">
        <v>173346.36000000002</v>
      </c>
      <c r="N180" s="181">
        <f>SUM(Ikärakenne[[#This Row],[Ikä 0–5]:[Ikä 16+]])</f>
        <v>3626362.81</v>
      </c>
    </row>
    <row r="181" spans="1:14">
      <c r="A181" s="128">
        <v>580</v>
      </c>
      <c r="B181" s="124" t="s">
        <v>186</v>
      </c>
      <c r="C181" s="136">
        <v>135</v>
      </c>
      <c r="D181" s="41">
        <v>32</v>
      </c>
      <c r="E181" s="41">
        <v>203</v>
      </c>
      <c r="F181" s="41">
        <v>91</v>
      </c>
      <c r="G181" s="41">
        <v>3977</v>
      </c>
      <c r="H181" s="38">
        <f>SUM(Ikärakenne[[#This Row],[0–5-vuotiaat]:[16 vuotta täyttäneet]])</f>
        <v>4438</v>
      </c>
      <c r="I181" s="138">
        <v>1105151.8500000001</v>
      </c>
      <c r="J181" s="138">
        <v>277968</v>
      </c>
      <c r="K181" s="138">
        <v>1467959.99</v>
      </c>
      <c r="L181" s="138">
        <v>1131546.78</v>
      </c>
      <c r="M181" s="138">
        <v>254766.62</v>
      </c>
      <c r="N181" s="181">
        <f>SUM(Ikärakenne[[#This Row],[Ikä 0–5]:[Ikä 16+]])</f>
        <v>4237393.24</v>
      </c>
    </row>
    <row r="182" spans="1:14">
      <c r="A182" s="128">
        <v>581</v>
      </c>
      <c r="B182" s="124" t="s">
        <v>187</v>
      </c>
      <c r="C182" s="136">
        <v>269</v>
      </c>
      <c r="D182" s="41">
        <v>58</v>
      </c>
      <c r="E182" s="41">
        <v>354</v>
      </c>
      <c r="F182" s="41">
        <v>216</v>
      </c>
      <c r="G182" s="41">
        <v>5343</v>
      </c>
      <c r="H182" s="38">
        <f>SUM(Ikärakenne[[#This Row],[0–5-vuotiaat]:[16 vuotta täyttäneet]])</f>
        <v>6240</v>
      </c>
      <c r="I182" s="138">
        <v>2202117.39</v>
      </c>
      <c r="J182" s="138">
        <v>503817</v>
      </c>
      <c r="K182" s="138">
        <v>2559890.8199999998</v>
      </c>
      <c r="L182" s="138">
        <v>2685869.28</v>
      </c>
      <c r="M182" s="138">
        <v>342272.58</v>
      </c>
      <c r="N182" s="181">
        <f>SUM(Ikärakenne[[#This Row],[Ikä 0–5]:[Ikä 16+]])</f>
        <v>8293967.0700000003</v>
      </c>
    </row>
    <row r="183" spans="1:14">
      <c r="A183" s="128">
        <v>583</v>
      </c>
      <c r="B183" s="124" t="s">
        <v>188</v>
      </c>
      <c r="C183" s="136">
        <v>35</v>
      </c>
      <c r="D183" s="41">
        <v>12</v>
      </c>
      <c r="E183" s="41">
        <v>35</v>
      </c>
      <c r="F183" s="41">
        <v>19</v>
      </c>
      <c r="G183" s="41">
        <v>846</v>
      </c>
      <c r="H183" s="38">
        <f>SUM(Ikärakenne[[#This Row],[0–5-vuotiaat]:[16 vuotta täyttäneet]])</f>
        <v>947</v>
      </c>
      <c r="I183" s="138">
        <v>286520.85000000003</v>
      </c>
      <c r="J183" s="138">
        <v>104238</v>
      </c>
      <c r="K183" s="138">
        <v>253096.55</v>
      </c>
      <c r="L183" s="138">
        <v>236257.02</v>
      </c>
      <c r="M183" s="138">
        <v>54194.76</v>
      </c>
      <c r="N183" s="181">
        <f>SUM(Ikärakenne[[#This Row],[Ikä 0–5]:[Ikä 16+]])</f>
        <v>934307.18</v>
      </c>
    </row>
    <row r="184" spans="1:14">
      <c r="A184" s="128">
        <v>584</v>
      </c>
      <c r="B184" s="124" t="s">
        <v>189</v>
      </c>
      <c r="C184" s="136">
        <v>208</v>
      </c>
      <c r="D184" s="41">
        <v>47</v>
      </c>
      <c r="E184" s="41">
        <v>291</v>
      </c>
      <c r="F184" s="41">
        <v>159</v>
      </c>
      <c r="G184" s="41">
        <v>1948</v>
      </c>
      <c r="H184" s="38">
        <f>SUM(Ikärakenne[[#This Row],[0–5-vuotiaat]:[16 vuotta täyttäneet]])</f>
        <v>2653</v>
      </c>
      <c r="I184" s="138">
        <v>1702752.48</v>
      </c>
      <c r="J184" s="138">
        <v>408265.5</v>
      </c>
      <c r="K184" s="138">
        <v>2104317.0299999998</v>
      </c>
      <c r="L184" s="138">
        <v>1977098.22</v>
      </c>
      <c r="M184" s="138">
        <v>124788.88</v>
      </c>
      <c r="N184" s="181">
        <f>SUM(Ikärakenne[[#This Row],[Ikä 0–5]:[Ikä 16+]])</f>
        <v>6317222.1099999994</v>
      </c>
    </row>
    <row r="185" spans="1:14">
      <c r="A185" s="128">
        <v>588</v>
      </c>
      <c r="B185" s="124" t="s">
        <v>190</v>
      </c>
      <c r="C185" s="136">
        <v>50</v>
      </c>
      <c r="D185" s="41">
        <v>11</v>
      </c>
      <c r="E185" s="41">
        <v>63</v>
      </c>
      <c r="F185" s="41">
        <v>47</v>
      </c>
      <c r="G185" s="41">
        <v>1429</v>
      </c>
      <c r="H185" s="38">
        <f>SUM(Ikärakenne[[#This Row],[0–5-vuotiaat]:[16 vuotta täyttäneet]])</f>
        <v>1600</v>
      </c>
      <c r="I185" s="138">
        <v>409315.5</v>
      </c>
      <c r="J185" s="138">
        <v>95551.5</v>
      </c>
      <c r="K185" s="138">
        <v>455573.79</v>
      </c>
      <c r="L185" s="138">
        <v>584425.26</v>
      </c>
      <c r="M185" s="138">
        <v>91541.74</v>
      </c>
      <c r="N185" s="181">
        <f>SUM(Ikärakenne[[#This Row],[Ikä 0–5]:[Ikä 16+]])</f>
        <v>1636407.79</v>
      </c>
    </row>
    <row r="186" spans="1:14">
      <c r="A186" s="128">
        <v>592</v>
      </c>
      <c r="B186" s="124" t="s">
        <v>191</v>
      </c>
      <c r="C186" s="136">
        <v>188</v>
      </c>
      <c r="D186" s="41">
        <v>38</v>
      </c>
      <c r="E186" s="41">
        <v>290</v>
      </c>
      <c r="F186" s="41">
        <v>180</v>
      </c>
      <c r="G186" s="41">
        <v>2955</v>
      </c>
      <c r="H186" s="38">
        <f>SUM(Ikärakenne[[#This Row],[0–5-vuotiaat]:[16 vuotta täyttäneet]])</f>
        <v>3651</v>
      </c>
      <c r="I186" s="138">
        <v>1539026.28</v>
      </c>
      <c r="J186" s="138">
        <v>330087</v>
      </c>
      <c r="K186" s="138">
        <v>2097085.7</v>
      </c>
      <c r="L186" s="138">
        <v>2238224.4</v>
      </c>
      <c r="M186" s="138">
        <v>189297.30000000002</v>
      </c>
      <c r="N186" s="181">
        <f>SUM(Ikärakenne[[#This Row],[Ikä 0–5]:[Ikä 16+]])</f>
        <v>6393720.6799999997</v>
      </c>
    </row>
    <row r="187" spans="1:14">
      <c r="A187" s="128">
        <v>593</v>
      </c>
      <c r="B187" s="124" t="s">
        <v>192</v>
      </c>
      <c r="C187" s="136">
        <v>619</v>
      </c>
      <c r="D187" s="41">
        <v>122</v>
      </c>
      <c r="E187" s="41">
        <v>887</v>
      </c>
      <c r="F187" s="41">
        <v>467</v>
      </c>
      <c r="G187" s="41">
        <v>14982</v>
      </c>
      <c r="H187" s="38">
        <f>SUM(Ikärakenne[[#This Row],[0–5-vuotiaat]:[16 vuotta täyttäneet]])</f>
        <v>17077</v>
      </c>
      <c r="I187" s="138">
        <v>5067325.8900000006</v>
      </c>
      <c r="J187" s="138">
        <v>1059753</v>
      </c>
      <c r="K187" s="138">
        <v>6414189.71</v>
      </c>
      <c r="L187" s="138">
        <v>5806948.8600000003</v>
      </c>
      <c r="M187" s="138">
        <v>959746.92</v>
      </c>
      <c r="N187" s="181">
        <f>SUM(Ikärakenne[[#This Row],[Ikä 0–5]:[Ikä 16+]])</f>
        <v>19307964.380000003</v>
      </c>
    </row>
    <row r="188" spans="1:14">
      <c r="A188" s="128">
        <v>595</v>
      </c>
      <c r="B188" s="124" t="s">
        <v>193</v>
      </c>
      <c r="C188" s="136">
        <v>165</v>
      </c>
      <c r="D188" s="41">
        <v>25</v>
      </c>
      <c r="E188" s="41">
        <v>220</v>
      </c>
      <c r="F188" s="41">
        <v>152</v>
      </c>
      <c r="G188" s="41">
        <v>3578</v>
      </c>
      <c r="H188" s="38">
        <f>SUM(Ikärakenne[[#This Row],[0–5-vuotiaat]:[16 vuotta täyttäneet]])</f>
        <v>4140</v>
      </c>
      <c r="I188" s="138">
        <v>1350741.1500000001</v>
      </c>
      <c r="J188" s="138">
        <v>217162.5</v>
      </c>
      <c r="K188" s="138">
        <v>1590892.6</v>
      </c>
      <c r="L188" s="138">
        <v>1890056.16</v>
      </c>
      <c r="M188" s="138">
        <v>229206.68000000002</v>
      </c>
      <c r="N188" s="181">
        <f>SUM(Ikärakenne[[#This Row],[Ikä 0–5]:[Ikä 16+]])</f>
        <v>5278059.09</v>
      </c>
    </row>
    <row r="189" spans="1:14">
      <c r="A189" s="128">
        <v>598</v>
      </c>
      <c r="B189" s="124" t="s">
        <v>194</v>
      </c>
      <c r="C189" s="136">
        <v>1028</v>
      </c>
      <c r="D189" s="41">
        <v>188</v>
      </c>
      <c r="E189" s="41">
        <v>1201</v>
      </c>
      <c r="F189" s="41">
        <v>667</v>
      </c>
      <c r="G189" s="41">
        <v>16123</v>
      </c>
      <c r="H189" s="38">
        <f>SUM(Ikärakenne[[#This Row],[0–5-vuotiaat]:[16 vuotta täyttäneet]])</f>
        <v>19207</v>
      </c>
      <c r="I189" s="138">
        <v>8415526.6799999997</v>
      </c>
      <c r="J189" s="138">
        <v>1633062</v>
      </c>
      <c r="K189" s="138">
        <v>8684827.3300000001</v>
      </c>
      <c r="L189" s="138">
        <v>8293864.8600000003</v>
      </c>
      <c r="M189" s="138">
        <v>1032839.38</v>
      </c>
      <c r="N189" s="181">
        <f>SUM(Ikärakenne[[#This Row],[Ikä 0–5]:[Ikä 16+]])</f>
        <v>28060120.249999996</v>
      </c>
    </row>
    <row r="190" spans="1:14">
      <c r="A190" s="128">
        <v>599</v>
      </c>
      <c r="B190" s="124" t="s">
        <v>195</v>
      </c>
      <c r="C190" s="136">
        <v>991</v>
      </c>
      <c r="D190" s="41">
        <v>162</v>
      </c>
      <c r="E190" s="41">
        <v>1050</v>
      </c>
      <c r="F190" s="41">
        <v>583</v>
      </c>
      <c r="G190" s="41">
        <v>8420</v>
      </c>
      <c r="H190" s="38">
        <f>SUM(Ikärakenne[[#This Row],[0–5-vuotiaat]:[16 vuotta täyttäneet]])</f>
        <v>11206</v>
      </c>
      <c r="I190" s="138">
        <v>8112633.21</v>
      </c>
      <c r="J190" s="138">
        <v>1407213</v>
      </c>
      <c r="K190" s="138">
        <v>7592896.5</v>
      </c>
      <c r="L190" s="138">
        <v>7249360.1399999997</v>
      </c>
      <c r="M190" s="138">
        <v>539385.20000000007</v>
      </c>
      <c r="N190" s="181">
        <f>SUM(Ikärakenne[[#This Row],[Ikä 0–5]:[Ikä 16+]])</f>
        <v>24901488.050000001</v>
      </c>
    </row>
    <row r="191" spans="1:14">
      <c r="A191" s="128">
        <v>601</v>
      </c>
      <c r="B191" s="124" t="s">
        <v>196</v>
      </c>
      <c r="C191" s="136">
        <v>144</v>
      </c>
      <c r="D191" s="41">
        <v>28</v>
      </c>
      <c r="E191" s="41">
        <v>235</v>
      </c>
      <c r="F191" s="41">
        <v>151</v>
      </c>
      <c r="G191" s="41">
        <v>3228</v>
      </c>
      <c r="H191" s="38">
        <f>SUM(Ikärakenne[[#This Row],[0–5-vuotiaat]:[16 vuotta täyttäneet]])</f>
        <v>3786</v>
      </c>
      <c r="I191" s="138">
        <v>1178828.6400000001</v>
      </c>
      <c r="J191" s="138">
        <v>243222</v>
      </c>
      <c r="K191" s="138">
        <v>1699362.55</v>
      </c>
      <c r="L191" s="138">
        <v>1877621.58</v>
      </c>
      <c r="M191" s="138">
        <v>206785.68</v>
      </c>
      <c r="N191" s="181">
        <f>SUM(Ikärakenne[[#This Row],[Ikä 0–5]:[Ikä 16+]])</f>
        <v>5205820.45</v>
      </c>
    </row>
    <row r="192" spans="1:14">
      <c r="A192" s="128">
        <v>604</v>
      </c>
      <c r="B192" s="124" t="s">
        <v>197</v>
      </c>
      <c r="C192" s="136">
        <v>1285</v>
      </c>
      <c r="D192" s="41">
        <v>272</v>
      </c>
      <c r="E192" s="41">
        <v>1774</v>
      </c>
      <c r="F192" s="41">
        <v>874</v>
      </c>
      <c r="G192" s="41">
        <v>16200</v>
      </c>
      <c r="H192" s="38">
        <f>SUM(Ikärakenne[[#This Row],[0–5-vuotiaat]:[16 vuotta täyttäneet]])</f>
        <v>20405</v>
      </c>
      <c r="I192" s="138">
        <v>10519408.35</v>
      </c>
      <c r="J192" s="138">
        <v>2362728</v>
      </c>
      <c r="K192" s="138">
        <v>12828379.42</v>
      </c>
      <c r="L192" s="138">
        <v>10867822.92</v>
      </c>
      <c r="M192" s="138">
        <v>1037772</v>
      </c>
      <c r="N192" s="181">
        <f>SUM(Ikärakenne[[#This Row],[Ikä 0–5]:[Ikä 16+]])</f>
        <v>37616110.689999998</v>
      </c>
    </row>
    <row r="193" spans="1:14">
      <c r="A193" s="128">
        <v>607</v>
      </c>
      <c r="B193" s="124" t="s">
        <v>198</v>
      </c>
      <c r="C193" s="136">
        <v>183</v>
      </c>
      <c r="D193" s="41">
        <v>50</v>
      </c>
      <c r="E193" s="41">
        <v>230</v>
      </c>
      <c r="F193" s="41">
        <v>115</v>
      </c>
      <c r="G193" s="41">
        <v>3506</v>
      </c>
      <c r="H193" s="38">
        <f>SUM(Ikärakenne[[#This Row],[0–5-vuotiaat]:[16 vuotta täyttäneet]])</f>
        <v>4084</v>
      </c>
      <c r="I193" s="138">
        <v>1498094.73</v>
      </c>
      <c r="J193" s="138">
        <v>434325</v>
      </c>
      <c r="K193" s="138">
        <v>1663205.9</v>
      </c>
      <c r="L193" s="138">
        <v>1429976.7</v>
      </c>
      <c r="M193" s="138">
        <v>224594.36000000002</v>
      </c>
      <c r="N193" s="181">
        <f>SUM(Ikärakenne[[#This Row],[Ikä 0–5]:[Ikä 16+]])</f>
        <v>5250196.6900000004</v>
      </c>
    </row>
    <row r="194" spans="1:14">
      <c r="A194" s="128">
        <v>608</v>
      </c>
      <c r="B194" s="124" t="s">
        <v>199</v>
      </c>
      <c r="C194" s="136">
        <v>74</v>
      </c>
      <c r="D194" s="41">
        <v>18</v>
      </c>
      <c r="E194" s="41">
        <v>124</v>
      </c>
      <c r="F194" s="41">
        <v>74</v>
      </c>
      <c r="G194" s="41">
        <v>1690</v>
      </c>
      <c r="H194" s="38">
        <f>SUM(Ikärakenne[[#This Row],[0–5-vuotiaat]:[16 vuotta täyttäneet]])</f>
        <v>1980</v>
      </c>
      <c r="I194" s="138">
        <v>605786.94000000006</v>
      </c>
      <c r="J194" s="138">
        <v>156357</v>
      </c>
      <c r="K194" s="138">
        <v>896684.92</v>
      </c>
      <c r="L194" s="138">
        <v>920158.92</v>
      </c>
      <c r="M194" s="138">
        <v>108261.40000000001</v>
      </c>
      <c r="N194" s="181">
        <f>SUM(Ikärakenne[[#This Row],[Ikä 0–5]:[Ikä 16+]])</f>
        <v>2687249.18</v>
      </c>
    </row>
    <row r="195" spans="1:14">
      <c r="A195" s="128">
        <v>609</v>
      </c>
      <c r="B195" s="124" t="s">
        <v>200</v>
      </c>
      <c r="C195" s="136">
        <v>3837</v>
      </c>
      <c r="D195" s="41">
        <v>722</v>
      </c>
      <c r="E195" s="41">
        <v>5008</v>
      </c>
      <c r="F195" s="41">
        <v>2573</v>
      </c>
      <c r="G195" s="41">
        <v>71065</v>
      </c>
      <c r="H195" s="38">
        <f>SUM(Ikärakenne[[#This Row],[0–5-vuotiaat]:[16 vuotta täyttäneet]])</f>
        <v>83205</v>
      </c>
      <c r="I195" s="138">
        <v>31410871.470000003</v>
      </c>
      <c r="J195" s="138">
        <v>6271653</v>
      </c>
      <c r="K195" s="138">
        <v>36214500.640000001</v>
      </c>
      <c r="L195" s="138">
        <v>31994174.34</v>
      </c>
      <c r="M195" s="138">
        <v>4552423.9000000004</v>
      </c>
      <c r="N195" s="181">
        <f>SUM(Ikärakenne[[#This Row],[Ikä 0–5]:[Ikä 16+]])</f>
        <v>110443623.35000001</v>
      </c>
    </row>
    <row r="196" spans="1:14">
      <c r="A196" s="124">
        <v>611</v>
      </c>
      <c r="B196" s="124" t="s">
        <v>201</v>
      </c>
      <c r="C196" s="136">
        <v>298</v>
      </c>
      <c r="D196" s="41">
        <v>53</v>
      </c>
      <c r="E196" s="41">
        <v>406</v>
      </c>
      <c r="F196" s="41">
        <v>241</v>
      </c>
      <c r="G196" s="41">
        <v>4013</v>
      </c>
      <c r="H196" s="38">
        <f>SUM(Ikärakenne[[#This Row],[0–5-vuotiaat]:[16 vuotta täyttäneet]])</f>
        <v>5011</v>
      </c>
      <c r="I196" s="138">
        <v>2439520.38</v>
      </c>
      <c r="J196" s="138">
        <v>460384.5</v>
      </c>
      <c r="K196" s="138">
        <v>2935919.98</v>
      </c>
      <c r="L196" s="138">
        <v>2996733.78</v>
      </c>
      <c r="M196" s="138">
        <v>257072.78</v>
      </c>
      <c r="N196" s="181">
        <f>SUM(Ikärakenne[[#This Row],[Ikä 0–5]:[Ikä 16+]])</f>
        <v>9089631.4199999981</v>
      </c>
    </row>
    <row r="197" spans="1:14">
      <c r="A197" s="128">
        <v>614</v>
      </c>
      <c r="B197" s="124" t="s">
        <v>202</v>
      </c>
      <c r="C197" s="136">
        <v>73</v>
      </c>
      <c r="D197" s="41">
        <v>14</v>
      </c>
      <c r="E197" s="41">
        <v>111</v>
      </c>
      <c r="F197" s="41">
        <v>62</v>
      </c>
      <c r="G197" s="41">
        <v>2739</v>
      </c>
      <c r="H197" s="38">
        <f>SUM(Ikärakenne[[#This Row],[0–5-vuotiaat]:[16 vuotta täyttäneet]])</f>
        <v>2999</v>
      </c>
      <c r="I197" s="138">
        <v>597600.63</v>
      </c>
      <c r="J197" s="138">
        <v>121611</v>
      </c>
      <c r="K197" s="138">
        <v>802677.63</v>
      </c>
      <c r="L197" s="138">
        <v>770943.96</v>
      </c>
      <c r="M197" s="138">
        <v>175460.34</v>
      </c>
      <c r="N197" s="181">
        <f>SUM(Ikärakenne[[#This Row],[Ikä 0–5]:[Ikä 16+]])</f>
        <v>2468293.5599999996</v>
      </c>
    </row>
    <row r="198" spans="1:14">
      <c r="A198" s="128">
        <v>615</v>
      </c>
      <c r="B198" s="124" t="s">
        <v>203</v>
      </c>
      <c r="C198" s="136">
        <v>340</v>
      </c>
      <c r="D198" s="41">
        <v>67</v>
      </c>
      <c r="E198" s="41">
        <v>549</v>
      </c>
      <c r="F198" s="41">
        <v>273</v>
      </c>
      <c r="G198" s="41">
        <v>6374</v>
      </c>
      <c r="H198" s="38">
        <f>SUM(Ikärakenne[[#This Row],[0–5-vuotiaat]:[16 vuotta täyttäneet]])</f>
        <v>7603</v>
      </c>
      <c r="I198" s="138">
        <v>2783345.4</v>
      </c>
      <c r="J198" s="138">
        <v>581995.5</v>
      </c>
      <c r="K198" s="138">
        <v>3970000.17</v>
      </c>
      <c r="L198" s="138">
        <v>3394640.34</v>
      </c>
      <c r="M198" s="138">
        <v>408318.44</v>
      </c>
      <c r="N198" s="181">
        <f>SUM(Ikärakenne[[#This Row],[Ikä 0–5]:[Ikä 16+]])</f>
        <v>11138299.85</v>
      </c>
    </row>
    <row r="199" spans="1:14">
      <c r="A199" s="128">
        <v>616</v>
      </c>
      <c r="B199" s="124" t="s">
        <v>204</v>
      </c>
      <c r="C199" s="136">
        <v>77</v>
      </c>
      <c r="D199" s="41">
        <v>20</v>
      </c>
      <c r="E199" s="41">
        <v>128</v>
      </c>
      <c r="F199" s="41">
        <v>59</v>
      </c>
      <c r="G199" s="41">
        <v>1523</v>
      </c>
      <c r="H199" s="38">
        <f>SUM(Ikärakenne[[#This Row],[0–5-vuotiaat]:[16 vuotta täyttäneet]])</f>
        <v>1807</v>
      </c>
      <c r="I199" s="138">
        <v>630345.87</v>
      </c>
      <c r="J199" s="138">
        <v>173730</v>
      </c>
      <c r="K199" s="138">
        <v>925610.24</v>
      </c>
      <c r="L199" s="138">
        <v>733640.22</v>
      </c>
      <c r="M199" s="138">
        <v>97563.38</v>
      </c>
      <c r="N199" s="181">
        <f>SUM(Ikärakenne[[#This Row],[Ikä 0–5]:[Ikä 16+]])</f>
        <v>2560889.71</v>
      </c>
    </row>
    <row r="200" spans="1:14">
      <c r="A200" s="128">
        <v>619</v>
      </c>
      <c r="B200" s="124" t="s">
        <v>205</v>
      </c>
      <c r="C200" s="136">
        <v>95</v>
      </c>
      <c r="D200" s="41">
        <v>28</v>
      </c>
      <c r="E200" s="41">
        <v>136</v>
      </c>
      <c r="F200" s="41">
        <v>84</v>
      </c>
      <c r="G200" s="41">
        <v>2332</v>
      </c>
      <c r="H200" s="38">
        <f>SUM(Ikärakenne[[#This Row],[0–5-vuotiaat]:[16 vuotta täyttäneet]])</f>
        <v>2675</v>
      </c>
      <c r="I200" s="138">
        <v>777699.45000000007</v>
      </c>
      <c r="J200" s="138">
        <v>243222</v>
      </c>
      <c r="K200" s="138">
        <v>983460.88</v>
      </c>
      <c r="L200" s="138">
        <v>1044504.72</v>
      </c>
      <c r="M200" s="138">
        <v>149387.92000000001</v>
      </c>
      <c r="N200" s="181">
        <f>SUM(Ikärakenne[[#This Row],[Ikä 0–5]:[Ikä 16+]])</f>
        <v>3198274.9699999997</v>
      </c>
    </row>
    <row r="201" spans="1:14">
      <c r="A201" s="128">
        <v>620</v>
      </c>
      <c r="B201" s="124" t="s">
        <v>206</v>
      </c>
      <c r="C201" s="136">
        <v>57</v>
      </c>
      <c r="D201" s="41">
        <v>13</v>
      </c>
      <c r="E201" s="41">
        <v>94</v>
      </c>
      <c r="F201" s="41">
        <v>56</v>
      </c>
      <c r="G201" s="41">
        <v>2160</v>
      </c>
      <c r="H201" s="38">
        <f>SUM(Ikärakenne[[#This Row],[0–5-vuotiaat]:[16 vuotta täyttäneet]])</f>
        <v>2380</v>
      </c>
      <c r="I201" s="138">
        <v>466619.67000000004</v>
      </c>
      <c r="J201" s="138">
        <v>112924.5</v>
      </c>
      <c r="K201" s="138">
        <v>679745.02</v>
      </c>
      <c r="L201" s="138">
        <v>696336.48</v>
      </c>
      <c r="M201" s="138">
        <v>138369.60000000001</v>
      </c>
      <c r="N201" s="181">
        <f>SUM(Ikärakenne[[#This Row],[Ikä 0–5]:[Ikä 16+]])</f>
        <v>2093995.27</v>
      </c>
    </row>
    <row r="202" spans="1:14">
      <c r="A202" s="128">
        <v>623</v>
      </c>
      <c r="B202" s="124" t="s">
        <v>207</v>
      </c>
      <c r="C202" s="136">
        <v>50</v>
      </c>
      <c r="D202" s="41">
        <v>6</v>
      </c>
      <c r="E202" s="41">
        <v>54</v>
      </c>
      <c r="F202" s="41">
        <v>39</v>
      </c>
      <c r="G202" s="41">
        <v>1958</v>
      </c>
      <c r="H202" s="38">
        <f>SUM(Ikärakenne[[#This Row],[0–5-vuotiaat]:[16 vuotta täyttäneet]])</f>
        <v>2107</v>
      </c>
      <c r="I202" s="138">
        <v>409315.5</v>
      </c>
      <c r="J202" s="138">
        <v>52119</v>
      </c>
      <c r="K202" s="138">
        <v>390491.82</v>
      </c>
      <c r="L202" s="138">
        <v>484948.62</v>
      </c>
      <c r="M202" s="138">
        <v>125429.48000000001</v>
      </c>
      <c r="N202" s="181">
        <f>SUM(Ikärakenne[[#This Row],[Ikä 0–5]:[Ikä 16+]])</f>
        <v>1462304.42</v>
      </c>
    </row>
    <row r="203" spans="1:14">
      <c r="A203" s="128">
        <v>624</v>
      </c>
      <c r="B203" s="124" t="s">
        <v>208</v>
      </c>
      <c r="C203" s="136">
        <v>234</v>
      </c>
      <c r="D203" s="41">
        <v>59</v>
      </c>
      <c r="E203" s="41">
        <v>386</v>
      </c>
      <c r="F203" s="41">
        <v>172</v>
      </c>
      <c r="G203" s="41">
        <v>4266</v>
      </c>
      <c r="H203" s="38">
        <f>SUM(Ikärakenne[[#This Row],[0–5-vuotiaat]:[16 vuotta täyttäneet]])</f>
        <v>5117</v>
      </c>
      <c r="I203" s="138">
        <v>1915596.54</v>
      </c>
      <c r="J203" s="138">
        <v>512503.5</v>
      </c>
      <c r="K203" s="138">
        <v>2791293.38</v>
      </c>
      <c r="L203" s="138">
        <v>2138747.7599999998</v>
      </c>
      <c r="M203" s="138">
        <v>273279.96000000002</v>
      </c>
      <c r="N203" s="181">
        <f>SUM(Ikärakenne[[#This Row],[Ikä 0–5]:[Ikä 16+]])</f>
        <v>7631421.1399999997</v>
      </c>
    </row>
    <row r="204" spans="1:14">
      <c r="A204" s="128">
        <v>625</v>
      </c>
      <c r="B204" s="124" t="s">
        <v>209</v>
      </c>
      <c r="C204" s="136">
        <v>146</v>
      </c>
      <c r="D204" s="41">
        <v>31</v>
      </c>
      <c r="E204" s="41">
        <v>235</v>
      </c>
      <c r="F204" s="41">
        <v>125</v>
      </c>
      <c r="G204" s="41">
        <v>2454</v>
      </c>
      <c r="H204" s="38">
        <f>SUM(Ikärakenne[[#This Row],[0–5-vuotiaat]:[16 vuotta täyttäneet]])</f>
        <v>2991</v>
      </c>
      <c r="I204" s="138">
        <v>1195201.26</v>
      </c>
      <c r="J204" s="138">
        <v>269281.5</v>
      </c>
      <c r="K204" s="138">
        <v>1699362.55</v>
      </c>
      <c r="L204" s="138">
        <v>1554322.5</v>
      </c>
      <c r="M204" s="138">
        <v>157203.24000000002</v>
      </c>
      <c r="N204" s="181">
        <f>SUM(Ikärakenne[[#This Row],[Ikä 0–5]:[Ikä 16+]])</f>
        <v>4875371.0500000007</v>
      </c>
    </row>
    <row r="205" spans="1:14">
      <c r="A205" s="128">
        <v>626</v>
      </c>
      <c r="B205" s="124" t="s">
        <v>210</v>
      </c>
      <c r="C205" s="136">
        <v>212</v>
      </c>
      <c r="D205" s="41">
        <v>49</v>
      </c>
      <c r="E205" s="41">
        <v>308</v>
      </c>
      <c r="F205" s="41">
        <v>154</v>
      </c>
      <c r="G205" s="41">
        <v>4112</v>
      </c>
      <c r="H205" s="38">
        <f>SUM(Ikärakenne[[#This Row],[0–5-vuotiaat]:[16 vuotta täyttäneet]])</f>
        <v>4835</v>
      </c>
      <c r="I205" s="138">
        <v>1735497.72</v>
      </c>
      <c r="J205" s="138">
        <v>425638.5</v>
      </c>
      <c r="K205" s="138">
        <v>2227249.64</v>
      </c>
      <c r="L205" s="138">
        <v>1914925.32</v>
      </c>
      <c r="M205" s="138">
        <v>263414.72000000003</v>
      </c>
      <c r="N205" s="181">
        <f>SUM(Ikärakenne[[#This Row],[Ikä 0–5]:[Ikä 16+]])</f>
        <v>6566725.8999999994</v>
      </c>
    </row>
    <row r="206" spans="1:14">
      <c r="A206" s="128">
        <v>630</v>
      </c>
      <c r="B206" s="124" t="s">
        <v>211</v>
      </c>
      <c r="C206" s="136">
        <v>139</v>
      </c>
      <c r="D206" s="41">
        <v>17</v>
      </c>
      <c r="E206" s="41">
        <v>147</v>
      </c>
      <c r="F206" s="41">
        <v>76</v>
      </c>
      <c r="G206" s="41">
        <v>1256</v>
      </c>
      <c r="H206" s="38">
        <f>SUM(Ikärakenne[[#This Row],[0–5-vuotiaat]:[16 vuotta täyttäneet]])</f>
        <v>1635</v>
      </c>
      <c r="I206" s="138">
        <v>1137897.0900000001</v>
      </c>
      <c r="J206" s="138">
        <v>147670.5</v>
      </c>
      <c r="K206" s="138">
        <v>1063005.51</v>
      </c>
      <c r="L206" s="138">
        <v>945028.08</v>
      </c>
      <c r="M206" s="138">
        <v>80459.360000000001</v>
      </c>
      <c r="N206" s="181">
        <f>SUM(Ikärakenne[[#This Row],[Ikä 0–5]:[Ikä 16+]])</f>
        <v>3374060.54</v>
      </c>
    </row>
    <row r="207" spans="1:14">
      <c r="A207" s="128">
        <v>631</v>
      </c>
      <c r="B207" s="124" t="s">
        <v>212</v>
      </c>
      <c r="C207" s="136">
        <v>96</v>
      </c>
      <c r="D207" s="41">
        <v>14</v>
      </c>
      <c r="E207" s="41">
        <v>135</v>
      </c>
      <c r="F207" s="41">
        <v>55</v>
      </c>
      <c r="G207" s="41">
        <v>1663</v>
      </c>
      <c r="H207" s="38">
        <f>SUM(Ikärakenne[[#This Row],[0–5-vuotiaat]:[16 vuotta täyttäneet]])</f>
        <v>1963</v>
      </c>
      <c r="I207" s="138">
        <v>785885.76</v>
      </c>
      <c r="J207" s="138">
        <v>121611</v>
      </c>
      <c r="K207" s="138">
        <v>976229.55</v>
      </c>
      <c r="L207" s="138">
        <v>683901.9</v>
      </c>
      <c r="M207" s="138">
        <v>106531.78</v>
      </c>
      <c r="N207" s="181">
        <f>SUM(Ikärakenne[[#This Row],[Ikä 0–5]:[Ikä 16+]])</f>
        <v>2674159.9899999998</v>
      </c>
    </row>
    <row r="208" spans="1:14">
      <c r="A208" s="128">
        <v>635</v>
      </c>
      <c r="B208" s="124" t="s">
        <v>213</v>
      </c>
      <c r="C208" s="136">
        <v>276</v>
      </c>
      <c r="D208" s="41">
        <v>64</v>
      </c>
      <c r="E208" s="41">
        <v>377</v>
      </c>
      <c r="F208" s="41">
        <v>236</v>
      </c>
      <c r="G208" s="41">
        <v>5394</v>
      </c>
      <c r="H208" s="38">
        <f>SUM(Ikärakenne[[#This Row],[0–5-vuotiaat]:[16 vuotta täyttäneet]])</f>
        <v>6347</v>
      </c>
      <c r="I208" s="138">
        <v>2259421.56</v>
      </c>
      <c r="J208" s="138">
        <v>555936</v>
      </c>
      <c r="K208" s="138">
        <v>2726211.41</v>
      </c>
      <c r="L208" s="138">
        <v>2934560.88</v>
      </c>
      <c r="M208" s="138">
        <v>345539.64</v>
      </c>
      <c r="N208" s="181">
        <f>SUM(Ikärakenne[[#This Row],[Ikä 0–5]:[Ikä 16+]])</f>
        <v>8821669.4900000021</v>
      </c>
    </row>
    <row r="209" spans="1:14">
      <c r="A209" s="128">
        <v>636</v>
      </c>
      <c r="B209" s="124" t="s">
        <v>214</v>
      </c>
      <c r="C209" s="136">
        <v>451</v>
      </c>
      <c r="D209" s="41">
        <v>80</v>
      </c>
      <c r="E209" s="41">
        <v>654</v>
      </c>
      <c r="F209" s="41">
        <v>331</v>
      </c>
      <c r="G209" s="41">
        <v>6638</v>
      </c>
      <c r="H209" s="38">
        <f>SUM(Ikärakenne[[#This Row],[0–5-vuotiaat]:[16 vuotta täyttäneet]])</f>
        <v>8154</v>
      </c>
      <c r="I209" s="138">
        <v>3692025.81</v>
      </c>
      <c r="J209" s="138">
        <v>694920</v>
      </c>
      <c r="K209" s="138">
        <v>4729289.82</v>
      </c>
      <c r="L209" s="138">
        <v>4115845.98</v>
      </c>
      <c r="M209" s="138">
        <v>425230.28</v>
      </c>
      <c r="N209" s="181">
        <f>SUM(Ikärakenne[[#This Row],[Ikä 0–5]:[Ikä 16+]])</f>
        <v>13657311.890000001</v>
      </c>
    </row>
    <row r="210" spans="1:14">
      <c r="A210" s="128">
        <v>638</v>
      </c>
      <c r="B210" s="124" t="s">
        <v>215</v>
      </c>
      <c r="C210" s="136">
        <v>2797</v>
      </c>
      <c r="D210" s="41">
        <v>541</v>
      </c>
      <c r="E210" s="41">
        <v>3772</v>
      </c>
      <c r="F210" s="41">
        <v>1952</v>
      </c>
      <c r="G210" s="41">
        <v>42170</v>
      </c>
      <c r="H210" s="38">
        <f>SUM(Ikärakenne[[#This Row],[0–5-vuotiaat]:[16 vuotta täyttäneet]])</f>
        <v>51232</v>
      </c>
      <c r="I210" s="138">
        <v>22897109.07</v>
      </c>
      <c r="J210" s="138">
        <v>4699396.5</v>
      </c>
      <c r="K210" s="138">
        <v>27276576.759999998</v>
      </c>
      <c r="L210" s="138">
        <v>24272300.16</v>
      </c>
      <c r="M210" s="138">
        <v>2701410.2</v>
      </c>
      <c r="N210" s="181">
        <f>SUM(Ikärakenne[[#This Row],[Ikä 0–5]:[Ikä 16+]])</f>
        <v>81846792.689999998</v>
      </c>
    </row>
    <row r="211" spans="1:14">
      <c r="A211" s="128">
        <v>678</v>
      </c>
      <c r="B211" s="124" t="s">
        <v>216</v>
      </c>
      <c r="C211" s="136">
        <v>1230</v>
      </c>
      <c r="D211" s="41">
        <v>265</v>
      </c>
      <c r="E211" s="41">
        <v>1928</v>
      </c>
      <c r="F211" s="41">
        <v>1033</v>
      </c>
      <c r="G211" s="41">
        <v>19617</v>
      </c>
      <c r="H211" s="38">
        <f>SUM(Ikärakenne[[#This Row],[0–5-vuotiaat]:[16 vuotta täyttäneet]])</f>
        <v>24073</v>
      </c>
      <c r="I211" s="138">
        <v>10069161.300000001</v>
      </c>
      <c r="J211" s="138">
        <v>2301922.5</v>
      </c>
      <c r="K211" s="138">
        <v>13942004.24</v>
      </c>
      <c r="L211" s="138">
        <v>12844921.140000001</v>
      </c>
      <c r="M211" s="138">
        <v>1256665.02</v>
      </c>
      <c r="N211" s="181">
        <f>SUM(Ikärakenne[[#This Row],[Ikä 0–5]:[Ikä 16+]])</f>
        <v>40414674.200000003</v>
      </c>
    </row>
    <row r="212" spans="1:14">
      <c r="A212" s="128">
        <v>680</v>
      </c>
      <c r="B212" s="124" t="s">
        <v>217</v>
      </c>
      <c r="C212" s="136">
        <v>1402</v>
      </c>
      <c r="D212" s="41">
        <v>249</v>
      </c>
      <c r="E212" s="41">
        <v>1648</v>
      </c>
      <c r="F212" s="41">
        <v>830</v>
      </c>
      <c r="G212" s="41">
        <v>20813</v>
      </c>
      <c r="H212" s="38">
        <f>SUM(Ikärakenne[[#This Row],[0–5-vuotiaat]:[16 vuotta täyttäneet]])</f>
        <v>24942</v>
      </c>
      <c r="I212" s="138">
        <v>11477206.620000001</v>
      </c>
      <c r="J212" s="138">
        <v>2162938.5</v>
      </c>
      <c r="K212" s="138">
        <v>11917231.84</v>
      </c>
      <c r="L212" s="138">
        <v>10320701.4</v>
      </c>
      <c r="M212" s="138">
        <v>1333280.78</v>
      </c>
      <c r="N212" s="181">
        <f>SUM(Ikärakenne[[#This Row],[Ikä 0–5]:[Ikä 16+]])</f>
        <v>37211359.140000001</v>
      </c>
    </row>
    <row r="213" spans="1:14">
      <c r="A213" s="128">
        <v>681</v>
      </c>
      <c r="B213" s="124" t="s">
        <v>218</v>
      </c>
      <c r="C213" s="136">
        <v>117</v>
      </c>
      <c r="D213" s="41">
        <v>28</v>
      </c>
      <c r="E213" s="41">
        <v>179</v>
      </c>
      <c r="F213" s="41">
        <v>81</v>
      </c>
      <c r="G213" s="41">
        <v>2903</v>
      </c>
      <c r="H213" s="38">
        <f>SUM(Ikärakenne[[#This Row],[0–5-vuotiaat]:[16 vuotta täyttäneet]])</f>
        <v>3308</v>
      </c>
      <c r="I213" s="138">
        <v>957798.27</v>
      </c>
      <c r="J213" s="138">
        <v>243222</v>
      </c>
      <c r="K213" s="138">
        <v>1294408.07</v>
      </c>
      <c r="L213" s="138">
        <v>1007200.98</v>
      </c>
      <c r="M213" s="138">
        <v>185966.18</v>
      </c>
      <c r="N213" s="181">
        <f>SUM(Ikärakenne[[#This Row],[Ikä 0–5]:[Ikä 16+]])</f>
        <v>3688595.5</v>
      </c>
    </row>
    <row r="214" spans="1:14">
      <c r="A214" s="128">
        <v>683</v>
      </c>
      <c r="B214" s="124" t="s">
        <v>219</v>
      </c>
      <c r="C214" s="136">
        <v>164</v>
      </c>
      <c r="D214" s="41">
        <v>34</v>
      </c>
      <c r="E214" s="41">
        <v>298</v>
      </c>
      <c r="F214" s="41">
        <v>164</v>
      </c>
      <c r="G214" s="41">
        <v>2958</v>
      </c>
      <c r="H214" s="38">
        <f>SUM(Ikärakenne[[#This Row],[0–5-vuotiaat]:[16 vuotta täyttäneet]])</f>
        <v>3618</v>
      </c>
      <c r="I214" s="138">
        <v>1342554.84</v>
      </c>
      <c r="J214" s="138">
        <v>295341</v>
      </c>
      <c r="K214" s="138">
        <v>2154936.34</v>
      </c>
      <c r="L214" s="138">
        <v>2039271.1199999999</v>
      </c>
      <c r="M214" s="138">
        <v>189489.48</v>
      </c>
      <c r="N214" s="181">
        <f>SUM(Ikärakenne[[#This Row],[Ikä 0–5]:[Ikä 16+]])</f>
        <v>6021592.7800000003</v>
      </c>
    </row>
    <row r="215" spans="1:14">
      <c r="A215" s="128">
        <v>684</v>
      </c>
      <c r="B215" s="124" t="s">
        <v>220</v>
      </c>
      <c r="C215" s="136">
        <v>1813</v>
      </c>
      <c r="D215" s="41">
        <v>338</v>
      </c>
      <c r="E215" s="41">
        <v>2353</v>
      </c>
      <c r="F215" s="41">
        <v>1235</v>
      </c>
      <c r="G215" s="41">
        <v>32928</v>
      </c>
      <c r="H215" s="38">
        <f>SUM(Ikärakenne[[#This Row],[0–5-vuotiaat]:[16 vuotta täyttäneet]])</f>
        <v>38667</v>
      </c>
      <c r="I215" s="138">
        <v>14841780.030000001</v>
      </c>
      <c r="J215" s="138">
        <v>2936037</v>
      </c>
      <c r="K215" s="138">
        <v>17015319.489999998</v>
      </c>
      <c r="L215" s="138">
        <v>15356706.300000001</v>
      </c>
      <c r="M215" s="138">
        <v>2109367.6800000002</v>
      </c>
      <c r="N215" s="181">
        <f>SUM(Ikärakenne[[#This Row],[Ikä 0–5]:[Ikä 16+]])</f>
        <v>52259210.499999993</v>
      </c>
    </row>
    <row r="216" spans="1:14">
      <c r="A216" s="128">
        <v>686</v>
      </c>
      <c r="B216" s="124" t="s">
        <v>221</v>
      </c>
      <c r="C216" s="136">
        <v>90</v>
      </c>
      <c r="D216" s="41">
        <v>21</v>
      </c>
      <c r="E216" s="41">
        <v>153</v>
      </c>
      <c r="F216" s="41">
        <v>96</v>
      </c>
      <c r="G216" s="41">
        <v>2604</v>
      </c>
      <c r="H216" s="38">
        <f>SUM(Ikärakenne[[#This Row],[0–5-vuotiaat]:[16 vuotta täyttäneet]])</f>
        <v>2964</v>
      </c>
      <c r="I216" s="138">
        <v>736767.9</v>
      </c>
      <c r="J216" s="138">
        <v>182416.5</v>
      </c>
      <c r="K216" s="138">
        <v>1106393.49</v>
      </c>
      <c r="L216" s="138">
        <v>1193719.68</v>
      </c>
      <c r="M216" s="138">
        <v>166812.24000000002</v>
      </c>
      <c r="N216" s="181">
        <f>SUM(Ikärakenne[[#This Row],[Ikä 0–5]:[Ikä 16+]])</f>
        <v>3386109.8100000005</v>
      </c>
    </row>
    <row r="217" spans="1:14">
      <c r="A217" s="128">
        <v>687</v>
      </c>
      <c r="B217" s="124" t="s">
        <v>222</v>
      </c>
      <c r="C217" s="136">
        <v>34</v>
      </c>
      <c r="D217" s="41">
        <v>5</v>
      </c>
      <c r="E217" s="41">
        <v>66</v>
      </c>
      <c r="F217" s="41">
        <v>49</v>
      </c>
      <c r="G217" s="41">
        <v>1323</v>
      </c>
      <c r="H217" s="38">
        <f>SUM(Ikärakenne[[#This Row],[0–5-vuotiaat]:[16 vuotta täyttäneet]])</f>
        <v>1477</v>
      </c>
      <c r="I217" s="138">
        <v>278334.54000000004</v>
      </c>
      <c r="J217" s="138">
        <v>43432.5</v>
      </c>
      <c r="K217" s="138">
        <v>477267.77999999997</v>
      </c>
      <c r="L217" s="138">
        <v>609294.42000000004</v>
      </c>
      <c r="M217" s="138">
        <v>84751.38</v>
      </c>
      <c r="N217" s="181">
        <f>SUM(Ikärakenne[[#This Row],[Ikä 0–5]:[Ikä 16+]])</f>
        <v>1493080.62</v>
      </c>
    </row>
    <row r="218" spans="1:14">
      <c r="A218" s="128">
        <v>689</v>
      </c>
      <c r="B218" s="124" t="s">
        <v>223</v>
      </c>
      <c r="C218" s="136">
        <v>76</v>
      </c>
      <c r="D218" s="41">
        <v>15</v>
      </c>
      <c r="E218" s="41">
        <v>126</v>
      </c>
      <c r="F218" s="41">
        <v>78</v>
      </c>
      <c r="G218" s="41">
        <v>2798</v>
      </c>
      <c r="H218" s="38">
        <f>SUM(Ikärakenne[[#This Row],[0–5-vuotiaat]:[16 vuotta täyttäneet]])</f>
        <v>3093</v>
      </c>
      <c r="I218" s="138">
        <v>622159.56000000006</v>
      </c>
      <c r="J218" s="138">
        <v>130297.5</v>
      </c>
      <c r="K218" s="138">
        <v>911147.58</v>
      </c>
      <c r="L218" s="138">
        <v>969897.24</v>
      </c>
      <c r="M218" s="138">
        <v>179239.88</v>
      </c>
      <c r="N218" s="181">
        <f>SUM(Ikärakenne[[#This Row],[Ikä 0–5]:[Ikä 16+]])</f>
        <v>2812741.76</v>
      </c>
    </row>
    <row r="219" spans="1:14">
      <c r="A219" s="128">
        <v>691</v>
      </c>
      <c r="B219" s="124" t="s">
        <v>224</v>
      </c>
      <c r="C219" s="136">
        <v>163</v>
      </c>
      <c r="D219" s="41">
        <v>39</v>
      </c>
      <c r="E219" s="41">
        <v>199</v>
      </c>
      <c r="F219" s="41">
        <v>119</v>
      </c>
      <c r="G219" s="41">
        <v>2116</v>
      </c>
      <c r="H219" s="38">
        <f>SUM(Ikärakenne[[#This Row],[0–5-vuotiaat]:[16 vuotta täyttäneet]])</f>
        <v>2636</v>
      </c>
      <c r="I219" s="138">
        <v>1334368.53</v>
      </c>
      <c r="J219" s="138">
        <v>338773.5</v>
      </c>
      <c r="K219" s="138">
        <v>1439034.67</v>
      </c>
      <c r="L219" s="138">
        <v>1479715.02</v>
      </c>
      <c r="M219" s="138">
        <v>135550.96</v>
      </c>
      <c r="N219" s="181">
        <f>SUM(Ikärakenne[[#This Row],[Ikä 0–5]:[Ikä 16+]])</f>
        <v>4727442.6800000006</v>
      </c>
    </row>
    <row r="220" spans="1:14">
      <c r="A220" s="128">
        <v>694</v>
      </c>
      <c r="B220" s="124" t="s">
        <v>225</v>
      </c>
      <c r="C220" s="136">
        <v>1333</v>
      </c>
      <c r="D220" s="41">
        <v>255</v>
      </c>
      <c r="E220" s="41">
        <v>1880</v>
      </c>
      <c r="F220" s="41">
        <v>1064</v>
      </c>
      <c r="G220" s="41">
        <v>23817</v>
      </c>
      <c r="H220" s="38">
        <f>SUM(Ikärakenne[[#This Row],[0–5-vuotiaat]:[16 vuotta täyttäneet]])</f>
        <v>28349</v>
      </c>
      <c r="I220" s="138">
        <v>10912351.23</v>
      </c>
      <c r="J220" s="138">
        <v>2215057.5</v>
      </c>
      <c r="K220" s="138">
        <v>13594900.4</v>
      </c>
      <c r="L220" s="138">
        <v>13230393.119999999</v>
      </c>
      <c r="M220" s="138">
        <v>1525717.02</v>
      </c>
      <c r="N220" s="181">
        <f>SUM(Ikärakenne[[#This Row],[Ikä 0–5]:[Ikä 16+]])</f>
        <v>41478419.270000003</v>
      </c>
    </row>
    <row r="221" spans="1:14">
      <c r="A221" s="128">
        <v>697</v>
      </c>
      <c r="B221" s="124" t="s">
        <v>226</v>
      </c>
      <c r="C221" s="136">
        <v>39</v>
      </c>
      <c r="D221" s="41">
        <v>10</v>
      </c>
      <c r="E221" s="41">
        <v>49</v>
      </c>
      <c r="F221" s="41">
        <v>32</v>
      </c>
      <c r="G221" s="41">
        <v>1044</v>
      </c>
      <c r="H221" s="38">
        <f>SUM(Ikärakenne[[#This Row],[0–5-vuotiaat]:[16 vuotta täyttäneet]])</f>
        <v>1174</v>
      </c>
      <c r="I221" s="138">
        <v>319266.09000000003</v>
      </c>
      <c r="J221" s="138">
        <v>86865</v>
      </c>
      <c r="K221" s="138">
        <v>354335.17</v>
      </c>
      <c r="L221" s="138">
        <v>397906.56</v>
      </c>
      <c r="M221" s="138">
        <v>66878.64</v>
      </c>
      <c r="N221" s="181">
        <f>SUM(Ikärakenne[[#This Row],[Ikä 0–5]:[Ikä 16+]])</f>
        <v>1225251.46</v>
      </c>
    </row>
    <row r="222" spans="1:14">
      <c r="A222" s="128">
        <v>698</v>
      </c>
      <c r="B222" s="124" t="s">
        <v>227</v>
      </c>
      <c r="C222" s="136">
        <v>3623</v>
      </c>
      <c r="D222" s="41">
        <v>643</v>
      </c>
      <c r="E222" s="41">
        <v>4438</v>
      </c>
      <c r="F222" s="41">
        <v>2285</v>
      </c>
      <c r="G222" s="41">
        <v>53546</v>
      </c>
      <c r="H222" s="38">
        <f>SUM(Ikärakenne[[#This Row],[0–5-vuotiaat]:[16 vuotta täyttäneet]])</f>
        <v>64535</v>
      </c>
      <c r="I222" s="138">
        <v>29659001.130000003</v>
      </c>
      <c r="J222" s="138">
        <v>5585419.5</v>
      </c>
      <c r="K222" s="138">
        <v>32092642.539999999</v>
      </c>
      <c r="L222" s="138">
        <v>28413015.300000001</v>
      </c>
      <c r="M222" s="138">
        <v>3430156.7600000002</v>
      </c>
      <c r="N222" s="181">
        <f>SUM(Ikärakenne[[#This Row],[Ikä 0–5]:[Ikä 16+]])</f>
        <v>99180235.230000004</v>
      </c>
    </row>
    <row r="223" spans="1:14">
      <c r="A223" s="128">
        <v>700</v>
      </c>
      <c r="B223" s="124" t="s">
        <v>228</v>
      </c>
      <c r="C223" s="136">
        <v>150</v>
      </c>
      <c r="D223" s="41">
        <v>37</v>
      </c>
      <c r="E223" s="41">
        <v>266</v>
      </c>
      <c r="F223" s="41">
        <v>150</v>
      </c>
      <c r="G223" s="41">
        <v>4239</v>
      </c>
      <c r="H223" s="38">
        <f>SUM(Ikärakenne[[#This Row],[0–5-vuotiaat]:[16 vuotta täyttäneet]])</f>
        <v>4842</v>
      </c>
      <c r="I223" s="138">
        <v>1227946.5</v>
      </c>
      <c r="J223" s="138">
        <v>321400.5</v>
      </c>
      <c r="K223" s="138">
        <v>1923533.78</v>
      </c>
      <c r="L223" s="138">
        <v>1865187</v>
      </c>
      <c r="M223" s="138">
        <v>271550.34000000003</v>
      </c>
      <c r="N223" s="181">
        <f>SUM(Ikärakenne[[#This Row],[Ikä 0–5]:[Ikä 16+]])</f>
        <v>5609618.1200000001</v>
      </c>
    </row>
    <row r="224" spans="1:14">
      <c r="A224" s="128">
        <v>702</v>
      </c>
      <c r="B224" s="124" t="s">
        <v>229</v>
      </c>
      <c r="C224" s="136">
        <v>140</v>
      </c>
      <c r="D224" s="41">
        <v>33</v>
      </c>
      <c r="E224" s="41">
        <v>187</v>
      </c>
      <c r="F224" s="41">
        <v>107</v>
      </c>
      <c r="G224" s="41">
        <v>3647</v>
      </c>
      <c r="H224" s="38">
        <f>SUM(Ikärakenne[[#This Row],[0–5-vuotiaat]:[16 vuotta täyttäneet]])</f>
        <v>4114</v>
      </c>
      <c r="I224" s="138">
        <v>1146083.4000000001</v>
      </c>
      <c r="J224" s="138">
        <v>286654.5</v>
      </c>
      <c r="K224" s="138">
        <v>1352258.71</v>
      </c>
      <c r="L224" s="138">
        <v>1330500.06</v>
      </c>
      <c r="M224" s="138">
        <v>233626.82</v>
      </c>
      <c r="N224" s="181">
        <f>SUM(Ikärakenne[[#This Row],[Ikä 0–5]:[Ikä 16+]])</f>
        <v>4349123.49</v>
      </c>
    </row>
    <row r="225" spans="1:14">
      <c r="A225" s="128">
        <v>704</v>
      </c>
      <c r="B225" s="124" t="s">
        <v>230</v>
      </c>
      <c r="C225" s="136">
        <v>460</v>
      </c>
      <c r="D225" s="41">
        <v>92</v>
      </c>
      <c r="E225" s="41">
        <v>567</v>
      </c>
      <c r="F225" s="41">
        <v>258</v>
      </c>
      <c r="G225" s="41">
        <v>5051</v>
      </c>
      <c r="H225" s="38">
        <f>SUM(Ikärakenne[[#This Row],[0–5-vuotiaat]:[16 vuotta täyttäneet]])</f>
        <v>6428</v>
      </c>
      <c r="I225" s="138">
        <v>3765702.6</v>
      </c>
      <c r="J225" s="138">
        <v>799158</v>
      </c>
      <c r="K225" s="138">
        <v>4100164.11</v>
      </c>
      <c r="L225" s="138">
        <v>3208121.64</v>
      </c>
      <c r="M225" s="138">
        <v>323567.06</v>
      </c>
      <c r="N225" s="181">
        <f>SUM(Ikärakenne[[#This Row],[Ikä 0–5]:[Ikä 16+]])</f>
        <v>12196713.41</v>
      </c>
    </row>
    <row r="226" spans="1:14">
      <c r="A226" s="128">
        <v>707</v>
      </c>
      <c r="B226" s="124" t="s">
        <v>231</v>
      </c>
      <c r="C226" s="136">
        <v>37</v>
      </c>
      <c r="D226" s="41">
        <v>9</v>
      </c>
      <c r="E226" s="41">
        <v>76</v>
      </c>
      <c r="F226" s="41">
        <v>41</v>
      </c>
      <c r="G226" s="41">
        <v>1797</v>
      </c>
      <c r="H226" s="38">
        <f>SUM(Ikärakenne[[#This Row],[0–5-vuotiaat]:[16 vuotta täyttäneet]])</f>
        <v>1960</v>
      </c>
      <c r="I226" s="138">
        <v>302893.47000000003</v>
      </c>
      <c r="J226" s="138">
        <v>78178.5</v>
      </c>
      <c r="K226" s="138">
        <v>549581.07999999996</v>
      </c>
      <c r="L226" s="138">
        <v>509817.77999999997</v>
      </c>
      <c r="M226" s="138">
        <v>115115.82</v>
      </c>
      <c r="N226" s="181">
        <f>SUM(Ikärakenne[[#This Row],[Ikä 0–5]:[Ikä 16+]])</f>
        <v>1555586.6500000001</v>
      </c>
    </row>
    <row r="227" spans="1:14">
      <c r="A227" s="128">
        <v>710</v>
      </c>
      <c r="B227" s="124" t="s">
        <v>232</v>
      </c>
      <c r="C227" s="136">
        <v>1321</v>
      </c>
      <c r="D227" s="41">
        <v>218</v>
      </c>
      <c r="E227" s="41">
        <v>1665</v>
      </c>
      <c r="F227" s="41">
        <v>933</v>
      </c>
      <c r="G227" s="41">
        <v>23169</v>
      </c>
      <c r="H227" s="38">
        <f>SUM(Ikärakenne[[#This Row],[0–5-vuotiaat]:[16 vuotta täyttäneet]])</f>
        <v>27306</v>
      </c>
      <c r="I227" s="138">
        <v>10814115.51</v>
      </c>
      <c r="J227" s="138">
        <v>1893657</v>
      </c>
      <c r="K227" s="138">
        <v>12040164.449999999</v>
      </c>
      <c r="L227" s="138">
        <v>11601463.140000001</v>
      </c>
      <c r="M227" s="138">
        <v>1484206.1400000001</v>
      </c>
      <c r="N227" s="181">
        <f>SUM(Ikärakenne[[#This Row],[Ikä 0–5]:[Ikä 16+]])</f>
        <v>37833606.240000002</v>
      </c>
    </row>
    <row r="228" spans="1:14">
      <c r="A228" s="128">
        <v>729</v>
      </c>
      <c r="B228" s="124" t="s">
        <v>233</v>
      </c>
      <c r="C228" s="136">
        <v>353</v>
      </c>
      <c r="D228" s="41">
        <v>80</v>
      </c>
      <c r="E228" s="41">
        <v>520</v>
      </c>
      <c r="F228" s="41">
        <v>298</v>
      </c>
      <c r="G228" s="41">
        <v>7724</v>
      </c>
      <c r="H228" s="38">
        <f>SUM(Ikärakenne[[#This Row],[0–5-vuotiaat]:[16 vuotta täyttäneet]])</f>
        <v>8975</v>
      </c>
      <c r="I228" s="138">
        <v>2889767.43</v>
      </c>
      <c r="J228" s="138">
        <v>694920</v>
      </c>
      <c r="K228" s="138">
        <v>3760291.6</v>
      </c>
      <c r="L228" s="138">
        <v>3705504.84</v>
      </c>
      <c r="M228" s="138">
        <v>494799.44</v>
      </c>
      <c r="N228" s="181">
        <f>SUM(Ikärakenne[[#This Row],[Ikä 0–5]:[Ikä 16+]])</f>
        <v>11545283.310000001</v>
      </c>
    </row>
    <row r="229" spans="1:14">
      <c r="A229" s="128">
        <v>732</v>
      </c>
      <c r="B229" s="124" t="s">
        <v>234</v>
      </c>
      <c r="C229" s="136">
        <v>74</v>
      </c>
      <c r="D229" s="41">
        <v>17</v>
      </c>
      <c r="E229" s="41">
        <v>127</v>
      </c>
      <c r="F229" s="41">
        <v>78</v>
      </c>
      <c r="G229" s="41">
        <v>3040</v>
      </c>
      <c r="H229" s="38">
        <f>SUM(Ikärakenne[[#This Row],[0–5-vuotiaat]:[16 vuotta täyttäneet]])</f>
        <v>3336</v>
      </c>
      <c r="I229" s="138">
        <v>605786.94000000006</v>
      </c>
      <c r="J229" s="138">
        <v>147670.5</v>
      </c>
      <c r="K229" s="138">
        <v>918378.91</v>
      </c>
      <c r="L229" s="138">
        <v>969897.24</v>
      </c>
      <c r="M229" s="138">
        <v>194742.39999999999</v>
      </c>
      <c r="N229" s="181">
        <f>SUM(Ikärakenne[[#This Row],[Ikä 0–5]:[Ikä 16+]])</f>
        <v>2836475.9899999998</v>
      </c>
    </row>
    <row r="230" spans="1:14">
      <c r="A230" s="128">
        <v>734</v>
      </c>
      <c r="B230" s="124" t="s">
        <v>235</v>
      </c>
      <c r="C230" s="136">
        <v>2038</v>
      </c>
      <c r="D230" s="41">
        <v>398</v>
      </c>
      <c r="E230" s="41">
        <v>3084</v>
      </c>
      <c r="F230" s="41">
        <v>1792</v>
      </c>
      <c r="G230" s="41">
        <v>43621</v>
      </c>
      <c r="H230" s="38">
        <f>SUM(Ikärakenne[[#This Row],[0–5-vuotiaat]:[16 vuotta täyttäneet]])</f>
        <v>50933</v>
      </c>
      <c r="I230" s="138">
        <v>16683699.780000001</v>
      </c>
      <c r="J230" s="138">
        <v>3457227</v>
      </c>
      <c r="K230" s="138">
        <v>22301421.719999999</v>
      </c>
      <c r="L230" s="138">
        <v>22282767.359999999</v>
      </c>
      <c r="M230" s="138">
        <v>2794361.2600000002</v>
      </c>
      <c r="N230" s="181">
        <f>SUM(Ikärakenne[[#This Row],[Ikä 0–5]:[Ikä 16+]])</f>
        <v>67519477.120000005</v>
      </c>
    </row>
    <row r="231" spans="1:14">
      <c r="A231" s="128">
        <v>738</v>
      </c>
      <c r="B231" s="124" t="s">
        <v>236</v>
      </c>
      <c r="C231" s="136">
        <v>134</v>
      </c>
      <c r="D231" s="41">
        <v>20</v>
      </c>
      <c r="E231" s="41">
        <v>208</v>
      </c>
      <c r="F231" s="41">
        <v>99</v>
      </c>
      <c r="G231" s="41">
        <v>2456</v>
      </c>
      <c r="H231" s="38">
        <f>SUM(Ikärakenne[[#This Row],[0–5-vuotiaat]:[16 vuotta täyttäneet]])</f>
        <v>2917</v>
      </c>
      <c r="I231" s="138">
        <v>1096965.54</v>
      </c>
      <c r="J231" s="138">
        <v>173730</v>
      </c>
      <c r="K231" s="138">
        <v>1504116.64</v>
      </c>
      <c r="L231" s="138">
        <v>1231023.42</v>
      </c>
      <c r="M231" s="138">
        <v>157331.36000000002</v>
      </c>
      <c r="N231" s="181">
        <f>SUM(Ikärakenne[[#This Row],[Ikä 0–5]:[Ikä 16+]])</f>
        <v>4163166.9599999995</v>
      </c>
    </row>
    <row r="232" spans="1:14">
      <c r="A232" s="128">
        <v>739</v>
      </c>
      <c r="B232" s="124" t="s">
        <v>237</v>
      </c>
      <c r="C232" s="136">
        <v>106</v>
      </c>
      <c r="D232" s="41">
        <v>20</v>
      </c>
      <c r="E232" s="41">
        <v>166</v>
      </c>
      <c r="F232" s="41">
        <v>94</v>
      </c>
      <c r="G232" s="41">
        <v>2870</v>
      </c>
      <c r="H232" s="38">
        <f>SUM(Ikärakenne[[#This Row],[0–5-vuotiaat]:[16 vuotta täyttäneet]])</f>
        <v>3256</v>
      </c>
      <c r="I232" s="138">
        <v>867748.86</v>
      </c>
      <c r="J232" s="138">
        <v>173730</v>
      </c>
      <c r="K232" s="138">
        <v>1200400.78</v>
      </c>
      <c r="L232" s="138">
        <v>1168850.52</v>
      </c>
      <c r="M232" s="138">
        <v>183852.2</v>
      </c>
      <c r="N232" s="181">
        <f>SUM(Ikärakenne[[#This Row],[Ikä 0–5]:[Ikä 16+]])</f>
        <v>3594582.3600000003</v>
      </c>
    </row>
    <row r="233" spans="1:14">
      <c r="A233" s="128">
        <v>740</v>
      </c>
      <c r="B233" s="124" t="s">
        <v>238</v>
      </c>
      <c r="C233" s="136">
        <v>1001</v>
      </c>
      <c r="D233" s="41">
        <v>261</v>
      </c>
      <c r="E233" s="41">
        <v>1629</v>
      </c>
      <c r="F233" s="41">
        <v>930</v>
      </c>
      <c r="G233" s="41">
        <v>28264</v>
      </c>
      <c r="H233" s="38">
        <f>SUM(Ikärakenne[[#This Row],[0–5-vuotiaat]:[16 vuotta täyttäneet]])</f>
        <v>32085</v>
      </c>
      <c r="I233" s="138">
        <v>8194496.3100000005</v>
      </c>
      <c r="J233" s="138">
        <v>2267176.5</v>
      </c>
      <c r="K233" s="138">
        <v>11779836.57</v>
      </c>
      <c r="L233" s="138">
        <v>11564159.4</v>
      </c>
      <c r="M233" s="138">
        <v>1810591.84</v>
      </c>
      <c r="N233" s="181">
        <f>SUM(Ikärakenne[[#This Row],[Ikä 0–5]:[Ikä 16+]])</f>
        <v>35616260.620000005</v>
      </c>
    </row>
    <row r="234" spans="1:14">
      <c r="A234" s="128">
        <v>742</v>
      </c>
      <c r="B234" s="124" t="s">
        <v>239</v>
      </c>
      <c r="C234" s="136">
        <v>42</v>
      </c>
      <c r="D234" s="41">
        <v>7</v>
      </c>
      <c r="E234" s="41">
        <v>43</v>
      </c>
      <c r="F234" s="41">
        <v>15</v>
      </c>
      <c r="G234" s="41">
        <v>881</v>
      </c>
      <c r="H234" s="38">
        <f>SUM(Ikärakenne[[#This Row],[0–5-vuotiaat]:[16 vuotta täyttäneet]])</f>
        <v>988</v>
      </c>
      <c r="I234" s="138">
        <v>343825.02</v>
      </c>
      <c r="J234" s="138">
        <v>60805.5</v>
      </c>
      <c r="K234" s="138">
        <v>310947.19</v>
      </c>
      <c r="L234" s="138">
        <v>186518.7</v>
      </c>
      <c r="M234" s="138">
        <v>56436.86</v>
      </c>
      <c r="N234" s="181">
        <f>SUM(Ikärakenne[[#This Row],[Ikä 0–5]:[Ikä 16+]])</f>
        <v>958533.2699999999</v>
      </c>
    </row>
    <row r="235" spans="1:14">
      <c r="A235" s="128">
        <v>743</v>
      </c>
      <c r="B235" s="124" t="s">
        <v>240</v>
      </c>
      <c r="C235" s="136">
        <v>3854</v>
      </c>
      <c r="D235" s="41">
        <v>741</v>
      </c>
      <c r="E235" s="41">
        <v>4765</v>
      </c>
      <c r="F235" s="41">
        <v>2260</v>
      </c>
      <c r="G235" s="41">
        <v>53703</v>
      </c>
      <c r="H235" s="38">
        <f>SUM(Ikärakenne[[#This Row],[0–5-vuotiaat]:[16 vuotta täyttäneet]])</f>
        <v>65323</v>
      </c>
      <c r="I235" s="138">
        <v>31550038.740000002</v>
      </c>
      <c r="J235" s="138">
        <v>6436696.5</v>
      </c>
      <c r="K235" s="138">
        <v>34457287.450000003</v>
      </c>
      <c r="L235" s="138">
        <v>28102150.800000001</v>
      </c>
      <c r="M235" s="138">
        <v>3440214.18</v>
      </c>
      <c r="N235" s="181">
        <f>SUM(Ikärakenne[[#This Row],[Ikä 0–5]:[Ikä 16+]])</f>
        <v>103986387.67</v>
      </c>
    </row>
    <row r="236" spans="1:14">
      <c r="A236" s="128">
        <v>746</v>
      </c>
      <c r="B236" s="124" t="s">
        <v>241</v>
      </c>
      <c r="C236" s="136">
        <v>352</v>
      </c>
      <c r="D236" s="41">
        <v>61</v>
      </c>
      <c r="E236" s="41">
        <v>505</v>
      </c>
      <c r="F236" s="41">
        <v>303</v>
      </c>
      <c r="G236" s="41">
        <v>3514</v>
      </c>
      <c r="H236" s="38">
        <f>SUM(Ikärakenne[[#This Row],[0–5-vuotiaat]:[16 vuotta täyttäneet]])</f>
        <v>4735</v>
      </c>
      <c r="I236" s="138">
        <v>2881581.12</v>
      </c>
      <c r="J236" s="138">
        <v>529876.5</v>
      </c>
      <c r="K236" s="138">
        <v>3651821.65</v>
      </c>
      <c r="L236" s="138">
        <v>3767677.7399999998</v>
      </c>
      <c r="M236" s="138">
        <v>225106.84</v>
      </c>
      <c r="N236" s="181">
        <f>SUM(Ikärakenne[[#This Row],[Ikä 0–5]:[Ikä 16+]])</f>
        <v>11056063.85</v>
      </c>
    </row>
    <row r="237" spans="1:14">
      <c r="A237" s="128">
        <v>747</v>
      </c>
      <c r="B237" s="124" t="s">
        <v>242</v>
      </c>
      <c r="C237" s="136">
        <v>40</v>
      </c>
      <c r="D237" s="41">
        <v>8</v>
      </c>
      <c r="E237" s="41">
        <v>75</v>
      </c>
      <c r="F237" s="41">
        <v>29</v>
      </c>
      <c r="G237" s="41">
        <v>1156</v>
      </c>
      <c r="H237" s="38">
        <f>SUM(Ikärakenne[[#This Row],[0–5-vuotiaat]:[16 vuotta täyttäneet]])</f>
        <v>1308</v>
      </c>
      <c r="I237" s="138">
        <v>327452.40000000002</v>
      </c>
      <c r="J237" s="138">
        <v>69492</v>
      </c>
      <c r="K237" s="138">
        <v>542349.75</v>
      </c>
      <c r="L237" s="138">
        <v>360602.82</v>
      </c>
      <c r="M237" s="138">
        <v>74053.36</v>
      </c>
      <c r="N237" s="181">
        <f>SUM(Ikärakenne[[#This Row],[Ikä 0–5]:[Ikä 16+]])</f>
        <v>1373950.33</v>
      </c>
    </row>
    <row r="238" spans="1:14">
      <c r="A238" s="128">
        <v>748</v>
      </c>
      <c r="B238" s="124" t="s">
        <v>243</v>
      </c>
      <c r="C238" s="136">
        <v>317</v>
      </c>
      <c r="D238" s="41">
        <v>51</v>
      </c>
      <c r="E238" s="41">
        <v>474</v>
      </c>
      <c r="F238" s="41">
        <v>230</v>
      </c>
      <c r="G238" s="41">
        <v>3825</v>
      </c>
      <c r="H238" s="38">
        <f>SUM(Ikärakenne[[#This Row],[0–5-vuotiaat]:[16 vuotta täyttäneet]])</f>
        <v>4897</v>
      </c>
      <c r="I238" s="138">
        <v>2595060.27</v>
      </c>
      <c r="J238" s="138">
        <v>443011.5</v>
      </c>
      <c r="K238" s="138">
        <v>3427650.42</v>
      </c>
      <c r="L238" s="138">
        <v>2859953.4</v>
      </c>
      <c r="M238" s="138">
        <v>245029.5</v>
      </c>
      <c r="N238" s="181">
        <f>SUM(Ikärakenne[[#This Row],[Ikä 0–5]:[Ikä 16+]])</f>
        <v>9570705.0899999999</v>
      </c>
    </row>
    <row r="239" spans="1:14">
      <c r="A239" s="128">
        <v>749</v>
      </c>
      <c r="B239" s="124" t="s">
        <v>244</v>
      </c>
      <c r="C239" s="136">
        <v>1304</v>
      </c>
      <c r="D239" s="41">
        <v>273</v>
      </c>
      <c r="E239" s="41">
        <v>1832</v>
      </c>
      <c r="F239" s="41">
        <v>924</v>
      </c>
      <c r="G239" s="41">
        <v>16899</v>
      </c>
      <c r="H239" s="38">
        <f>SUM(Ikärakenne[[#This Row],[0–5-vuotiaat]:[16 vuotta täyttäneet]])</f>
        <v>21232</v>
      </c>
      <c r="I239" s="138">
        <v>10674948.24</v>
      </c>
      <c r="J239" s="138">
        <v>2371414.5</v>
      </c>
      <c r="K239" s="138">
        <v>13247796.560000001</v>
      </c>
      <c r="L239" s="138">
        <v>11489551.92</v>
      </c>
      <c r="M239" s="138">
        <v>1082549.94</v>
      </c>
      <c r="N239" s="181">
        <f>SUM(Ikärakenne[[#This Row],[Ikä 0–5]:[Ikä 16+]])</f>
        <v>38866261.159999996</v>
      </c>
    </row>
    <row r="240" spans="1:14">
      <c r="A240" s="128">
        <v>751</v>
      </c>
      <c r="B240" s="124" t="s">
        <v>245</v>
      </c>
      <c r="C240" s="136">
        <v>105</v>
      </c>
      <c r="D240" s="41">
        <v>20</v>
      </c>
      <c r="E240" s="41">
        <v>177</v>
      </c>
      <c r="F240" s="41">
        <v>102</v>
      </c>
      <c r="G240" s="41">
        <v>2473</v>
      </c>
      <c r="H240" s="38">
        <f>SUM(Ikärakenne[[#This Row],[0–5-vuotiaat]:[16 vuotta täyttäneet]])</f>
        <v>2877</v>
      </c>
      <c r="I240" s="138">
        <v>859562.55</v>
      </c>
      <c r="J240" s="138">
        <v>173730</v>
      </c>
      <c r="K240" s="138">
        <v>1279945.4099999999</v>
      </c>
      <c r="L240" s="138">
        <v>1268327.1599999999</v>
      </c>
      <c r="M240" s="138">
        <v>158420.38</v>
      </c>
      <c r="N240" s="181">
        <f>SUM(Ikärakenne[[#This Row],[Ikä 0–5]:[Ikä 16+]])</f>
        <v>3739985.5</v>
      </c>
    </row>
    <row r="241" spans="1:14">
      <c r="A241" s="128">
        <v>753</v>
      </c>
      <c r="B241" s="124" t="s">
        <v>246</v>
      </c>
      <c r="C241" s="136">
        <v>1318</v>
      </c>
      <c r="D241" s="41">
        <v>260</v>
      </c>
      <c r="E241" s="41">
        <v>1725</v>
      </c>
      <c r="F241" s="41">
        <v>935</v>
      </c>
      <c r="G241" s="41">
        <v>18082</v>
      </c>
      <c r="H241" s="38">
        <f>SUM(Ikärakenne[[#This Row],[0–5-vuotiaat]:[16 vuotta täyttäneet]])</f>
        <v>22320</v>
      </c>
      <c r="I241" s="138">
        <v>10789556.58</v>
      </c>
      <c r="J241" s="138">
        <v>2258490</v>
      </c>
      <c r="K241" s="138">
        <v>12474044.25</v>
      </c>
      <c r="L241" s="138">
        <v>11626332.300000001</v>
      </c>
      <c r="M241" s="138">
        <v>1158332.92</v>
      </c>
      <c r="N241" s="181">
        <f>SUM(Ikärakenne[[#This Row],[Ikä 0–5]:[Ikä 16+]])</f>
        <v>38306756.049999997</v>
      </c>
    </row>
    <row r="242" spans="1:14">
      <c r="A242" s="128">
        <v>755</v>
      </c>
      <c r="B242" s="124" t="s">
        <v>247</v>
      </c>
      <c r="C242" s="136">
        <v>321</v>
      </c>
      <c r="D242" s="41">
        <v>72</v>
      </c>
      <c r="E242" s="41">
        <v>452</v>
      </c>
      <c r="F242" s="41">
        <v>266</v>
      </c>
      <c r="G242" s="41">
        <v>5106</v>
      </c>
      <c r="H242" s="38">
        <f>SUM(Ikärakenne[[#This Row],[0–5-vuotiaat]:[16 vuotta täyttäneet]])</f>
        <v>6217</v>
      </c>
      <c r="I242" s="138">
        <v>2627805.5100000002</v>
      </c>
      <c r="J242" s="138">
        <v>625428</v>
      </c>
      <c r="K242" s="138">
        <v>3268561.16</v>
      </c>
      <c r="L242" s="138">
        <v>3307598.28</v>
      </c>
      <c r="M242" s="138">
        <v>327090.36</v>
      </c>
      <c r="N242" s="181">
        <f>SUM(Ikärakenne[[#This Row],[Ikä 0–5]:[Ikä 16+]])</f>
        <v>10156483.309999999</v>
      </c>
    </row>
    <row r="243" spans="1:14">
      <c r="A243" s="128">
        <v>758</v>
      </c>
      <c r="B243" s="124" t="s">
        <v>248</v>
      </c>
      <c r="C243" s="136">
        <v>344</v>
      </c>
      <c r="D243" s="41">
        <v>73</v>
      </c>
      <c r="E243" s="41">
        <v>506</v>
      </c>
      <c r="F243" s="41">
        <v>252</v>
      </c>
      <c r="G243" s="41">
        <v>6959</v>
      </c>
      <c r="H243" s="38">
        <f>SUM(Ikärakenne[[#This Row],[0–5-vuotiaat]:[16 vuotta täyttäneet]])</f>
        <v>8134</v>
      </c>
      <c r="I243" s="138">
        <v>2816090.64</v>
      </c>
      <c r="J243" s="138">
        <v>634114.5</v>
      </c>
      <c r="K243" s="138">
        <v>3659052.98</v>
      </c>
      <c r="L243" s="138">
        <v>3133514.16</v>
      </c>
      <c r="M243" s="138">
        <v>445793.54000000004</v>
      </c>
      <c r="N243" s="181">
        <f>SUM(Ikärakenne[[#This Row],[Ikä 0–5]:[Ikä 16+]])</f>
        <v>10688565.82</v>
      </c>
    </row>
    <row r="244" spans="1:14">
      <c r="A244" s="128">
        <v>759</v>
      </c>
      <c r="B244" s="124" t="s">
        <v>249</v>
      </c>
      <c r="C244" s="136">
        <v>97</v>
      </c>
      <c r="D244" s="41">
        <v>23</v>
      </c>
      <c r="E244" s="41">
        <v>157</v>
      </c>
      <c r="F244" s="41">
        <v>59</v>
      </c>
      <c r="G244" s="41">
        <v>1606</v>
      </c>
      <c r="H244" s="38">
        <f>SUM(Ikärakenne[[#This Row],[0–5-vuotiaat]:[16 vuotta täyttäneet]])</f>
        <v>1942</v>
      </c>
      <c r="I244" s="138">
        <v>794072.07000000007</v>
      </c>
      <c r="J244" s="138">
        <v>199789.5</v>
      </c>
      <c r="K244" s="138">
        <v>1135318.81</v>
      </c>
      <c r="L244" s="138">
        <v>733640.22</v>
      </c>
      <c r="M244" s="138">
        <v>102880.36</v>
      </c>
      <c r="N244" s="181">
        <f>SUM(Ikärakenne[[#This Row],[Ikä 0–5]:[Ikä 16+]])</f>
        <v>2965700.9599999995</v>
      </c>
    </row>
    <row r="245" spans="1:14">
      <c r="A245" s="128">
        <v>761</v>
      </c>
      <c r="B245" s="124" t="s">
        <v>250</v>
      </c>
      <c r="C245" s="136">
        <v>331</v>
      </c>
      <c r="D245" s="41">
        <v>69</v>
      </c>
      <c r="E245" s="41">
        <v>508</v>
      </c>
      <c r="F245" s="41">
        <v>258</v>
      </c>
      <c r="G245" s="41">
        <v>7260</v>
      </c>
      <c r="H245" s="38">
        <f>SUM(Ikärakenne[[#This Row],[0–5-vuotiaat]:[16 vuotta täyttäneet]])</f>
        <v>8426</v>
      </c>
      <c r="I245" s="138">
        <v>2709668.6100000003</v>
      </c>
      <c r="J245" s="138">
        <v>599368.5</v>
      </c>
      <c r="K245" s="138">
        <v>3673515.64</v>
      </c>
      <c r="L245" s="138">
        <v>3208121.64</v>
      </c>
      <c r="M245" s="138">
        <v>465075.60000000003</v>
      </c>
      <c r="N245" s="181">
        <f>SUM(Ikärakenne[[#This Row],[Ikä 0–5]:[Ikä 16+]])</f>
        <v>10655749.99</v>
      </c>
    </row>
    <row r="246" spans="1:14">
      <c r="A246" s="128">
        <v>762</v>
      </c>
      <c r="B246" s="124" t="s">
        <v>251</v>
      </c>
      <c r="C246" s="136">
        <v>128</v>
      </c>
      <c r="D246" s="41">
        <v>32</v>
      </c>
      <c r="E246" s="41">
        <v>193</v>
      </c>
      <c r="F246" s="41">
        <v>109</v>
      </c>
      <c r="G246" s="41">
        <v>3210</v>
      </c>
      <c r="H246" s="38">
        <f>SUM(Ikärakenne[[#This Row],[0–5-vuotiaat]:[16 vuotta täyttäneet]])</f>
        <v>3672</v>
      </c>
      <c r="I246" s="138">
        <v>1047847.68</v>
      </c>
      <c r="J246" s="138">
        <v>277968</v>
      </c>
      <c r="K246" s="138">
        <v>1395646.69</v>
      </c>
      <c r="L246" s="138">
        <v>1355369.22</v>
      </c>
      <c r="M246" s="138">
        <v>205632.6</v>
      </c>
      <c r="N246" s="181">
        <f>SUM(Ikärakenne[[#This Row],[Ikä 0–5]:[Ikä 16+]])</f>
        <v>4282464.1899999995</v>
      </c>
    </row>
    <row r="247" spans="1:14">
      <c r="A247" s="128">
        <v>765</v>
      </c>
      <c r="B247" s="124" t="s">
        <v>252</v>
      </c>
      <c r="C247" s="136">
        <v>495</v>
      </c>
      <c r="D247" s="41">
        <v>103</v>
      </c>
      <c r="E247" s="41">
        <v>698</v>
      </c>
      <c r="F247" s="41">
        <v>350</v>
      </c>
      <c r="G247" s="41">
        <v>8708</v>
      </c>
      <c r="H247" s="38">
        <f>SUM(Ikärakenne[[#This Row],[0–5-vuotiaat]:[16 vuotta täyttäneet]])</f>
        <v>10354</v>
      </c>
      <c r="I247" s="138">
        <v>4052223.45</v>
      </c>
      <c r="J247" s="138">
        <v>894709.5</v>
      </c>
      <c r="K247" s="138">
        <v>5047468.34</v>
      </c>
      <c r="L247" s="138">
        <v>4352103</v>
      </c>
      <c r="M247" s="138">
        <v>557834.48</v>
      </c>
      <c r="N247" s="181">
        <f>SUM(Ikärakenne[[#This Row],[Ikä 0–5]:[Ikä 16+]])</f>
        <v>14904338.77</v>
      </c>
    </row>
    <row r="248" spans="1:14">
      <c r="A248" s="128">
        <v>768</v>
      </c>
      <c r="B248" s="124" t="s">
        <v>253</v>
      </c>
      <c r="C248" s="136">
        <v>68</v>
      </c>
      <c r="D248" s="41">
        <v>19</v>
      </c>
      <c r="E248" s="41">
        <v>96</v>
      </c>
      <c r="F248" s="41">
        <v>35</v>
      </c>
      <c r="G248" s="41">
        <v>2157</v>
      </c>
      <c r="H248" s="38">
        <f>SUM(Ikärakenne[[#This Row],[0–5-vuotiaat]:[16 vuotta täyttäneet]])</f>
        <v>2375</v>
      </c>
      <c r="I248" s="138">
        <v>556669.08000000007</v>
      </c>
      <c r="J248" s="138">
        <v>165043.5</v>
      </c>
      <c r="K248" s="138">
        <v>694207.67999999993</v>
      </c>
      <c r="L248" s="138">
        <v>435210.3</v>
      </c>
      <c r="M248" s="138">
        <v>138177.42000000001</v>
      </c>
      <c r="N248" s="181">
        <f>SUM(Ikärakenne[[#This Row],[Ikä 0–5]:[Ikä 16+]])</f>
        <v>1989307.98</v>
      </c>
    </row>
    <row r="249" spans="1:14">
      <c r="A249" s="128">
        <v>777</v>
      </c>
      <c r="B249" s="124" t="s">
        <v>254</v>
      </c>
      <c r="C249" s="136">
        <v>216</v>
      </c>
      <c r="D249" s="41">
        <v>47</v>
      </c>
      <c r="E249" s="41">
        <v>341</v>
      </c>
      <c r="F249" s="41">
        <v>186</v>
      </c>
      <c r="G249" s="41">
        <v>6577</v>
      </c>
      <c r="H249" s="38">
        <f>SUM(Ikärakenne[[#This Row],[0–5-vuotiaat]:[16 vuotta täyttäneet]])</f>
        <v>7367</v>
      </c>
      <c r="I249" s="138">
        <v>1768242.9600000002</v>
      </c>
      <c r="J249" s="138">
        <v>408265.5</v>
      </c>
      <c r="K249" s="138">
        <v>2465883.5299999998</v>
      </c>
      <c r="L249" s="138">
        <v>2312831.88</v>
      </c>
      <c r="M249" s="138">
        <v>421322.62</v>
      </c>
      <c r="N249" s="181">
        <f>SUM(Ikärakenne[[#This Row],[Ikä 0–5]:[Ikä 16+]])</f>
        <v>7376546.4900000002</v>
      </c>
    </row>
    <row r="250" spans="1:14">
      <c r="A250" s="128">
        <v>778</v>
      </c>
      <c r="B250" s="124" t="s">
        <v>255</v>
      </c>
      <c r="C250" s="136">
        <v>262</v>
      </c>
      <c r="D250" s="41">
        <v>66</v>
      </c>
      <c r="E250" s="41">
        <v>406</v>
      </c>
      <c r="F250" s="41">
        <v>210</v>
      </c>
      <c r="G250" s="41">
        <v>5819</v>
      </c>
      <c r="H250" s="38">
        <f>SUM(Ikärakenne[[#This Row],[0–5-vuotiaat]:[16 vuotta täyttäneet]])</f>
        <v>6763</v>
      </c>
      <c r="I250" s="138">
        <v>2144813.2200000002</v>
      </c>
      <c r="J250" s="138">
        <v>573309</v>
      </c>
      <c r="K250" s="138">
        <v>2935919.98</v>
      </c>
      <c r="L250" s="138">
        <v>2611261.7999999998</v>
      </c>
      <c r="M250" s="138">
        <v>372765.14</v>
      </c>
      <c r="N250" s="181">
        <f>SUM(Ikärakenne[[#This Row],[Ikä 0–5]:[Ikä 16+]])</f>
        <v>8638069.1400000006</v>
      </c>
    </row>
    <row r="251" spans="1:14">
      <c r="A251" s="128">
        <v>781</v>
      </c>
      <c r="B251" s="124" t="s">
        <v>256</v>
      </c>
      <c r="C251" s="136">
        <v>86</v>
      </c>
      <c r="D251" s="41">
        <v>18</v>
      </c>
      <c r="E251" s="41">
        <v>132</v>
      </c>
      <c r="F251" s="41">
        <v>69</v>
      </c>
      <c r="G251" s="41">
        <v>3199</v>
      </c>
      <c r="H251" s="38">
        <f>SUM(Ikärakenne[[#This Row],[0–5-vuotiaat]:[16 vuotta täyttäneet]])</f>
        <v>3504</v>
      </c>
      <c r="I251" s="138">
        <v>704022.66</v>
      </c>
      <c r="J251" s="138">
        <v>156357</v>
      </c>
      <c r="K251" s="138">
        <v>954535.55999999994</v>
      </c>
      <c r="L251" s="138">
        <v>857986.02</v>
      </c>
      <c r="M251" s="138">
        <v>204927.94</v>
      </c>
      <c r="N251" s="181">
        <f>SUM(Ikärakenne[[#This Row],[Ikä 0–5]:[Ikä 16+]])</f>
        <v>2877829.18</v>
      </c>
    </row>
    <row r="252" spans="1:14">
      <c r="A252" s="128">
        <v>783</v>
      </c>
      <c r="B252" s="124" t="s">
        <v>257</v>
      </c>
      <c r="C252" s="136">
        <v>246</v>
      </c>
      <c r="D252" s="41">
        <v>61</v>
      </c>
      <c r="E252" s="41">
        <v>364</v>
      </c>
      <c r="F252" s="41">
        <v>216</v>
      </c>
      <c r="G252" s="41">
        <v>5532</v>
      </c>
      <c r="H252" s="38">
        <f>SUM(Ikärakenne[[#This Row],[0–5-vuotiaat]:[16 vuotta täyttäneet]])</f>
        <v>6419</v>
      </c>
      <c r="I252" s="138">
        <v>2013832.26</v>
      </c>
      <c r="J252" s="138">
        <v>529876.5</v>
      </c>
      <c r="K252" s="138">
        <v>2632204.12</v>
      </c>
      <c r="L252" s="138">
        <v>2685869.28</v>
      </c>
      <c r="M252" s="138">
        <v>354379.92</v>
      </c>
      <c r="N252" s="181">
        <f>SUM(Ikärakenne[[#This Row],[Ikä 0–5]:[Ikä 16+]])</f>
        <v>8216162.0800000001</v>
      </c>
    </row>
    <row r="253" spans="1:14">
      <c r="A253" s="128">
        <v>785</v>
      </c>
      <c r="B253" s="124" t="s">
        <v>258</v>
      </c>
      <c r="C253" s="41">
        <v>86</v>
      </c>
      <c r="D253" s="41">
        <v>31</v>
      </c>
      <c r="E253" s="41">
        <v>120</v>
      </c>
      <c r="F253" s="41">
        <v>71</v>
      </c>
      <c r="G253" s="41">
        <v>2318</v>
      </c>
      <c r="H253" s="38">
        <f>SUM(Ikärakenne[[#This Row],[0–5-vuotiaat]:[16 vuotta täyttäneet]])</f>
        <v>2626</v>
      </c>
      <c r="I253" s="138">
        <v>704022.66</v>
      </c>
      <c r="J253" s="138">
        <v>269281.5</v>
      </c>
      <c r="K253" s="138">
        <v>867759.6</v>
      </c>
      <c r="L253" s="138">
        <v>882855.18</v>
      </c>
      <c r="M253" s="138">
        <v>148491.08000000002</v>
      </c>
      <c r="N253" s="181">
        <f>SUM(Ikärakenne[[#This Row],[Ikä 0–5]:[Ikä 16+]])</f>
        <v>2872410.02</v>
      </c>
    </row>
    <row r="254" spans="1:14">
      <c r="A254" s="128">
        <v>790</v>
      </c>
      <c r="B254" s="124" t="s">
        <v>259</v>
      </c>
      <c r="C254" s="136">
        <v>1014</v>
      </c>
      <c r="D254" s="41">
        <v>200</v>
      </c>
      <c r="E254" s="41">
        <v>1467</v>
      </c>
      <c r="F254" s="41">
        <v>813</v>
      </c>
      <c r="G254" s="41">
        <v>20240</v>
      </c>
      <c r="H254" s="38">
        <f>SUM(Ikärakenne[[#This Row],[0–5-vuotiaat]:[16 vuotta täyttäneet]])</f>
        <v>23734</v>
      </c>
      <c r="I254" s="138">
        <v>8300918.3400000008</v>
      </c>
      <c r="J254" s="138">
        <v>1737300</v>
      </c>
      <c r="K254" s="138">
        <v>10608361.109999999</v>
      </c>
      <c r="L254" s="138">
        <v>10109313.539999999</v>
      </c>
      <c r="M254" s="138">
        <v>1296574.4000000001</v>
      </c>
      <c r="N254" s="181">
        <f>SUM(Ikärakenne[[#This Row],[Ikä 0–5]:[Ikä 16+]])</f>
        <v>32052467.389999997</v>
      </c>
    </row>
    <row r="255" spans="1:14">
      <c r="A255" s="128">
        <v>791</v>
      </c>
      <c r="B255" s="124" t="s">
        <v>260</v>
      </c>
      <c r="C255" s="136">
        <v>233</v>
      </c>
      <c r="D255" s="41">
        <v>42</v>
      </c>
      <c r="E255" s="41">
        <v>331</v>
      </c>
      <c r="F255" s="41">
        <v>172</v>
      </c>
      <c r="G255" s="41">
        <v>4251</v>
      </c>
      <c r="H255" s="38">
        <f>SUM(Ikärakenne[[#This Row],[0–5-vuotiaat]:[16 vuotta täyttäneet]])</f>
        <v>5029</v>
      </c>
      <c r="I255" s="138">
        <v>1907410.23</v>
      </c>
      <c r="J255" s="138">
        <v>364833</v>
      </c>
      <c r="K255" s="138">
        <v>2393570.23</v>
      </c>
      <c r="L255" s="138">
        <v>2138747.7599999998</v>
      </c>
      <c r="M255" s="138">
        <v>272319.06</v>
      </c>
      <c r="N255" s="181">
        <f>SUM(Ikärakenne[[#This Row],[Ikä 0–5]:[Ikä 16+]])</f>
        <v>7076880.2799999993</v>
      </c>
    </row>
    <row r="256" spans="1:14">
      <c r="A256" s="128">
        <v>831</v>
      </c>
      <c r="B256" s="124" t="s">
        <v>261</v>
      </c>
      <c r="C256" s="136">
        <v>210</v>
      </c>
      <c r="D256" s="41">
        <v>32</v>
      </c>
      <c r="E256" s="41">
        <v>321</v>
      </c>
      <c r="F256" s="41">
        <v>154</v>
      </c>
      <c r="G256" s="41">
        <v>3842</v>
      </c>
      <c r="H256" s="38">
        <f>SUM(Ikärakenne[[#This Row],[0–5-vuotiaat]:[16 vuotta täyttäneet]])</f>
        <v>4559</v>
      </c>
      <c r="I256" s="138">
        <v>1719125.1</v>
      </c>
      <c r="J256" s="138">
        <v>277968</v>
      </c>
      <c r="K256" s="138">
        <v>2321256.9300000002</v>
      </c>
      <c r="L256" s="138">
        <v>1914925.32</v>
      </c>
      <c r="M256" s="138">
        <v>246118.52000000002</v>
      </c>
      <c r="N256" s="181">
        <f>SUM(Ikärakenne[[#This Row],[Ikä 0–5]:[Ikä 16+]])</f>
        <v>6479393.870000001</v>
      </c>
    </row>
    <row r="257" spans="1:14">
      <c r="A257" s="128">
        <v>832</v>
      </c>
      <c r="B257" s="124" t="s">
        <v>262</v>
      </c>
      <c r="C257" s="136">
        <v>184</v>
      </c>
      <c r="D257" s="41">
        <v>25</v>
      </c>
      <c r="E257" s="41">
        <v>242</v>
      </c>
      <c r="F257" s="41">
        <v>147</v>
      </c>
      <c r="G257" s="41">
        <v>3227</v>
      </c>
      <c r="H257" s="38">
        <f>SUM(Ikärakenne[[#This Row],[0–5-vuotiaat]:[16 vuotta täyttäneet]])</f>
        <v>3825</v>
      </c>
      <c r="I257" s="138">
        <v>1506281.04</v>
      </c>
      <c r="J257" s="138">
        <v>217162.5</v>
      </c>
      <c r="K257" s="138">
        <v>1749981.8599999999</v>
      </c>
      <c r="L257" s="138">
        <v>1827883.26</v>
      </c>
      <c r="M257" s="138">
        <v>206721.62</v>
      </c>
      <c r="N257" s="181">
        <f>SUM(Ikärakenne[[#This Row],[Ikä 0–5]:[Ikä 16+]])</f>
        <v>5508030.2800000003</v>
      </c>
    </row>
    <row r="258" spans="1:14">
      <c r="A258" s="128">
        <v>833</v>
      </c>
      <c r="B258" s="124" t="s">
        <v>263</v>
      </c>
      <c r="C258" s="136">
        <v>77</v>
      </c>
      <c r="D258" s="41">
        <v>14</v>
      </c>
      <c r="E258" s="41">
        <v>96</v>
      </c>
      <c r="F258" s="41">
        <v>45</v>
      </c>
      <c r="G258" s="41">
        <v>1459</v>
      </c>
      <c r="H258" s="38">
        <f>SUM(Ikärakenne[[#This Row],[0–5-vuotiaat]:[16 vuotta täyttäneet]])</f>
        <v>1691</v>
      </c>
      <c r="I258" s="138">
        <v>630345.87</v>
      </c>
      <c r="J258" s="138">
        <v>121611</v>
      </c>
      <c r="K258" s="138">
        <v>694207.67999999993</v>
      </c>
      <c r="L258" s="138">
        <v>559556.1</v>
      </c>
      <c r="M258" s="138">
        <v>93463.540000000008</v>
      </c>
      <c r="N258" s="181">
        <f>SUM(Ikärakenne[[#This Row],[Ikä 0–5]:[Ikä 16+]])</f>
        <v>2099184.19</v>
      </c>
    </row>
    <row r="259" spans="1:14">
      <c r="A259" s="128">
        <v>834</v>
      </c>
      <c r="B259" s="124" t="s">
        <v>264</v>
      </c>
      <c r="C259" s="136">
        <v>261</v>
      </c>
      <c r="D259" s="41">
        <v>56</v>
      </c>
      <c r="E259" s="41">
        <v>350</v>
      </c>
      <c r="F259" s="41">
        <v>218</v>
      </c>
      <c r="G259" s="41">
        <v>4994</v>
      </c>
      <c r="H259" s="38">
        <f>SUM(Ikärakenne[[#This Row],[0–5-vuotiaat]:[16 vuotta täyttäneet]])</f>
        <v>5879</v>
      </c>
      <c r="I259" s="138">
        <v>2136626.91</v>
      </c>
      <c r="J259" s="138">
        <v>486444</v>
      </c>
      <c r="K259" s="138">
        <v>2530965.5</v>
      </c>
      <c r="L259" s="138">
        <v>2710738.44</v>
      </c>
      <c r="M259" s="138">
        <v>319915.64</v>
      </c>
      <c r="N259" s="181">
        <f>SUM(Ikärakenne[[#This Row],[Ikä 0–5]:[Ikä 16+]])</f>
        <v>8184690.4899999993</v>
      </c>
    </row>
    <row r="260" spans="1:14">
      <c r="A260" s="128">
        <v>837</v>
      </c>
      <c r="B260" s="124" t="s">
        <v>265</v>
      </c>
      <c r="C260" s="136">
        <v>12042</v>
      </c>
      <c r="D260" s="41">
        <v>2069</v>
      </c>
      <c r="E260" s="41">
        <v>13429</v>
      </c>
      <c r="F260" s="41">
        <v>6496</v>
      </c>
      <c r="G260" s="41">
        <v>214973</v>
      </c>
      <c r="H260" s="38">
        <f>SUM(Ikärakenne[[#This Row],[0–5-vuotiaat]:[16 vuotta täyttäneet]])</f>
        <v>249009</v>
      </c>
      <c r="I260" s="138">
        <v>98579545.020000011</v>
      </c>
      <c r="J260" s="138">
        <v>17972368.5</v>
      </c>
      <c r="K260" s="138">
        <v>97109530.569999993</v>
      </c>
      <c r="L260" s="138">
        <v>80775031.679999992</v>
      </c>
      <c r="M260" s="138">
        <v>13771170.380000001</v>
      </c>
      <c r="N260" s="181">
        <f>SUM(Ikärakenne[[#This Row],[Ikä 0–5]:[Ikä 16+]])</f>
        <v>308207646.14999998</v>
      </c>
    </row>
    <row r="261" spans="1:14">
      <c r="A261" s="128">
        <v>844</v>
      </c>
      <c r="B261" s="124" t="s">
        <v>266</v>
      </c>
      <c r="C261" s="136">
        <v>38</v>
      </c>
      <c r="D261" s="41">
        <v>9</v>
      </c>
      <c r="E261" s="41">
        <v>70</v>
      </c>
      <c r="F261" s="41">
        <v>19</v>
      </c>
      <c r="G261" s="41">
        <v>1305</v>
      </c>
      <c r="H261" s="38">
        <f>SUM(Ikärakenne[[#This Row],[0–5-vuotiaat]:[16 vuotta täyttäneet]])</f>
        <v>1441</v>
      </c>
      <c r="I261" s="138">
        <v>311079.78000000003</v>
      </c>
      <c r="J261" s="138">
        <v>78178.5</v>
      </c>
      <c r="K261" s="138">
        <v>506193.1</v>
      </c>
      <c r="L261" s="138">
        <v>236257.02</v>
      </c>
      <c r="M261" s="138">
        <v>83598.3</v>
      </c>
      <c r="N261" s="181">
        <f>SUM(Ikärakenne[[#This Row],[Ikä 0–5]:[Ikä 16+]])</f>
        <v>1215306.7</v>
      </c>
    </row>
    <row r="262" spans="1:14">
      <c r="A262" s="128">
        <v>845</v>
      </c>
      <c r="B262" s="124" t="s">
        <v>267</v>
      </c>
      <c r="C262" s="136">
        <v>151</v>
      </c>
      <c r="D262" s="41">
        <v>27</v>
      </c>
      <c r="E262" s="41">
        <v>202</v>
      </c>
      <c r="F262" s="41">
        <v>103</v>
      </c>
      <c r="G262" s="41">
        <v>2380</v>
      </c>
      <c r="H262" s="38">
        <f>SUM(Ikärakenne[[#This Row],[0–5-vuotiaat]:[16 vuotta täyttäneet]])</f>
        <v>2863</v>
      </c>
      <c r="I262" s="138">
        <v>1236132.81</v>
      </c>
      <c r="J262" s="138">
        <v>234535.5</v>
      </c>
      <c r="K262" s="138">
        <v>1460728.66</v>
      </c>
      <c r="L262" s="138">
        <v>1280761.74</v>
      </c>
      <c r="M262" s="138">
        <v>152462.80000000002</v>
      </c>
      <c r="N262" s="181">
        <f>SUM(Ikärakenne[[#This Row],[Ikä 0–5]:[Ikä 16+]])</f>
        <v>4364621.51</v>
      </c>
    </row>
    <row r="263" spans="1:14">
      <c r="A263" s="128">
        <v>846</v>
      </c>
      <c r="B263" s="124" t="s">
        <v>268</v>
      </c>
      <c r="C263" s="136">
        <v>210</v>
      </c>
      <c r="D263" s="41">
        <v>48</v>
      </c>
      <c r="E263" s="41">
        <v>308</v>
      </c>
      <c r="F263" s="41">
        <v>173</v>
      </c>
      <c r="G263" s="41">
        <v>4123</v>
      </c>
      <c r="H263" s="38">
        <f>SUM(Ikärakenne[[#This Row],[0–5-vuotiaat]:[16 vuotta täyttäneet]])</f>
        <v>4862</v>
      </c>
      <c r="I263" s="138">
        <v>1719125.1</v>
      </c>
      <c r="J263" s="138">
        <v>416952</v>
      </c>
      <c r="K263" s="138">
        <v>2227249.64</v>
      </c>
      <c r="L263" s="138">
        <v>2151182.34</v>
      </c>
      <c r="M263" s="138">
        <v>264119.38</v>
      </c>
      <c r="N263" s="181">
        <f>SUM(Ikärakenne[[#This Row],[Ikä 0–5]:[Ikä 16+]])</f>
        <v>6778628.46</v>
      </c>
    </row>
    <row r="264" spans="1:14">
      <c r="A264" s="128">
        <v>848</v>
      </c>
      <c r="B264" s="124" t="s">
        <v>269</v>
      </c>
      <c r="C264" s="136">
        <v>142</v>
      </c>
      <c r="D264" s="41">
        <v>40</v>
      </c>
      <c r="E264" s="41">
        <v>257</v>
      </c>
      <c r="F264" s="41">
        <v>122</v>
      </c>
      <c r="G264" s="41">
        <v>3599</v>
      </c>
      <c r="H264" s="38">
        <f>SUM(Ikärakenne[[#This Row],[0–5-vuotiaat]:[16 vuotta täyttäneet]])</f>
        <v>4160</v>
      </c>
      <c r="I264" s="138">
        <v>1162456.02</v>
      </c>
      <c r="J264" s="138">
        <v>347460</v>
      </c>
      <c r="K264" s="138">
        <v>1858451.81</v>
      </c>
      <c r="L264" s="138">
        <v>1517018.76</v>
      </c>
      <c r="M264" s="138">
        <v>230551.94</v>
      </c>
      <c r="N264" s="181">
        <f>SUM(Ikärakenne[[#This Row],[Ikä 0–5]:[Ikä 16+]])</f>
        <v>5115938.53</v>
      </c>
    </row>
    <row r="265" spans="1:14">
      <c r="A265" s="128">
        <v>849</v>
      </c>
      <c r="B265" s="124" t="s">
        <v>270</v>
      </c>
      <c r="C265" s="136">
        <v>153</v>
      </c>
      <c r="D265" s="41">
        <v>32</v>
      </c>
      <c r="E265" s="41">
        <v>244</v>
      </c>
      <c r="F265" s="41">
        <v>135</v>
      </c>
      <c r="G265" s="41">
        <v>2339</v>
      </c>
      <c r="H265" s="38">
        <f>SUM(Ikärakenne[[#This Row],[0–5-vuotiaat]:[16 vuotta täyttäneet]])</f>
        <v>2903</v>
      </c>
      <c r="I265" s="138">
        <v>1252505.4300000002</v>
      </c>
      <c r="J265" s="138">
        <v>277968</v>
      </c>
      <c r="K265" s="138">
        <v>1764444.52</v>
      </c>
      <c r="L265" s="138">
        <v>1678668.3</v>
      </c>
      <c r="M265" s="138">
        <v>149836.34</v>
      </c>
      <c r="N265" s="181">
        <f>SUM(Ikärakenne[[#This Row],[Ikä 0–5]:[Ikä 16+]])</f>
        <v>5123422.59</v>
      </c>
    </row>
    <row r="266" spans="1:14">
      <c r="A266" s="128">
        <v>850</v>
      </c>
      <c r="B266" s="124" t="s">
        <v>271</v>
      </c>
      <c r="C266" s="136">
        <v>123</v>
      </c>
      <c r="D266" s="41">
        <v>23</v>
      </c>
      <c r="E266" s="41">
        <v>205</v>
      </c>
      <c r="F266" s="41">
        <v>99</v>
      </c>
      <c r="G266" s="41">
        <v>1957</v>
      </c>
      <c r="H266" s="38">
        <f>SUM(Ikärakenne[[#This Row],[0–5-vuotiaat]:[16 vuotta täyttäneet]])</f>
        <v>2407</v>
      </c>
      <c r="I266" s="138">
        <v>1006916.13</v>
      </c>
      <c r="J266" s="138">
        <v>199789.5</v>
      </c>
      <c r="K266" s="138">
        <v>1482422.65</v>
      </c>
      <c r="L266" s="138">
        <v>1231023.42</v>
      </c>
      <c r="M266" s="138">
        <v>125365.42</v>
      </c>
      <c r="N266" s="181">
        <f>SUM(Ikärakenne[[#This Row],[Ikä 0–5]:[Ikä 16+]])</f>
        <v>4045517.1199999996</v>
      </c>
    </row>
    <row r="267" spans="1:14">
      <c r="A267" s="128">
        <v>851</v>
      </c>
      <c r="B267" s="124" t="s">
        <v>272</v>
      </c>
      <c r="C267" s="136">
        <v>1152</v>
      </c>
      <c r="D267" s="41">
        <v>225</v>
      </c>
      <c r="E267" s="41">
        <v>1555</v>
      </c>
      <c r="F267" s="41">
        <v>822</v>
      </c>
      <c r="G267" s="41">
        <v>17473</v>
      </c>
      <c r="H267" s="38">
        <f>SUM(Ikärakenne[[#This Row],[0–5-vuotiaat]:[16 vuotta täyttäneet]])</f>
        <v>21227</v>
      </c>
      <c r="I267" s="138">
        <v>9430629.120000001</v>
      </c>
      <c r="J267" s="138">
        <v>1954462.5</v>
      </c>
      <c r="K267" s="138">
        <v>11244718.15</v>
      </c>
      <c r="L267" s="138">
        <v>10221224.76</v>
      </c>
      <c r="M267" s="138">
        <v>1119320.3800000001</v>
      </c>
      <c r="N267" s="181">
        <f>SUM(Ikärakenne[[#This Row],[Ikä 0–5]:[Ikä 16+]])</f>
        <v>33970354.910000004</v>
      </c>
    </row>
    <row r="268" spans="1:14">
      <c r="A268" s="128">
        <v>853</v>
      </c>
      <c r="B268" s="124" t="s">
        <v>273</v>
      </c>
      <c r="C268" s="136">
        <v>9439</v>
      </c>
      <c r="D268" s="41">
        <v>1641</v>
      </c>
      <c r="E268" s="41">
        <v>10104</v>
      </c>
      <c r="F268" s="41">
        <v>4897</v>
      </c>
      <c r="G268" s="41">
        <v>171819</v>
      </c>
      <c r="H268" s="38">
        <f>SUM(Ikärakenne[[#This Row],[0–5-vuotiaat]:[16 vuotta täyttäneet]])</f>
        <v>197900</v>
      </c>
      <c r="I268" s="138">
        <v>77270580.090000004</v>
      </c>
      <c r="J268" s="138">
        <v>14254546.5</v>
      </c>
      <c r="K268" s="138">
        <v>73065358.319999993</v>
      </c>
      <c r="L268" s="138">
        <v>60892138.259999998</v>
      </c>
      <c r="M268" s="138">
        <v>11006725.140000001</v>
      </c>
      <c r="N268" s="181">
        <f>SUM(Ikärakenne[[#This Row],[Ikä 0–5]:[Ikä 16+]])</f>
        <v>236489348.31</v>
      </c>
    </row>
    <row r="269" spans="1:14">
      <c r="A269" s="128">
        <v>854</v>
      </c>
      <c r="B269" s="124" t="s">
        <v>274</v>
      </c>
      <c r="C269" s="136">
        <v>102</v>
      </c>
      <c r="D269" s="41">
        <v>24</v>
      </c>
      <c r="E269" s="41">
        <v>148</v>
      </c>
      <c r="F269" s="41">
        <v>60</v>
      </c>
      <c r="G269" s="41">
        <v>2928</v>
      </c>
      <c r="H269" s="38">
        <f>SUM(Ikärakenne[[#This Row],[0–5-vuotiaat]:[16 vuotta täyttäneet]])</f>
        <v>3262</v>
      </c>
      <c r="I269" s="138">
        <v>835003.62</v>
      </c>
      <c r="J269" s="138">
        <v>208476</v>
      </c>
      <c r="K269" s="138">
        <v>1070236.8400000001</v>
      </c>
      <c r="L269" s="138">
        <v>746074.8</v>
      </c>
      <c r="M269" s="138">
        <v>187567.68</v>
      </c>
      <c r="N269" s="181">
        <f>SUM(Ikärakenne[[#This Row],[Ikä 0–5]:[Ikä 16+]])</f>
        <v>3047358.94</v>
      </c>
    </row>
    <row r="270" spans="1:14">
      <c r="A270" s="128">
        <v>857</v>
      </c>
      <c r="B270" s="124" t="s">
        <v>275</v>
      </c>
      <c r="C270" s="136">
        <v>65</v>
      </c>
      <c r="D270" s="41">
        <v>12</v>
      </c>
      <c r="E270" s="41">
        <v>112</v>
      </c>
      <c r="F270" s="41">
        <v>64</v>
      </c>
      <c r="G270" s="41">
        <v>2141</v>
      </c>
      <c r="H270" s="38">
        <f>SUM(Ikärakenne[[#This Row],[0–5-vuotiaat]:[16 vuotta täyttäneet]])</f>
        <v>2394</v>
      </c>
      <c r="I270" s="138">
        <v>532110.15</v>
      </c>
      <c r="J270" s="138">
        <v>104238</v>
      </c>
      <c r="K270" s="138">
        <v>809908.96</v>
      </c>
      <c r="L270" s="138">
        <v>795813.12</v>
      </c>
      <c r="M270" s="138">
        <v>137152.46</v>
      </c>
      <c r="N270" s="181">
        <f>SUM(Ikärakenne[[#This Row],[Ikä 0–5]:[Ikä 16+]])</f>
        <v>2379222.69</v>
      </c>
    </row>
    <row r="271" spans="1:14">
      <c r="A271" s="128">
        <v>858</v>
      </c>
      <c r="B271" s="124" t="s">
        <v>276</v>
      </c>
      <c r="C271" s="136">
        <v>2330</v>
      </c>
      <c r="D271" s="41">
        <v>448</v>
      </c>
      <c r="E271" s="41">
        <v>3166</v>
      </c>
      <c r="F271" s="41">
        <v>1743</v>
      </c>
      <c r="G271" s="41">
        <v>32697</v>
      </c>
      <c r="H271" s="38">
        <f>SUM(Ikärakenne[[#This Row],[0–5-vuotiaat]:[16 vuotta täyttäneet]])</f>
        <v>40384</v>
      </c>
      <c r="I271" s="138">
        <v>19074102.300000001</v>
      </c>
      <c r="J271" s="138">
        <v>3891552</v>
      </c>
      <c r="K271" s="138">
        <v>22894390.780000001</v>
      </c>
      <c r="L271" s="138">
        <v>21673472.940000001</v>
      </c>
      <c r="M271" s="138">
        <v>2094569.82</v>
      </c>
      <c r="N271" s="181">
        <f>SUM(Ikärakenne[[#This Row],[Ikä 0–5]:[Ikä 16+]])</f>
        <v>69628087.839999989</v>
      </c>
    </row>
    <row r="272" spans="1:14">
      <c r="A272" s="128">
        <v>859</v>
      </c>
      <c r="B272" s="124" t="s">
        <v>277</v>
      </c>
      <c r="C272" s="136">
        <v>607</v>
      </c>
      <c r="D272" s="41">
        <v>121</v>
      </c>
      <c r="E272" s="41">
        <v>894</v>
      </c>
      <c r="F272" s="41">
        <v>460</v>
      </c>
      <c r="G272" s="41">
        <v>4480</v>
      </c>
      <c r="H272" s="38">
        <f>SUM(Ikärakenne[[#This Row],[0–5-vuotiaat]:[16 vuotta täyttäneet]])</f>
        <v>6562</v>
      </c>
      <c r="I272" s="138">
        <v>4969090.17</v>
      </c>
      <c r="J272" s="138">
        <v>1051066.5</v>
      </c>
      <c r="K272" s="138">
        <v>6464809.0199999996</v>
      </c>
      <c r="L272" s="138">
        <v>5719906.7999999998</v>
      </c>
      <c r="M272" s="138">
        <v>286988.79999999999</v>
      </c>
      <c r="N272" s="181">
        <f>SUM(Ikärakenne[[#This Row],[Ikä 0–5]:[Ikä 16+]])</f>
        <v>18491861.289999999</v>
      </c>
    </row>
    <row r="273" spans="1:14">
      <c r="A273" s="128">
        <v>886</v>
      </c>
      <c r="B273" s="124" t="s">
        <v>278</v>
      </c>
      <c r="C273" s="136">
        <v>643</v>
      </c>
      <c r="D273" s="41">
        <v>137</v>
      </c>
      <c r="E273" s="41">
        <v>942</v>
      </c>
      <c r="F273" s="41">
        <v>490</v>
      </c>
      <c r="G273" s="41">
        <v>10387</v>
      </c>
      <c r="H273" s="38">
        <f>SUM(Ikärakenne[[#This Row],[0–5-vuotiaat]:[16 vuotta täyttäneet]])</f>
        <v>12599</v>
      </c>
      <c r="I273" s="138">
        <v>5263797.33</v>
      </c>
      <c r="J273" s="138">
        <v>1190050.5</v>
      </c>
      <c r="K273" s="138">
        <v>6811912.8600000003</v>
      </c>
      <c r="L273" s="138">
        <v>6092944.2000000002</v>
      </c>
      <c r="M273" s="138">
        <v>665391.22</v>
      </c>
      <c r="N273" s="181">
        <f>SUM(Ikärakenne[[#This Row],[Ikä 0–5]:[Ikä 16+]])</f>
        <v>20024096.109999999</v>
      </c>
    </row>
    <row r="274" spans="1:14">
      <c r="A274" s="128">
        <v>887</v>
      </c>
      <c r="B274" s="124" t="s">
        <v>279</v>
      </c>
      <c r="C274" s="136">
        <v>178</v>
      </c>
      <c r="D274" s="41">
        <v>39</v>
      </c>
      <c r="E274" s="41">
        <v>265</v>
      </c>
      <c r="F274" s="41">
        <v>137</v>
      </c>
      <c r="G274" s="41">
        <v>3950</v>
      </c>
      <c r="H274" s="38">
        <f>SUM(Ikärakenne[[#This Row],[0–5-vuotiaat]:[16 vuotta täyttäneet]])</f>
        <v>4569</v>
      </c>
      <c r="I274" s="138">
        <v>1457163.1800000002</v>
      </c>
      <c r="J274" s="138">
        <v>338773.5</v>
      </c>
      <c r="K274" s="138">
        <v>1916302.45</v>
      </c>
      <c r="L274" s="138">
        <v>1703537.46</v>
      </c>
      <c r="M274" s="138">
        <v>253037</v>
      </c>
      <c r="N274" s="181">
        <f>SUM(Ikärakenne[[#This Row],[Ikä 0–5]:[Ikä 16+]])</f>
        <v>5668813.5899999999</v>
      </c>
    </row>
    <row r="275" spans="1:14">
      <c r="A275" s="128">
        <v>889</v>
      </c>
      <c r="B275" s="124" t="s">
        <v>280</v>
      </c>
      <c r="C275" s="136">
        <v>110</v>
      </c>
      <c r="D275" s="41">
        <v>21</v>
      </c>
      <c r="E275" s="41">
        <v>179</v>
      </c>
      <c r="F275" s="41">
        <v>79</v>
      </c>
      <c r="G275" s="41">
        <v>2134</v>
      </c>
      <c r="H275" s="38">
        <f>SUM(Ikärakenne[[#This Row],[0–5-vuotiaat]:[16 vuotta täyttäneet]])</f>
        <v>2523</v>
      </c>
      <c r="I275" s="138">
        <v>900494.10000000009</v>
      </c>
      <c r="J275" s="138">
        <v>182416.5</v>
      </c>
      <c r="K275" s="138">
        <v>1294408.07</v>
      </c>
      <c r="L275" s="138">
        <v>982331.82</v>
      </c>
      <c r="M275" s="138">
        <v>136704.04</v>
      </c>
      <c r="N275" s="181">
        <f>SUM(Ikärakenne[[#This Row],[Ikä 0–5]:[Ikä 16+]])</f>
        <v>3496354.53</v>
      </c>
    </row>
    <row r="276" spans="1:14">
      <c r="A276" s="128">
        <v>890</v>
      </c>
      <c r="B276" s="124" t="s">
        <v>281</v>
      </c>
      <c r="C276" s="136">
        <v>50</v>
      </c>
      <c r="D276" s="41">
        <v>14</v>
      </c>
      <c r="E276" s="41">
        <v>59</v>
      </c>
      <c r="F276" s="41">
        <v>39</v>
      </c>
      <c r="G276" s="41">
        <v>1018</v>
      </c>
      <c r="H276" s="38">
        <f>SUM(Ikärakenne[[#This Row],[0–5-vuotiaat]:[16 vuotta täyttäneet]])</f>
        <v>1180</v>
      </c>
      <c r="I276" s="138">
        <v>409315.5</v>
      </c>
      <c r="J276" s="138">
        <v>121611</v>
      </c>
      <c r="K276" s="138">
        <v>426648.47</v>
      </c>
      <c r="L276" s="138">
        <v>484948.62</v>
      </c>
      <c r="M276" s="138">
        <v>65213.08</v>
      </c>
      <c r="N276" s="181">
        <f>SUM(Ikärakenne[[#This Row],[Ikä 0–5]:[Ikä 16+]])</f>
        <v>1507736.67</v>
      </c>
    </row>
    <row r="277" spans="1:14">
      <c r="A277" s="128">
        <v>892</v>
      </c>
      <c r="B277" s="124" t="s">
        <v>282</v>
      </c>
      <c r="C277" s="136">
        <v>280</v>
      </c>
      <c r="D277" s="41">
        <v>63</v>
      </c>
      <c r="E277" s="41">
        <v>389</v>
      </c>
      <c r="F277" s="41">
        <v>200</v>
      </c>
      <c r="G277" s="41">
        <v>2660</v>
      </c>
      <c r="H277" s="38">
        <f>SUM(Ikärakenne[[#This Row],[0–5-vuotiaat]:[16 vuotta täyttäneet]])</f>
        <v>3592</v>
      </c>
      <c r="I277" s="138">
        <v>2292166.8000000003</v>
      </c>
      <c r="J277" s="138">
        <v>547249.5</v>
      </c>
      <c r="K277" s="138">
        <v>2812987.37</v>
      </c>
      <c r="L277" s="138">
        <v>2486916</v>
      </c>
      <c r="M277" s="138">
        <v>170399.6</v>
      </c>
      <c r="N277" s="181">
        <f>SUM(Ikärakenne[[#This Row],[Ikä 0–5]:[Ikä 16+]])</f>
        <v>8309719.2699999996</v>
      </c>
    </row>
    <row r="278" spans="1:14">
      <c r="A278" s="128">
        <v>893</v>
      </c>
      <c r="B278" s="124" t="s">
        <v>283</v>
      </c>
      <c r="C278" s="136">
        <v>432</v>
      </c>
      <c r="D278" s="41">
        <v>92</v>
      </c>
      <c r="E278" s="41">
        <v>575</v>
      </c>
      <c r="F278" s="41">
        <v>321</v>
      </c>
      <c r="G278" s="41">
        <v>6014</v>
      </c>
      <c r="H278" s="38">
        <f>SUM(Ikärakenne[[#This Row],[0–5-vuotiaat]:[16 vuotta täyttäneet]])</f>
        <v>7434</v>
      </c>
      <c r="I278" s="138">
        <v>3536485.9200000004</v>
      </c>
      <c r="J278" s="138">
        <v>799158</v>
      </c>
      <c r="K278" s="138">
        <v>4158014.75</v>
      </c>
      <c r="L278" s="138">
        <v>3991500.18</v>
      </c>
      <c r="M278" s="138">
        <v>385256.84</v>
      </c>
      <c r="N278" s="181">
        <f>SUM(Ikärakenne[[#This Row],[Ikä 0–5]:[Ikä 16+]])</f>
        <v>12870415.689999999</v>
      </c>
    </row>
    <row r="279" spans="1:14">
      <c r="A279" s="128">
        <v>895</v>
      </c>
      <c r="B279" s="124" t="s">
        <v>284</v>
      </c>
      <c r="C279" s="136">
        <v>630</v>
      </c>
      <c r="D279" s="41">
        <v>130</v>
      </c>
      <c r="E279" s="41">
        <v>901</v>
      </c>
      <c r="F279" s="41">
        <v>441</v>
      </c>
      <c r="G279" s="41">
        <v>12990</v>
      </c>
      <c r="H279" s="38">
        <f>SUM(Ikärakenne[[#This Row],[0–5-vuotiaat]:[16 vuotta täyttäneet]])</f>
        <v>15092</v>
      </c>
      <c r="I279" s="138">
        <v>5157375.3</v>
      </c>
      <c r="J279" s="138">
        <v>1129245</v>
      </c>
      <c r="K279" s="138">
        <v>6515428.3300000001</v>
      </c>
      <c r="L279" s="138">
        <v>5483649.7800000003</v>
      </c>
      <c r="M279" s="138">
        <v>832139.4</v>
      </c>
      <c r="N279" s="181">
        <f>SUM(Ikärakenne[[#This Row],[Ikä 0–5]:[Ikä 16+]])</f>
        <v>19117837.809999999</v>
      </c>
    </row>
    <row r="280" spans="1:14">
      <c r="A280" s="128">
        <v>905</v>
      </c>
      <c r="B280" s="124" t="s">
        <v>285</v>
      </c>
      <c r="C280" s="136">
        <v>3407</v>
      </c>
      <c r="D280" s="41">
        <v>682</v>
      </c>
      <c r="E280" s="41">
        <v>4279</v>
      </c>
      <c r="F280" s="41">
        <v>2191</v>
      </c>
      <c r="G280" s="41">
        <v>57429</v>
      </c>
      <c r="H280" s="38">
        <f>SUM(Ikärakenne[[#This Row],[0–5-vuotiaat]:[16 vuotta täyttäneet]])</f>
        <v>67988</v>
      </c>
      <c r="I280" s="138">
        <v>27890758.170000002</v>
      </c>
      <c r="J280" s="138">
        <v>5924193</v>
      </c>
      <c r="K280" s="138">
        <v>30942861.07</v>
      </c>
      <c r="L280" s="138">
        <v>27244164.780000001</v>
      </c>
      <c r="M280" s="138">
        <v>3678901.74</v>
      </c>
      <c r="N280" s="181">
        <f>SUM(Ikärakenne[[#This Row],[Ikä 0–5]:[Ikä 16+]])</f>
        <v>95680878.760000005</v>
      </c>
    </row>
    <row r="281" spans="1:14">
      <c r="A281" s="128">
        <v>908</v>
      </c>
      <c r="B281" s="124" t="s">
        <v>286</v>
      </c>
      <c r="C281" s="136">
        <v>963</v>
      </c>
      <c r="D281" s="41">
        <v>190</v>
      </c>
      <c r="E281" s="41">
        <v>1440</v>
      </c>
      <c r="F281" s="41">
        <v>780</v>
      </c>
      <c r="G281" s="41">
        <v>17330</v>
      </c>
      <c r="H281" s="38">
        <f>SUM(Ikärakenne[[#This Row],[0–5-vuotiaat]:[16 vuotta täyttäneet]])</f>
        <v>20703</v>
      </c>
      <c r="I281" s="138">
        <v>7883416.5300000003</v>
      </c>
      <c r="J281" s="138">
        <v>1650435</v>
      </c>
      <c r="K281" s="138">
        <v>10413115.199999999</v>
      </c>
      <c r="L281" s="138">
        <v>9698972.4000000004</v>
      </c>
      <c r="M281" s="138">
        <v>1110159.8</v>
      </c>
      <c r="N281" s="181">
        <f>SUM(Ikärakenne[[#This Row],[Ikä 0–5]:[Ikä 16+]])</f>
        <v>30756098.930000003</v>
      </c>
    </row>
    <row r="282" spans="1:14">
      <c r="A282" s="128">
        <v>915</v>
      </c>
      <c r="B282" s="124" t="s">
        <v>287</v>
      </c>
      <c r="C282" s="136">
        <v>744</v>
      </c>
      <c r="D282" s="41">
        <v>128</v>
      </c>
      <c r="E282" s="41">
        <v>1019</v>
      </c>
      <c r="F282" s="41">
        <v>574</v>
      </c>
      <c r="G282" s="41">
        <v>17294</v>
      </c>
      <c r="H282" s="38">
        <f>SUM(Ikärakenne[[#This Row],[0–5-vuotiaat]:[16 vuotta täyttäneet]])</f>
        <v>19759</v>
      </c>
      <c r="I282" s="138">
        <v>6090614.6400000006</v>
      </c>
      <c r="J282" s="138">
        <v>1111872</v>
      </c>
      <c r="K282" s="138">
        <v>7368725.2699999996</v>
      </c>
      <c r="L282" s="138">
        <v>7137448.9199999999</v>
      </c>
      <c r="M282" s="138">
        <v>1107853.6400000001</v>
      </c>
      <c r="N282" s="181">
        <f>SUM(Ikärakenne[[#This Row],[Ikä 0–5]:[Ikä 16+]])</f>
        <v>22816514.469999999</v>
      </c>
    </row>
    <row r="283" spans="1:14">
      <c r="A283" s="128">
        <v>918</v>
      </c>
      <c r="B283" s="124" t="s">
        <v>288</v>
      </c>
      <c r="C283" s="136">
        <v>106</v>
      </c>
      <c r="D283" s="41">
        <v>16</v>
      </c>
      <c r="E283" s="41">
        <v>137</v>
      </c>
      <c r="F283" s="41">
        <v>75</v>
      </c>
      <c r="G283" s="41">
        <v>1894</v>
      </c>
      <c r="H283" s="38">
        <f>SUM(Ikärakenne[[#This Row],[0–5-vuotiaat]:[16 vuotta täyttäneet]])</f>
        <v>2228</v>
      </c>
      <c r="I283" s="138">
        <v>867748.86</v>
      </c>
      <c r="J283" s="138">
        <v>138984</v>
      </c>
      <c r="K283" s="138">
        <v>990692.21</v>
      </c>
      <c r="L283" s="138">
        <v>932593.5</v>
      </c>
      <c r="M283" s="138">
        <v>121329.64</v>
      </c>
      <c r="N283" s="181">
        <f>SUM(Ikärakenne[[#This Row],[Ikä 0–5]:[Ikä 16+]])</f>
        <v>3051348.21</v>
      </c>
    </row>
    <row r="284" spans="1:14">
      <c r="A284" s="128">
        <v>921</v>
      </c>
      <c r="B284" s="124" t="s">
        <v>289</v>
      </c>
      <c r="C284" s="136">
        <v>43</v>
      </c>
      <c r="D284" s="41">
        <v>11</v>
      </c>
      <c r="E284" s="41">
        <v>71</v>
      </c>
      <c r="F284" s="41">
        <v>51</v>
      </c>
      <c r="G284" s="41">
        <v>1718</v>
      </c>
      <c r="H284" s="38">
        <f>SUM(Ikärakenne[[#This Row],[0–5-vuotiaat]:[16 vuotta täyttäneet]])</f>
        <v>1894</v>
      </c>
      <c r="I284" s="138">
        <v>352011.33</v>
      </c>
      <c r="J284" s="138">
        <v>95551.5</v>
      </c>
      <c r="K284" s="138">
        <v>513424.43</v>
      </c>
      <c r="L284" s="138">
        <v>634163.57999999996</v>
      </c>
      <c r="M284" s="138">
        <v>110055.08</v>
      </c>
      <c r="N284" s="181">
        <f>SUM(Ikärakenne[[#This Row],[Ikä 0–5]:[Ikä 16+]])</f>
        <v>1705205.92</v>
      </c>
    </row>
    <row r="285" spans="1:14">
      <c r="A285" s="128">
        <v>922</v>
      </c>
      <c r="B285" s="124" t="s">
        <v>290</v>
      </c>
      <c r="C285" s="136">
        <v>260</v>
      </c>
      <c r="D285" s="41">
        <v>59</v>
      </c>
      <c r="E285" s="41">
        <v>405</v>
      </c>
      <c r="F285" s="41">
        <v>206</v>
      </c>
      <c r="G285" s="41">
        <v>3571</v>
      </c>
      <c r="H285" s="38">
        <f>SUM(Ikärakenne[[#This Row],[0–5-vuotiaat]:[16 vuotta täyttäneet]])</f>
        <v>4501</v>
      </c>
      <c r="I285" s="138">
        <v>2128440.6</v>
      </c>
      <c r="J285" s="138">
        <v>512503.5</v>
      </c>
      <c r="K285" s="138">
        <v>2928688.65</v>
      </c>
      <c r="L285" s="138">
        <v>2561523.48</v>
      </c>
      <c r="M285" s="138">
        <v>228758.26</v>
      </c>
      <c r="N285" s="181">
        <f>SUM(Ikärakenne[[#This Row],[Ikä 0–5]:[Ikä 16+]])</f>
        <v>8359914.4900000002</v>
      </c>
    </row>
    <row r="286" spans="1:14">
      <c r="A286" s="128">
        <v>924</v>
      </c>
      <c r="B286" s="124" t="s">
        <v>291</v>
      </c>
      <c r="C286" s="136">
        <v>128</v>
      </c>
      <c r="D286" s="41">
        <v>20</v>
      </c>
      <c r="E286" s="41">
        <v>193</v>
      </c>
      <c r="F286" s="41">
        <v>117</v>
      </c>
      <c r="G286" s="41">
        <v>2488</v>
      </c>
      <c r="H286" s="38">
        <f>SUM(Ikärakenne[[#This Row],[0–5-vuotiaat]:[16 vuotta täyttäneet]])</f>
        <v>2946</v>
      </c>
      <c r="I286" s="138">
        <v>1047847.68</v>
      </c>
      <c r="J286" s="138">
        <v>173730</v>
      </c>
      <c r="K286" s="138">
        <v>1395646.69</v>
      </c>
      <c r="L286" s="138">
        <v>1454845.86</v>
      </c>
      <c r="M286" s="138">
        <v>159381.28</v>
      </c>
      <c r="N286" s="181">
        <f>SUM(Ikärakenne[[#This Row],[Ikä 0–5]:[Ikä 16+]])</f>
        <v>4231451.5100000007</v>
      </c>
    </row>
    <row r="287" spans="1:14">
      <c r="A287" s="128">
        <v>925</v>
      </c>
      <c r="B287" s="124" t="s">
        <v>292</v>
      </c>
      <c r="C287" s="136">
        <v>141</v>
      </c>
      <c r="D287" s="41">
        <v>35</v>
      </c>
      <c r="E287" s="41">
        <v>248</v>
      </c>
      <c r="F287" s="41">
        <v>97</v>
      </c>
      <c r="G287" s="41">
        <v>2906</v>
      </c>
      <c r="H287" s="38">
        <f>SUM(Ikärakenne[[#This Row],[0–5-vuotiaat]:[16 vuotta täyttäneet]])</f>
        <v>3427</v>
      </c>
      <c r="I287" s="138">
        <v>1154269.71</v>
      </c>
      <c r="J287" s="138">
        <v>304027.5</v>
      </c>
      <c r="K287" s="138">
        <v>1793369.84</v>
      </c>
      <c r="L287" s="138">
        <v>1206154.26</v>
      </c>
      <c r="M287" s="138">
        <v>186158.36000000002</v>
      </c>
      <c r="N287" s="181">
        <f>SUM(Ikärakenne[[#This Row],[Ikä 0–5]:[Ikä 16+]])</f>
        <v>4643979.67</v>
      </c>
    </row>
    <row r="288" spans="1:14">
      <c r="A288" s="128">
        <v>927</v>
      </c>
      <c r="B288" s="124" t="s">
        <v>293</v>
      </c>
      <c r="C288" s="136">
        <v>1608</v>
      </c>
      <c r="D288" s="41">
        <v>295</v>
      </c>
      <c r="E288" s="41">
        <v>2259</v>
      </c>
      <c r="F288" s="41">
        <v>1256</v>
      </c>
      <c r="G288" s="41">
        <v>23495</v>
      </c>
      <c r="H288" s="38">
        <f>SUM(Ikärakenne[[#This Row],[0–5-vuotiaat]:[16 vuotta täyttäneet]])</f>
        <v>28913</v>
      </c>
      <c r="I288" s="138">
        <v>13163586.48</v>
      </c>
      <c r="J288" s="138">
        <v>2562517.5</v>
      </c>
      <c r="K288" s="138">
        <v>16335574.470000001</v>
      </c>
      <c r="L288" s="138">
        <v>15617832.48</v>
      </c>
      <c r="M288" s="138">
        <v>1505089.7</v>
      </c>
      <c r="N288" s="181">
        <f>SUM(Ikärakenne[[#This Row],[Ikä 0–5]:[Ikä 16+]])</f>
        <v>49184600.63000001</v>
      </c>
    </row>
    <row r="289" spans="1:14">
      <c r="A289" s="128">
        <v>931</v>
      </c>
      <c r="B289" s="124" t="s">
        <v>294</v>
      </c>
      <c r="C289" s="136">
        <v>231</v>
      </c>
      <c r="D289" s="41">
        <v>51</v>
      </c>
      <c r="E289" s="41">
        <v>283</v>
      </c>
      <c r="F289" s="41">
        <v>151</v>
      </c>
      <c r="G289" s="41">
        <v>5235</v>
      </c>
      <c r="H289" s="38">
        <f>SUM(Ikärakenne[[#This Row],[0–5-vuotiaat]:[16 vuotta täyttäneet]])</f>
        <v>5951</v>
      </c>
      <c r="I289" s="138">
        <v>1891037.61</v>
      </c>
      <c r="J289" s="138">
        <v>443011.5</v>
      </c>
      <c r="K289" s="138">
        <v>2046466.39</v>
      </c>
      <c r="L289" s="138">
        <v>1877621.58</v>
      </c>
      <c r="M289" s="138">
        <v>335354.10000000003</v>
      </c>
      <c r="N289" s="181">
        <f>SUM(Ikärakenne[[#This Row],[Ikä 0–5]:[Ikä 16+]])</f>
        <v>6593491.1799999997</v>
      </c>
    </row>
    <row r="290" spans="1:14">
      <c r="A290" s="128">
        <v>934</v>
      </c>
      <c r="B290" s="124" t="s">
        <v>295</v>
      </c>
      <c r="C290" s="136">
        <v>83</v>
      </c>
      <c r="D290" s="41">
        <v>25</v>
      </c>
      <c r="E290" s="41">
        <v>181</v>
      </c>
      <c r="F290" s="41">
        <v>78</v>
      </c>
      <c r="G290" s="41">
        <v>2304</v>
      </c>
      <c r="H290" s="38">
        <f>SUM(Ikärakenne[[#This Row],[0–5-vuotiaat]:[16 vuotta täyttäneet]])</f>
        <v>2671</v>
      </c>
      <c r="I290" s="138">
        <v>679463.73</v>
      </c>
      <c r="J290" s="138">
        <v>217162.5</v>
      </c>
      <c r="K290" s="138">
        <v>1308870.73</v>
      </c>
      <c r="L290" s="138">
        <v>969897.24</v>
      </c>
      <c r="M290" s="138">
        <v>147594.23999999999</v>
      </c>
      <c r="N290" s="181">
        <f>SUM(Ikärakenne[[#This Row],[Ikä 0–5]:[Ikä 16+]])</f>
        <v>3322988.4400000004</v>
      </c>
    </row>
    <row r="291" spans="1:14">
      <c r="A291" s="128">
        <v>935</v>
      </c>
      <c r="B291" s="124" t="s">
        <v>296</v>
      </c>
      <c r="C291" s="136">
        <v>92</v>
      </c>
      <c r="D291" s="41">
        <v>19</v>
      </c>
      <c r="E291" s="41">
        <v>174</v>
      </c>
      <c r="F291" s="41">
        <v>78</v>
      </c>
      <c r="G291" s="41">
        <v>2622</v>
      </c>
      <c r="H291" s="38">
        <f>SUM(Ikärakenne[[#This Row],[0–5-vuotiaat]:[16 vuotta täyttäneet]])</f>
        <v>2985</v>
      </c>
      <c r="I291" s="138">
        <v>753140.52</v>
      </c>
      <c r="J291" s="138">
        <v>165043.5</v>
      </c>
      <c r="K291" s="138">
        <v>1258251.42</v>
      </c>
      <c r="L291" s="138">
        <v>969897.24</v>
      </c>
      <c r="M291" s="138">
        <v>167965.32</v>
      </c>
      <c r="N291" s="181">
        <f>SUM(Ikärakenne[[#This Row],[Ikä 0–5]:[Ikä 16+]])</f>
        <v>3314297.9999999995</v>
      </c>
    </row>
    <row r="292" spans="1:14">
      <c r="A292" s="128">
        <v>936</v>
      </c>
      <c r="B292" s="124" t="s">
        <v>297</v>
      </c>
      <c r="C292" s="136">
        <v>230</v>
      </c>
      <c r="D292" s="41">
        <v>50</v>
      </c>
      <c r="E292" s="41">
        <v>336</v>
      </c>
      <c r="F292" s="41">
        <v>193</v>
      </c>
      <c r="G292" s="41">
        <v>5586</v>
      </c>
      <c r="H292" s="38">
        <f>SUM(Ikärakenne[[#This Row],[0–5-vuotiaat]:[16 vuotta täyttäneet]])</f>
        <v>6395</v>
      </c>
      <c r="I292" s="138">
        <v>1882851.3</v>
      </c>
      <c r="J292" s="138">
        <v>434325</v>
      </c>
      <c r="K292" s="138">
        <v>2429726.88</v>
      </c>
      <c r="L292" s="138">
        <v>2399873.94</v>
      </c>
      <c r="M292" s="138">
        <v>357839.16000000003</v>
      </c>
      <c r="N292" s="181">
        <f>SUM(Ikärakenne[[#This Row],[Ikä 0–5]:[Ikä 16+]])</f>
        <v>7504616.2799999993</v>
      </c>
    </row>
    <row r="293" spans="1:14">
      <c r="A293" s="128">
        <v>946</v>
      </c>
      <c r="B293" s="124" t="s">
        <v>298</v>
      </c>
      <c r="C293" s="136">
        <v>386</v>
      </c>
      <c r="D293" s="41">
        <v>60</v>
      </c>
      <c r="E293" s="41">
        <v>471</v>
      </c>
      <c r="F293" s="41">
        <v>244</v>
      </c>
      <c r="G293" s="41">
        <v>5126</v>
      </c>
      <c r="H293" s="38">
        <f>SUM(Ikärakenne[[#This Row],[0–5-vuotiaat]:[16 vuotta täyttäneet]])</f>
        <v>6287</v>
      </c>
      <c r="I293" s="138">
        <v>3159915.66</v>
      </c>
      <c r="J293" s="138">
        <v>521190</v>
      </c>
      <c r="K293" s="138">
        <v>3405956.43</v>
      </c>
      <c r="L293" s="138">
        <v>3034037.52</v>
      </c>
      <c r="M293" s="138">
        <v>328371.56</v>
      </c>
      <c r="N293" s="181">
        <f>SUM(Ikärakenne[[#This Row],[Ikä 0–5]:[Ikä 16+]])</f>
        <v>10449471.17</v>
      </c>
    </row>
    <row r="294" spans="1:14">
      <c r="A294" s="128">
        <v>976</v>
      </c>
      <c r="B294" s="124" t="s">
        <v>299</v>
      </c>
      <c r="C294" s="136">
        <v>111</v>
      </c>
      <c r="D294" s="41">
        <v>21</v>
      </c>
      <c r="E294" s="41">
        <v>178</v>
      </c>
      <c r="F294" s="41">
        <v>94</v>
      </c>
      <c r="G294" s="41">
        <v>3384</v>
      </c>
      <c r="H294" s="38">
        <f>SUM(Ikärakenne[[#This Row],[0–5-vuotiaat]:[16 vuotta täyttäneet]])</f>
        <v>3788</v>
      </c>
      <c r="I294" s="138">
        <v>908680.41</v>
      </c>
      <c r="J294" s="138">
        <v>182416.5</v>
      </c>
      <c r="K294" s="138">
        <v>1287176.74</v>
      </c>
      <c r="L294" s="138">
        <v>1168850.52</v>
      </c>
      <c r="M294" s="138">
        <v>216779.04</v>
      </c>
      <c r="N294" s="181">
        <f>SUM(Ikärakenne[[#This Row],[Ikä 0–5]:[Ikä 16+]])</f>
        <v>3763903.2100000004</v>
      </c>
    </row>
    <row r="295" spans="1:14">
      <c r="A295" s="128">
        <v>977</v>
      </c>
      <c r="B295" s="124" t="s">
        <v>300</v>
      </c>
      <c r="C295" s="136">
        <v>1028</v>
      </c>
      <c r="D295" s="41">
        <v>209</v>
      </c>
      <c r="E295" s="41">
        <v>1432</v>
      </c>
      <c r="F295" s="41">
        <v>662</v>
      </c>
      <c r="G295" s="41">
        <v>11962</v>
      </c>
      <c r="H295" s="38">
        <f>SUM(Ikärakenne[[#This Row],[0–5-vuotiaat]:[16 vuotta täyttäneet]])</f>
        <v>15293</v>
      </c>
      <c r="I295" s="138">
        <v>8415526.6799999997</v>
      </c>
      <c r="J295" s="138">
        <v>1815478.5</v>
      </c>
      <c r="K295" s="138">
        <v>10355264.560000001</v>
      </c>
      <c r="L295" s="138">
        <v>8231691.96</v>
      </c>
      <c r="M295" s="138">
        <v>766285.72</v>
      </c>
      <c r="N295" s="181">
        <f>SUM(Ikärakenne[[#This Row],[Ikä 0–5]:[Ikä 16+]])</f>
        <v>29584247.420000002</v>
      </c>
    </row>
    <row r="296" spans="1:14">
      <c r="A296" s="128">
        <v>980</v>
      </c>
      <c r="B296" s="124" t="s">
        <v>301</v>
      </c>
      <c r="C296" s="136">
        <v>2249</v>
      </c>
      <c r="D296" s="41">
        <v>452</v>
      </c>
      <c r="E296" s="41">
        <v>3031</v>
      </c>
      <c r="F296" s="41">
        <v>1537</v>
      </c>
      <c r="G296" s="41">
        <v>26338</v>
      </c>
      <c r="H296" s="38">
        <f>SUM(Ikärakenne[[#This Row],[0–5-vuotiaat]:[16 vuotta täyttäneet]])</f>
        <v>33607</v>
      </c>
      <c r="I296" s="138">
        <v>18411011.190000001</v>
      </c>
      <c r="J296" s="138">
        <v>3926298</v>
      </c>
      <c r="K296" s="138">
        <v>21918161.23</v>
      </c>
      <c r="L296" s="138">
        <v>19111949.460000001</v>
      </c>
      <c r="M296" s="138">
        <v>1687212.28</v>
      </c>
      <c r="N296" s="181">
        <f>SUM(Ikärakenne[[#This Row],[Ikä 0–5]:[Ikä 16+]])</f>
        <v>65054632.160000004</v>
      </c>
    </row>
    <row r="297" spans="1:14">
      <c r="A297" s="128">
        <v>981</v>
      </c>
      <c r="B297" s="124" t="s">
        <v>302</v>
      </c>
      <c r="C297" s="136">
        <v>76</v>
      </c>
      <c r="D297" s="41">
        <v>14</v>
      </c>
      <c r="E297" s="41">
        <v>120</v>
      </c>
      <c r="F297" s="41">
        <v>69</v>
      </c>
      <c r="G297" s="41">
        <v>1958</v>
      </c>
      <c r="H297" s="38">
        <f>SUM(Ikärakenne[[#This Row],[0–5-vuotiaat]:[16 vuotta täyttäneet]])</f>
        <v>2237</v>
      </c>
      <c r="I297" s="138">
        <v>622159.56000000006</v>
      </c>
      <c r="J297" s="138">
        <v>121611</v>
      </c>
      <c r="K297" s="138">
        <v>867759.6</v>
      </c>
      <c r="L297" s="138">
        <v>857986.02</v>
      </c>
      <c r="M297" s="138">
        <v>125429.48000000001</v>
      </c>
      <c r="N297" s="181">
        <f>SUM(Ikärakenne[[#This Row],[Ikä 0–5]:[Ikä 16+]])</f>
        <v>2594945.66</v>
      </c>
    </row>
    <row r="298" spans="1:14">
      <c r="A298" s="128">
        <v>989</v>
      </c>
      <c r="B298" s="124" t="s">
        <v>303</v>
      </c>
      <c r="C298" s="136">
        <v>229</v>
      </c>
      <c r="D298" s="41">
        <v>45</v>
      </c>
      <c r="E298" s="41">
        <v>292</v>
      </c>
      <c r="F298" s="41">
        <v>213</v>
      </c>
      <c r="G298" s="41">
        <v>4627</v>
      </c>
      <c r="H298" s="38">
        <f>SUM(Ikärakenne[[#This Row],[0–5-vuotiaat]:[16 vuotta täyttäneet]])</f>
        <v>5406</v>
      </c>
      <c r="I298" s="138">
        <v>1874664.99</v>
      </c>
      <c r="J298" s="138">
        <v>390892.5</v>
      </c>
      <c r="K298" s="138">
        <v>2111548.36</v>
      </c>
      <c r="L298" s="138">
        <v>2648565.54</v>
      </c>
      <c r="M298" s="138">
        <v>296405.62</v>
      </c>
      <c r="N298" s="181">
        <f>SUM(Ikärakenne[[#This Row],[Ikä 0–5]:[Ikä 16+]])</f>
        <v>7322077.0099999998</v>
      </c>
    </row>
    <row r="299" spans="1:14">
      <c r="A299" s="128">
        <v>992</v>
      </c>
      <c r="B299" s="124" t="s">
        <v>304</v>
      </c>
      <c r="C299" s="136">
        <v>816</v>
      </c>
      <c r="D299" s="41">
        <v>160</v>
      </c>
      <c r="E299" s="41">
        <v>1229</v>
      </c>
      <c r="F299" s="41">
        <v>669</v>
      </c>
      <c r="G299" s="41">
        <v>15246</v>
      </c>
      <c r="H299" s="38">
        <f>SUM(Ikärakenne[[#This Row],[0–5-vuotiaat]:[16 vuotta täyttäneet]])</f>
        <v>18120</v>
      </c>
      <c r="I299" s="138">
        <v>6680028.96</v>
      </c>
      <c r="J299" s="138">
        <v>1389840</v>
      </c>
      <c r="K299" s="138">
        <v>8887304.5700000003</v>
      </c>
      <c r="L299" s="138">
        <v>8318734.0199999996</v>
      </c>
      <c r="M299" s="138">
        <v>976658.76</v>
      </c>
      <c r="N299" s="181">
        <f>SUM(Ikärakenne[[#This Row],[Ikä 0–5]:[Ikä 16+]])</f>
        <v>26252566.310000002</v>
      </c>
    </row>
    <row r="303" spans="1:14">
      <c r="C303" s="133"/>
    </row>
    <row r="304" spans="1:14">
      <c r="C304" s="41"/>
      <c r="D304" s="41"/>
      <c r="E304" s="41"/>
      <c r="F304" s="41"/>
      <c r="G304" s="41"/>
    </row>
    <row r="305" spans="3:7">
      <c r="C305" s="133"/>
    </row>
    <row r="306" spans="3:7">
      <c r="C306" s="41"/>
      <c r="D306" s="41"/>
      <c r="E306" s="41"/>
      <c r="F306" s="41"/>
      <c r="G306" s="41"/>
    </row>
  </sheetData>
  <pageMargins left="0.31496062992125984" right="0.31496062992125984" top="0.55118110236220474" bottom="0.55118110236220474" header="0.31496062992125984" footer="0.31496062992125984"/>
  <pageSetup paperSize="9" scale="65"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5"/>
  <sheetViews>
    <sheetView zoomScale="80" zoomScaleNormal="80" workbookViewId="0">
      <pane xSplit="2" ySplit="11" topLeftCell="C12" activePane="bottomRight" state="frozen"/>
      <selection activeCell="G29" sqref="G29"/>
      <selection pane="topRight" activeCell="G29" sqref="G29"/>
      <selection pane="bottomLeft" activeCell="G29" sqref="G29"/>
      <selection pane="bottomRight"/>
    </sheetView>
  </sheetViews>
  <sheetFormatPr defaultRowHeight="15"/>
  <cols>
    <col min="1" max="1" width="20" style="90" customWidth="1"/>
    <col min="2" max="2" width="23.625" style="154" customWidth="1"/>
    <col min="3" max="3" width="17.5" style="140" customWidth="1"/>
    <col min="4" max="4" width="12.625" style="133" customWidth="1"/>
    <col min="5" max="5" width="10.375" style="133" customWidth="1"/>
    <col min="6" max="6" width="15.125" style="42" customWidth="1"/>
    <col min="7" max="7" width="18.875" style="156" customWidth="1"/>
    <col min="8" max="8" width="13" style="156" bestFit="1" customWidth="1"/>
    <col min="9" max="9" width="18.125" style="158" bestFit="1" customWidth="1"/>
    <col min="10" max="10" width="17.625" style="15" customWidth="1"/>
    <col min="11" max="11" width="16.125" style="42" customWidth="1"/>
    <col min="12" max="12" width="14.875" style="102" bestFit="1" customWidth="1"/>
    <col min="13" max="13" width="18.625" style="156" customWidth="1"/>
    <col min="14" max="14" width="16.125" style="156" customWidth="1"/>
    <col min="15" max="15" width="19.125" style="156" bestFit="1" customWidth="1"/>
    <col min="16" max="16" width="17.625" style="42" customWidth="1"/>
    <col min="17" max="17" width="15.125" style="42" customWidth="1"/>
    <col min="18" max="18" width="16.625" style="161" customWidth="1"/>
    <col min="19" max="19" width="18.375" style="90" customWidth="1"/>
    <col min="20" max="20" width="17.875" style="169" customWidth="1"/>
    <col min="21" max="21" width="17.625" style="35" bestFit="1" customWidth="1"/>
    <col min="22" max="22" width="25.625" style="35" bestFit="1" customWidth="1"/>
    <col min="23" max="23" width="14.625" style="35" bestFit="1" customWidth="1"/>
    <col min="24" max="24" width="13.125" style="35" bestFit="1" customWidth="1"/>
    <col min="25" max="25" width="15.375" style="35" bestFit="1" customWidth="1"/>
    <col min="26" max="26" width="11.125" style="35" bestFit="1" customWidth="1"/>
    <col min="27" max="27" width="20.125" style="162" bestFit="1" customWidth="1"/>
    <col min="28" max="28" width="17.125" style="35" bestFit="1" customWidth="1"/>
    <col min="29" max="29" width="18.625" style="35" bestFit="1" customWidth="1"/>
    <col min="30" max="30" width="16" style="26" bestFit="1" customWidth="1"/>
  </cols>
  <sheetData>
    <row r="1" spans="1:32" ht="23.25">
      <c r="A1" s="318" t="s">
        <v>756</v>
      </c>
      <c r="D1" s="155"/>
      <c r="E1" s="373"/>
      <c r="F1" s="157"/>
      <c r="H1" s="157"/>
      <c r="R1" s="15"/>
      <c r="AD1" s="167"/>
      <c r="AF1" s="103"/>
    </row>
    <row r="2" spans="1:32">
      <c r="A2" s="154" t="s">
        <v>367</v>
      </c>
      <c r="C2" s="159"/>
      <c r="D2" s="160"/>
      <c r="E2" s="160"/>
      <c r="AD2" s="167"/>
    </row>
    <row r="3" spans="1:32">
      <c r="A3" s="321" t="s">
        <v>1</v>
      </c>
      <c r="B3" s="322">
        <f>COUNT(C13:C305)</f>
        <v>293</v>
      </c>
      <c r="E3" s="163"/>
      <c r="H3" s="164"/>
      <c r="I3" s="163"/>
      <c r="J3" s="163"/>
      <c r="K3" s="163"/>
      <c r="O3" s="165"/>
      <c r="P3" s="165"/>
      <c r="Q3" s="165"/>
      <c r="R3" s="130"/>
      <c r="S3" s="176"/>
      <c r="T3" s="340"/>
      <c r="U3" s="163"/>
      <c r="V3" s="163"/>
      <c r="W3" s="163"/>
      <c r="X3" s="163"/>
      <c r="Y3" s="163"/>
      <c r="Z3" s="163"/>
      <c r="AA3" s="163"/>
      <c r="AB3" s="163"/>
      <c r="AC3" s="191"/>
      <c r="AD3" s="167"/>
    </row>
    <row r="4" spans="1:32">
      <c r="A4" s="154" t="s">
        <v>676</v>
      </c>
      <c r="B4" s="154" t="s">
        <v>687</v>
      </c>
      <c r="F4" s="133"/>
      <c r="H4" s="164"/>
      <c r="J4" s="26"/>
      <c r="T4" s="354"/>
      <c r="U4" s="192"/>
      <c r="V4" s="192"/>
      <c r="W4" s="192"/>
      <c r="X4" s="192"/>
      <c r="Y4" s="192"/>
      <c r="Z4" s="192"/>
      <c r="AA4" s="192"/>
      <c r="AD4" s="167"/>
    </row>
    <row r="5" spans="1:32" ht="29.25">
      <c r="A5" s="90" t="s">
        <v>677</v>
      </c>
      <c r="B5" s="90" t="s">
        <v>683</v>
      </c>
      <c r="E5" s="42"/>
      <c r="G5" s="149"/>
      <c r="H5" s="149"/>
      <c r="I5" s="167"/>
      <c r="L5" s="163"/>
      <c r="M5" s="163"/>
      <c r="N5" s="163"/>
      <c r="O5" s="163"/>
      <c r="P5" s="163"/>
      <c r="Q5" s="163"/>
      <c r="R5" s="163"/>
      <c r="S5" s="163"/>
      <c r="T5" s="355" t="s">
        <v>662</v>
      </c>
      <c r="U5" s="221" t="s">
        <v>689</v>
      </c>
      <c r="V5" s="221" t="s">
        <v>690</v>
      </c>
      <c r="W5" s="221" t="s">
        <v>663</v>
      </c>
      <c r="X5" s="221" t="s">
        <v>664</v>
      </c>
      <c r="Y5" s="221" t="s">
        <v>372</v>
      </c>
      <c r="Z5" s="222" t="s">
        <v>665</v>
      </c>
      <c r="AA5" s="221" t="s">
        <v>666</v>
      </c>
      <c r="AC5" s="166"/>
      <c r="AD5" s="167"/>
    </row>
    <row r="6" spans="1:32">
      <c r="A6" s="90" t="s">
        <v>678</v>
      </c>
      <c r="B6" s="90" t="s">
        <v>684</v>
      </c>
      <c r="G6" s="149"/>
      <c r="H6" s="149"/>
      <c r="I6" s="167"/>
      <c r="L6" s="134"/>
      <c r="M6" s="149"/>
      <c r="N6" s="149"/>
      <c r="O6" s="149"/>
      <c r="R6" s="168"/>
      <c r="S6" s="171"/>
      <c r="T6" s="327">
        <v>69.27</v>
      </c>
      <c r="U6" s="328">
        <v>294.01</v>
      </c>
      <c r="V6" s="328">
        <v>294.01</v>
      </c>
      <c r="W6" s="328">
        <v>1717.54</v>
      </c>
      <c r="X6" s="328">
        <v>41.53</v>
      </c>
      <c r="Y6" s="328">
        <v>404.68</v>
      </c>
      <c r="Z6" s="328">
        <v>296.02</v>
      </c>
      <c r="AA6" s="328">
        <v>28.43</v>
      </c>
      <c r="AC6" s="170"/>
      <c r="AD6" s="351"/>
    </row>
    <row r="7" spans="1:32">
      <c r="A7" s="90" t="s">
        <v>679</v>
      </c>
      <c r="B7" s="174" t="s">
        <v>685</v>
      </c>
      <c r="E7" s="42"/>
      <c r="I7" s="167"/>
      <c r="L7" s="42"/>
      <c r="M7" s="149"/>
      <c r="S7" s="149"/>
      <c r="AD7" s="170"/>
    </row>
    <row r="8" spans="1:32" s="152" customFormat="1">
      <c r="A8" s="90" t="s">
        <v>680</v>
      </c>
      <c r="B8" s="175" t="s">
        <v>686</v>
      </c>
      <c r="C8" s="343"/>
      <c r="D8" s="343"/>
      <c r="E8" s="343"/>
      <c r="F8" s="343"/>
      <c r="G8" s="343"/>
      <c r="H8" s="343"/>
      <c r="I8" s="343"/>
      <c r="J8" s="343"/>
      <c r="K8" s="343"/>
      <c r="L8" s="343"/>
      <c r="M8" s="343"/>
      <c r="N8" s="343"/>
      <c r="O8" s="343"/>
      <c r="P8" s="343"/>
      <c r="Q8" s="343"/>
      <c r="R8" s="343"/>
      <c r="S8" s="343"/>
      <c r="T8" s="340"/>
      <c r="U8" s="163"/>
      <c r="V8" s="163"/>
      <c r="W8" s="163"/>
      <c r="X8" s="163"/>
      <c r="Y8" s="163"/>
      <c r="Z8" s="163"/>
      <c r="AA8" s="163"/>
      <c r="AB8" s="163"/>
      <c r="AC8" s="163"/>
      <c r="AD8" s="163"/>
      <c r="AE8" s="153"/>
    </row>
    <row r="9" spans="1:32" s="152" customFormat="1" ht="14.25">
      <c r="A9" s="194"/>
      <c r="B9" s="195"/>
      <c r="C9" s="184"/>
      <c r="D9" s="184"/>
      <c r="E9" s="184"/>
      <c r="F9" s="184"/>
      <c r="G9" s="184"/>
      <c r="H9" s="184"/>
      <c r="I9" s="184"/>
      <c r="J9" s="184"/>
      <c r="K9" s="184"/>
      <c r="L9" s="184"/>
      <c r="M9" s="184"/>
      <c r="N9" s="185"/>
      <c r="O9" s="184"/>
      <c r="P9" s="184"/>
      <c r="Q9" s="184"/>
      <c r="R9" s="186"/>
      <c r="S9" s="184"/>
      <c r="T9" s="182"/>
      <c r="U9" s="183"/>
      <c r="V9" s="183"/>
      <c r="W9" s="183"/>
      <c r="X9" s="183"/>
      <c r="Y9" s="183"/>
      <c r="Z9" s="183"/>
      <c r="AA9" s="183"/>
      <c r="AB9" s="183"/>
      <c r="AC9" s="356"/>
      <c r="AD9" s="357"/>
      <c r="AE9" s="153"/>
    </row>
    <row r="10" spans="1:32" s="31" customFormat="1">
      <c r="A10" s="188"/>
      <c r="B10" s="188"/>
      <c r="C10" s="187" t="s">
        <v>369</v>
      </c>
      <c r="D10" s="188"/>
      <c r="E10" s="188"/>
      <c r="F10" s="188"/>
      <c r="G10" s="188"/>
      <c r="H10" s="188"/>
      <c r="I10" s="188"/>
      <c r="J10" s="188"/>
      <c r="K10" s="188"/>
      <c r="L10" s="188"/>
      <c r="M10" s="188"/>
      <c r="N10" s="188"/>
      <c r="O10" s="188"/>
      <c r="P10" s="188"/>
      <c r="Q10" s="188"/>
      <c r="R10" s="190"/>
      <c r="S10" s="188"/>
      <c r="T10" s="178" t="s">
        <v>688</v>
      </c>
      <c r="U10" s="179"/>
      <c r="V10" s="179"/>
      <c r="W10" s="179"/>
      <c r="X10" s="179"/>
      <c r="Y10" s="179"/>
      <c r="Z10" s="179"/>
      <c r="AA10" s="179"/>
      <c r="AB10" s="179"/>
      <c r="AC10" s="104"/>
      <c r="AD10" s="358"/>
    </row>
    <row r="11" spans="1:32" s="215" customFormat="1" ht="62.25" customHeight="1">
      <c r="A11" s="217" t="s">
        <v>2</v>
      </c>
      <c r="B11" s="215" t="s">
        <v>3</v>
      </c>
      <c r="C11" s="400" t="s">
        <v>759</v>
      </c>
      <c r="D11" s="381" t="s">
        <v>757</v>
      </c>
      <c r="E11" s="382" t="s">
        <v>758</v>
      </c>
      <c r="F11" s="382" t="s">
        <v>760</v>
      </c>
      <c r="G11" s="383" t="s">
        <v>674</v>
      </c>
      <c r="H11" s="381" t="s">
        <v>675</v>
      </c>
      <c r="I11" s="388" t="s">
        <v>761</v>
      </c>
      <c r="J11" s="400" t="s">
        <v>762</v>
      </c>
      <c r="K11" s="381" t="s">
        <v>771</v>
      </c>
      <c r="L11" s="401" t="s">
        <v>772</v>
      </c>
      <c r="M11" s="383" t="s">
        <v>681</v>
      </c>
      <c r="N11" s="381" t="s">
        <v>682</v>
      </c>
      <c r="O11" s="383" t="s">
        <v>776</v>
      </c>
      <c r="P11" s="381" t="s">
        <v>1174</v>
      </c>
      <c r="Q11" s="382" t="s">
        <v>1175</v>
      </c>
      <c r="R11" s="407" t="s">
        <v>736</v>
      </c>
      <c r="S11" s="383" t="s">
        <v>752</v>
      </c>
      <c r="T11" s="219" t="s">
        <v>662</v>
      </c>
      <c r="U11" s="219" t="s">
        <v>689</v>
      </c>
      <c r="V11" s="219" t="s">
        <v>690</v>
      </c>
      <c r="W11" s="219" t="s">
        <v>663</v>
      </c>
      <c r="X11" s="219" t="s">
        <v>664</v>
      </c>
      <c r="Y11" s="219" t="s">
        <v>372</v>
      </c>
      <c r="Z11" s="219" t="s">
        <v>665</v>
      </c>
      <c r="AA11" s="219" t="s">
        <v>666</v>
      </c>
      <c r="AB11" s="220" t="s">
        <v>691</v>
      </c>
      <c r="AC11" s="311"/>
      <c r="AD11" s="208"/>
    </row>
    <row r="12" spans="1:32" s="45" customFormat="1">
      <c r="B12" s="154" t="s">
        <v>371</v>
      </c>
      <c r="C12" s="252">
        <f>SUM(C13:C305)</f>
        <v>5533611</v>
      </c>
      <c r="D12" s="136">
        <f>SUM(D13:D305)</f>
        <v>248773.91666666674</v>
      </c>
      <c r="E12" s="41">
        <f>SUM(E13:E305)</f>
        <v>2621163</v>
      </c>
      <c r="F12" s="338">
        <f>D12/E12</f>
        <v>9.4909746805775436E-2</v>
      </c>
      <c r="G12" s="384">
        <f>F12/$F$12</f>
        <v>1</v>
      </c>
      <c r="H12" s="389"/>
      <c r="I12" s="390">
        <f>SUM(I13:I305)</f>
        <v>260995</v>
      </c>
      <c r="J12" s="396">
        <f>SUM(J13:J305)</f>
        <v>493086</v>
      </c>
      <c r="K12" s="272">
        <f>SUM(K13:K305)</f>
        <v>302409.10000000027</v>
      </c>
      <c r="L12" s="127">
        <f>C12/K12</f>
        <v>18.298427527478488</v>
      </c>
      <c r="M12" s="385">
        <f t="shared" ref="M12" si="0">$L$12/L12</f>
        <v>1</v>
      </c>
      <c r="N12" s="389"/>
      <c r="O12" s="390">
        <f>SUM(O13:O305)</f>
        <v>32651</v>
      </c>
      <c r="P12" s="408">
        <f>SUM(P13:P305)</f>
        <v>1743359</v>
      </c>
      <c r="Q12" s="34">
        <f>SUM(Q13:Q305)</f>
        <v>247077</v>
      </c>
      <c r="R12" s="168">
        <v>0.14172468206491032</v>
      </c>
      <c r="S12" s="409">
        <v>1</v>
      </c>
      <c r="T12" s="167">
        <f>SUM(T13:T305)</f>
        <v>382833515.37830061</v>
      </c>
      <c r="U12" s="167">
        <f t="shared" ref="U12:AA12" si="1">SUM(U13:U305)</f>
        <v>38879988.243599996</v>
      </c>
      <c r="V12" s="167">
        <f t="shared" si="1"/>
        <v>66886822.224600002</v>
      </c>
      <c r="W12" s="167">
        <f t="shared" si="1"/>
        <v>846894928.44000041</v>
      </c>
      <c r="X12" s="167">
        <f t="shared" si="1"/>
        <v>207713468.75614235</v>
      </c>
      <c r="Y12" s="167">
        <f t="shared" si="1"/>
        <v>14840424.960000001</v>
      </c>
      <c r="Z12" s="167">
        <f t="shared" si="1"/>
        <v>9665349.0200000014</v>
      </c>
      <c r="AA12" s="167">
        <f t="shared" si="1"/>
        <v>155430914.92163414</v>
      </c>
      <c r="AB12" s="177">
        <f>SUM(AB13:AB305)</f>
        <v>1723145411.9442766</v>
      </c>
      <c r="AC12" s="105"/>
      <c r="AD12" s="62"/>
    </row>
    <row r="13" spans="1:32" s="45" customFormat="1">
      <c r="A13" s="90">
        <v>5</v>
      </c>
      <c r="B13" s="154" t="s">
        <v>12</v>
      </c>
      <c r="C13" s="403">
        <v>9183</v>
      </c>
      <c r="D13" s="136">
        <v>246.16666666666666</v>
      </c>
      <c r="E13" s="41">
        <v>3757</v>
      </c>
      <c r="F13" s="338">
        <f t="shared" ref="F13:F76" si="2">D13/E13</f>
        <v>6.5522136456392516E-2</v>
      </c>
      <c r="G13" s="385">
        <f>Muut[[#This Row],[Keskim. työttömyysaste 2022, %]]/$F$12</f>
        <v>0.6903625671921545</v>
      </c>
      <c r="H13" s="169">
        <v>0</v>
      </c>
      <c r="I13" s="391">
        <v>12</v>
      </c>
      <c r="J13" s="397">
        <v>311</v>
      </c>
      <c r="K13" s="272">
        <v>1008.77</v>
      </c>
      <c r="L13" s="173">
        <f>C13/K13</f>
        <v>9.1031652408378516</v>
      </c>
      <c r="M13" s="385">
        <v>2.0101170354888898</v>
      </c>
      <c r="N13" s="169">
        <v>0</v>
      </c>
      <c r="O13" s="405">
        <v>0</v>
      </c>
      <c r="P13" s="272">
        <v>2276</v>
      </c>
      <c r="Q13" s="15">
        <v>274</v>
      </c>
      <c r="R13" s="161">
        <v>0.12038664323374342</v>
      </c>
      <c r="S13" s="409">
        <v>0.84944020674257703</v>
      </c>
      <c r="T13" s="162">
        <v>439144.05421498511</v>
      </c>
      <c r="U13" s="162">
        <v>0</v>
      </c>
      <c r="V13" s="162">
        <v>0</v>
      </c>
      <c r="W13" s="162">
        <v>534154.93999999994</v>
      </c>
      <c r="X13" s="162">
        <v>766598.31372322747</v>
      </c>
      <c r="Y13" s="162">
        <v>0</v>
      </c>
      <c r="Z13" s="158">
        <v>0</v>
      </c>
      <c r="AA13" s="162">
        <v>221765.63976844074</v>
      </c>
      <c r="AB13" s="177">
        <f>SUM(Muut[[#This Row],[Työttömyysaste]:[Koulutustausta]])</f>
        <v>1961662.9477066533</v>
      </c>
      <c r="AD13" s="62"/>
    </row>
    <row r="14" spans="1:32" s="45" customFormat="1">
      <c r="A14" s="90">
        <v>9</v>
      </c>
      <c r="B14" s="154" t="s">
        <v>13</v>
      </c>
      <c r="C14" s="403">
        <v>2447</v>
      </c>
      <c r="D14" s="136">
        <v>76.5</v>
      </c>
      <c r="E14" s="41">
        <v>1100</v>
      </c>
      <c r="F14" s="338">
        <f t="shared" si="2"/>
        <v>6.9545454545454549E-2</v>
      </c>
      <c r="G14" s="385">
        <f>Muut[[#This Row],[Keskim. työttömyysaste 2022, %]]/$F$12</f>
        <v>0.732753556784566</v>
      </c>
      <c r="H14" s="169">
        <v>0</v>
      </c>
      <c r="I14" s="391">
        <v>4</v>
      </c>
      <c r="J14" s="397">
        <v>22</v>
      </c>
      <c r="K14" s="272">
        <v>251.5</v>
      </c>
      <c r="L14" s="173">
        <f t="shared" ref="L14:L77" si="3">C14/K14</f>
        <v>9.7296222664015897</v>
      </c>
      <c r="M14" s="385">
        <v>1.8806924900534696</v>
      </c>
      <c r="N14" s="169">
        <v>0</v>
      </c>
      <c r="O14" s="405">
        <v>0</v>
      </c>
      <c r="P14" s="272">
        <v>626</v>
      </c>
      <c r="Q14" s="15">
        <v>82</v>
      </c>
      <c r="R14" s="161">
        <v>0.13099041533546327</v>
      </c>
      <c r="S14" s="409">
        <v>0.92425972263228839</v>
      </c>
      <c r="T14" s="162">
        <v>124204.43173560848</v>
      </c>
      <c r="U14" s="162">
        <v>0</v>
      </c>
      <c r="V14" s="162">
        <v>0</v>
      </c>
      <c r="W14" s="162">
        <v>37785.879999999997</v>
      </c>
      <c r="X14" s="162">
        <v>191123.32434686969</v>
      </c>
      <c r="Y14" s="162">
        <v>0</v>
      </c>
      <c r="Z14" s="158">
        <v>0</v>
      </c>
      <c r="AA14" s="162">
        <v>64299.094478624793</v>
      </c>
      <c r="AB14" s="177">
        <f>SUM(Muut[[#This Row],[Työttömyysaste]:[Koulutustausta]])</f>
        <v>417412.73056110297</v>
      </c>
      <c r="AD14" s="62"/>
    </row>
    <row r="15" spans="1:32" s="45" customFormat="1">
      <c r="A15" s="90">
        <v>10</v>
      </c>
      <c r="B15" s="154" t="s">
        <v>14</v>
      </c>
      <c r="C15" s="403">
        <v>11102</v>
      </c>
      <c r="D15" s="136">
        <v>277.5</v>
      </c>
      <c r="E15" s="41">
        <v>4658</v>
      </c>
      <c r="F15" s="338">
        <f t="shared" si="2"/>
        <v>5.9574924860455132E-2</v>
      </c>
      <c r="G15" s="385">
        <f>Muut[[#This Row],[Keskim. työttömyysaste 2022, %]]/$F$12</f>
        <v>0.62770080908939785</v>
      </c>
      <c r="H15" s="169">
        <v>0</v>
      </c>
      <c r="I15" s="391">
        <v>7</v>
      </c>
      <c r="J15" s="397">
        <v>239</v>
      </c>
      <c r="K15" s="272">
        <v>1087.23</v>
      </c>
      <c r="L15" s="173">
        <f t="shared" si="3"/>
        <v>10.211270844255585</v>
      </c>
      <c r="M15" s="385">
        <v>1.7919833688254763</v>
      </c>
      <c r="N15" s="169">
        <v>0</v>
      </c>
      <c r="O15" s="405">
        <v>0</v>
      </c>
      <c r="P15" s="272">
        <v>2873</v>
      </c>
      <c r="Q15" s="15">
        <v>390</v>
      </c>
      <c r="R15" s="161">
        <v>0.13574660633484162</v>
      </c>
      <c r="S15" s="409">
        <v>0.95781909232062545</v>
      </c>
      <c r="T15" s="162">
        <v>482724.23067650193</v>
      </c>
      <c r="U15" s="162">
        <v>0</v>
      </c>
      <c r="V15" s="162">
        <v>0</v>
      </c>
      <c r="W15" s="162">
        <v>410492.06</v>
      </c>
      <c r="X15" s="162">
        <v>826222.71144988923</v>
      </c>
      <c r="Y15" s="162">
        <v>0</v>
      </c>
      <c r="Z15" s="158">
        <v>0</v>
      </c>
      <c r="AA15" s="162">
        <v>302316.30601448606</v>
      </c>
      <c r="AB15" s="177">
        <f>SUM(Muut[[#This Row],[Työttömyysaste]:[Koulutustausta]])</f>
        <v>2021755.3081408772</v>
      </c>
      <c r="AD15" s="62"/>
    </row>
    <row r="16" spans="1:32" s="45" customFormat="1">
      <c r="A16" s="90">
        <v>16</v>
      </c>
      <c r="B16" s="154" t="s">
        <v>15</v>
      </c>
      <c r="C16" s="403">
        <v>8014</v>
      </c>
      <c r="D16" s="136">
        <v>272.41666666666669</v>
      </c>
      <c r="E16" s="41">
        <v>3269</v>
      </c>
      <c r="F16" s="338">
        <f t="shared" si="2"/>
        <v>8.3333333333333343E-2</v>
      </c>
      <c r="G16" s="385">
        <f>Muut[[#This Row],[Keskim. työttömyysaste 2022, %]]/$F$12</f>
        <v>0.87802713775928387</v>
      </c>
      <c r="H16" s="169">
        <v>0</v>
      </c>
      <c r="I16" s="391">
        <v>12</v>
      </c>
      <c r="J16" s="397">
        <v>210</v>
      </c>
      <c r="K16" s="272">
        <v>563.39</v>
      </c>
      <c r="L16" s="173">
        <f t="shared" si="3"/>
        <v>14.22460462557021</v>
      </c>
      <c r="M16" s="385">
        <v>1.2863926983661222</v>
      </c>
      <c r="N16" s="169">
        <v>3</v>
      </c>
      <c r="O16" s="405">
        <v>474</v>
      </c>
      <c r="P16" s="272">
        <v>2127</v>
      </c>
      <c r="Q16" s="15">
        <v>316</v>
      </c>
      <c r="R16" s="161">
        <v>0.14856605547719792</v>
      </c>
      <c r="S16" s="409">
        <v>1.0482722791302805</v>
      </c>
      <c r="T16" s="162">
        <v>487419.01181834086</v>
      </c>
      <c r="U16" s="162">
        <v>0</v>
      </c>
      <c r="V16" s="162">
        <v>0</v>
      </c>
      <c r="W16" s="162">
        <v>360683.39999999997</v>
      </c>
      <c r="X16" s="162">
        <v>428139.0445478445</v>
      </c>
      <c r="Y16" s="162">
        <v>0</v>
      </c>
      <c r="Z16" s="158">
        <v>140313.47999999998</v>
      </c>
      <c r="AA16" s="162">
        <v>238836.28049793045</v>
      </c>
      <c r="AB16" s="177">
        <f>SUM(Muut[[#This Row],[Työttömyysaste]:[Koulutustausta]])</f>
        <v>1655391.2168641158</v>
      </c>
      <c r="AD16" s="62"/>
    </row>
    <row r="17" spans="1:30" s="45" customFormat="1">
      <c r="A17" s="90">
        <v>18</v>
      </c>
      <c r="B17" s="154" t="s">
        <v>16</v>
      </c>
      <c r="C17" s="403">
        <v>4763</v>
      </c>
      <c r="D17" s="136">
        <v>162.25</v>
      </c>
      <c r="E17" s="41">
        <v>2411</v>
      </c>
      <c r="F17" s="338">
        <f t="shared" si="2"/>
        <v>6.7295727913728745E-2</v>
      </c>
      <c r="G17" s="385">
        <f>Muut[[#This Row],[Keskim. työttömyysaste 2022, %]]/$F$12</f>
        <v>0.70904970436222547</v>
      </c>
      <c r="H17" s="169">
        <v>0</v>
      </c>
      <c r="I17" s="391">
        <v>186</v>
      </c>
      <c r="J17" s="397">
        <v>164</v>
      </c>
      <c r="K17" s="272">
        <v>212.44</v>
      </c>
      <c r="L17" s="173">
        <f t="shared" si="3"/>
        <v>22.420448126529845</v>
      </c>
      <c r="M17" s="385">
        <v>0.81614905394447401</v>
      </c>
      <c r="N17" s="169">
        <v>0</v>
      </c>
      <c r="O17" s="405">
        <v>0</v>
      </c>
      <c r="P17" s="272">
        <v>1555</v>
      </c>
      <c r="Q17" s="15">
        <v>219</v>
      </c>
      <c r="R17" s="161">
        <v>0.14083601286173633</v>
      </c>
      <c r="S17" s="409">
        <v>0.99372960877226046</v>
      </c>
      <c r="T17" s="162">
        <v>233938.9031998392</v>
      </c>
      <c r="U17" s="162">
        <v>0</v>
      </c>
      <c r="V17" s="162">
        <v>0</v>
      </c>
      <c r="W17" s="162">
        <v>281676.56</v>
      </c>
      <c r="X17" s="162">
        <v>161440.31421172561</v>
      </c>
      <c r="Y17" s="162">
        <v>0</v>
      </c>
      <c r="Z17" s="158">
        <v>0</v>
      </c>
      <c r="AA17" s="162">
        <v>134563.00321873411</v>
      </c>
      <c r="AB17" s="177">
        <f>SUM(Muut[[#This Row],[Työttömyysaste]:[Koulutustausta]])</f>
        <v>811618.78063029889</v>
      </c>
      <c r="AD17" s="62"/>
    </row>
    <row r="18" spans="1:30" s="45" customFormat="1">
      <c r="A18" s="90">
        <v>19</v>
      </c>
      <c r="B18" s="154" t="s">
        <v>17</v>
      </c>
      <c r="C18" s="403">
        <v>3965</v>
      </c>
      <c r="D18" s="136">
        <v>104.91666666666667</v>
      </c>
      <c r="E18" s="41">
        <v>1955</v>
      </c>
      <c r="F18" s="338">
        <f t="shared" si="2"/>
        <v>5.3665814151747655E-2</v>
      </c>
      <c r="G18" s="385">
        <f>Muut[[#This Row],[Keskim. työttömyysaste 2022, %]]/$F$12</f>
        <v>0.56544049434216792</v>
      </c>
      <c r="H18" s="169">
        <v>0</v>
      </c>
      <c r="I18" s="391">
        <v>25</v>
      </c>
      <c r="J18" s="397">
        <v>101</v>
      </c>
      <c r="K18" s="272">
        <v>95.01</v>
      </c>
      <c r="L18" s="173">
        <f t="shared" si="3"/>
        <v>41.732449215872009</v>
      </c>
      <c r="M18" s="385">
        <v>0.43847001245541772</v>
      </c>
      <c r="N18" s="169">
        <v>0</v>
      </c>
      <c r="O18" s="405">
        <v>0</v>
      </c>
      <c r="P18" s="272">
        <v>1288</v>
      </c>
      <c r="Q18" s="15">
        <v>181</v>
      </c>
      <c r="R18" s="161">
        <v>0.14052795031055901</v>
      </c>
      <c r="S18" s="409">
        <v>0.99155593974941358</v>
      </c>
      <c r="T18" s="162">
        <v>155301.36996582002</v>
      </c>
      <c r="U18" s="162">
        <v>0</v>
      </c>
      <c r="V18" s="162">
        <v>0</v>
      </c>
      <c r="W18" s="162">
        <v>173471.54</v>
      </c>
      <c r="X18" s="162">
        <v>72201.300382489426</v>
      </c>
      <c r="Y18" s="162">
        <v>0</v>
      </c>
      <c r="Z18" s="158">
        <v>0</v>
      </c>
      <c r="AA18" s="162">
        <v>111773.09373045566</v>
      </c>
      <c r="AB18" s="177">
        <f>SUM(Muut[[#This Row],[Työttömyysaste]:[Koulutustausta]])</f>
        <v>512747.30407876516</v>
      </c>
      <c r="AD18" s="62"/>
    </row>
    <row r="19" spans="1:30" s="45" customFormat="1">
      <c r="A19" s="90">
        <v>20</v>
      </c>
      <c r="B19" s="154" t="s">
        <v>18</v>
      </c>
      <c r="C19" s="403">
        <v>16473</v>
      </c>
      <c r="D19" s="136">
        <v>600.91666666666663</v>
      </c>
      <c r="E19" s="41">
        <v>7532</v>
      </c>
      <c r="F19" s="338">
        <f t="shared" si="2"/>
        <v>7.978181979111347E-2</v>
      </c>
      <c r="G19" s="385">
        <f>Muut[[#This Row],[Keskim. työttömyysaste 2022, %]]/$F$12</f>
        <v>0.84060723451702013</v>
      </c>
      <c r="H19" s="169">
        <v>0</v>
      </c>
      <c r="I19" s="391">
        <v>25</v>
      </c>
      <c r="J19" s="397">
        <v>469</v>
      </c>
      <c r="K19" s="272">
        <v>293.26</v>
      </c>
      <c r="L19" s="173">
        <f t="shared" si="3"/>
        <v>56.171997544840757</v>
      </c>
      <c r="M19" s="385">
        <v>0.32575710900918725</v>
      </c>
      <c r="N19" s="169">
        <v>0</v>
      </c>
      <c r="O19" s="405">
        <v>0</v>
      </c>
      <c r="P19" s="272">
        <v>5302</v>
      </c>
      <c r="Q19" s="15">
        <v>632</v>
      </c>
      <c r="R19" s="161">
        <v>0.11920030177291588</v>
      </c>
      <c r="S19" s="409">
        <v>0.8410694597171281</v>
      </c>
      <c r="T19" s="162">
        <v>959204.06242275587</v>
      </c>
      <c r="U19" s="162">
        <v>0</v>
      </c>
      <c r="V19" s="162">
        <v>0</v>
      </c>
      <c r="W19" s="162">
        <v>805526.26</v>
      </c>
      <c r="X19" s="162">
        <v>222858.15545909741</v>
      </c>
      <c r="Y19" s="162">
        <v>0</v>
      </c>
      <c r="Z19" s="158">
        <v>0</v>
      </c>
      <c r="AA19" s="162">
        <v>393895.86487803276</v>
      </c>
      <c r="AB19" s="177">
        <f>SUM(Muut[[#This Row],[Työttömyysaste]:[Koulutustausta]])</f>
        <v>2381484.3427598858</v>
      </c>
      <c r="AD19" s="62"/>
    </row>
    <row r="20" spans="1:30" s="45" customFormat="1">
      <c r="A20" s="90">
        <v>46</v>
      </c>
      <c r="B20" s="154" t="s">
        <v>19</v>
      </c>
      <c r="C20" s="403">
        <v>1341</v>
      </c>
      <c r="D20" s="136">
        <v>49.5</v>
      </c>
      <c r="E20" s="41">
        <v>546</v>
      </c>
      <c r="F20" s="338">
        <f t="shared" si="2"/>
        <v>9.0659340659340656E-2</v>
      </c>
      <c r="G20" s="385">
        <f>Muut[[#This Row],[Keskim. työttömyysaste 2022, %]]/$F$12</f>
        <v>0.95521633668317685</v>
      </c>
      <c r="H20" s="169">
        <v>0</v>
      </c>
      <c r="I20" s="391">
        <v>2</v>
      </c>
      <c r="J20" s="397">
        <v>50</v>
      </c>
      <c r="K20" s="272">
        <v>305.58</v>
      </c>
      <c r="L20" s="173">
        <f t="shared" si="3"/>
        <v>4.3883762026310622</v>
      </c>
      <c r="M20" s="385">
        <v>4.1697490558142256</v>
      </c>
      <c r="N20" s="169">
        <v>1</v>
      </c>
      <c r="O20" s="405">
        <v>0</v>
      </c>
      <c r="P20" s="272">
        <v>315</v>
      </c>
      <c r="Q20" s="15">
        <v>46</v>
      </c>
      <c r="R20" s="161">
        <v>0.14603174603174604</v>
      </c>
      <c r="S20" s="409">
        <v>1.0303903589980401</v>
      </c>
      <c r="T20" s="162">
        <v>88731.067595980538</v>
      </c>
      <c r="U20" s="162">
        <v>0</v>
      </c>
      <c r="V20" s="162">
        <v>0</v>
      </c>
      <c r="W20" s="162">
        <v>85877</v>
      </c>
      <c r="X20" s="162">
        <v>232220.53858416079</v>
      </c>
      <c r="Y20" s="162">
        <v>542675.88</v>
      </c>
      <c r="Z20" s="158">
        <v>0</v>
      </c>
      <c r="AA20" s="162">
        <v>39283.251192367446</v>
      </c>
      <c r="AB20" s="177">
        <f>SUM(Muut[[#This Row],[Työttömyysaste]:[Koulutustausta]])</f>
        <v>988787.73737250874</v>
      </c>
      <c r="AD20" s="62"/>
    </row>
    <row r="21" spans="1:30" s="45" customFormat="1">
      <c r="A21" s="90">
        <v>47</v>
      </c>
      <c r="B21" s="154" t="s">
        <v>20</v>
      </c>
      <c r="C21" s="403">
        <v>1811</v>
      </c>
      <c r="D21" s="136">
        <v>111.41666666666667</v>
      </c>
      <c r="E21" s="41">
        <v>862</v>
      </c>
      <c r="F21" s="338">
        <f t="shared" si="2"/>
        <v>0.12925367362722351</v>
      </c>
      <c r="G21" s="385">
        <f>Muut[[#This Row],[Keskim. työttömyysaste 2022, %]]/$F$12</f>
        <v>1.3618587971974041</v>
      </c>
      <c r="H21" s="169">
        <v>0</v>
      </c>
      <c r="I21" s="391">
        <v>15</v>
      </c>
      <c r="J21" s="397">
        <v>60</v>
      </c>
      <c r="K21" s="272">
        <v>7953.42</v>
      </c>
      <c r="L21" s="173">
        <f t="shared" si="3"/>
        <v>0.22770078783718198</v>
      </c>
      <c r="M21" s="385">
        <v>20</v>
      </c>
      <c r="N21" s="169">
        <v>0</v>
      </c>
      <c r="O21" s="405">
        <v>0</v>
      </c>
      <c r="P21" s="272">
        <v>539</v>
      </c>
      <c r="Q21" s="15">
        <v>74</v>
      </c>
      <c r="R21" s="161">
        <v>0.13729128014842301</v>
      </c>
      <c r="S21" s="409">
        <v>0.96871820877003767</v>
      </c>
      <c r="T21" s="162">
        <v>170842.42153505603</v>
      </c>
      <c r="U21" s="162">
        <v>0</v>
      </c>
      <c r="V21" s="162">
        <v>0</v>
      </c>
      <c r="W21" s="162">
        <v>103052.4</v>
      </c>
      <c r="X21" s="162">
        <v>1504216.6</v>
      </c>
      <c r="Y21" s="162">
        <v>0</v>
      </c>
      <c r="Z21" s="158">
        <v>0</v>
      </c>
      <c r="AA21" s="162">
        <v>49876.132861026563</v>
      </c>
      <c r="AB21" s="177">
        <f>SUM(Muut[[#This Row],[Työttömyysaste]:[Koulutustausta]])</f>
        <v>1827987.5543960826</v>
      </c>
      <c r="AD21" s="62"/>
    </row>
    <row r="22" spans="1:30" s="45" customFormat="1">
      <c r="A22" s="90">
        <v>49</v>
      </c>
      <c r="B22" s="154" t="s">
        <v>21</v>
      </c>
      <c r="C22" s="403">
        <v>305274</v>
      </c>
      <c r="D22" s="136">
        <v>12892.75</v>
      </c>
      <c r="E22" s="41">
        <v>150575</v>
      </c>
      <c r="F22" s="338">
        <f t="shared" si="2"/>
        <v>8.5623443466710941E-2</v>
      </c>
      <c r="G22" s="385">
        <f>Muut[[#This Row],[Keskim. työttömyysaste 2022, %]]/$F$12</f>
        <v>0.90215648390604064</v>
      </c>
      <c r="H22" s="169">
        <v>1</v>
      </c>
      <c r="I22" s="391">
        <v>20136</v>
      </c>
      <c r="J22" s="397">
        <v>66730</v>
      </c>
      <c r="K22" s="272">
        <v>312.35000000000002</v>
      </c>
      <c r="L22" s="173">
        <f t="shared" si="3"/>
        <v>977.34592604450131</v>
      </c>
      <c r="M22" s="385">
        <v>1.8722570013194394E-2</v>
      </c>
      <c r="N22" s="169">
        <v>3</v>
      </c>
      <c r="O22" s="405">
        <v>638</v>
      </c>
      <c r="P22" s="272">
        <v>112425</v>
      </c>
      <c r="Q22" s="15">
        <v>20729</v>
      </c>
      <c r="R22" s="161">
        <v>0.1843806982432733</v>
      </c>
      <c r="S22" s="409">
        <v>1.3009780340084052</v>
      </c>
      <c r="T22" s="162">
        <v>19077298.702273697</v>
      </c>
      <c r="U22" s="162">
        <v>6282752.6118000001</v>
      </c>
      <c r="V22" s="162">
        <v>5505772.3848000001</v>
      </c>
      <c r="W22" s="162">
        <v>114611444.2</v>
      </c>
      <c r="X22" s="162">
        <v>237365.28970077433</v>
      </c>
      <c r="Y22" s="162">
        <v>0</v>
      </c>
      <c r="Z22" s="158">
        <v>188860.75999999998</v>
      </c>
      <c r="AA22" s="162">
        <v>11291110.064300863</v>
      </c>
      <c r="AB22" s="177">
        <f>SUM(Muut[[#This Row],[Työttömyysaste]:[Koulutustausta]])</f>
        <v>157194604.01287532</v>
      </c>
      <c r="AD22" s="62"/>
    </row>
    <row r="23" spans="1:30" s="45" customFormat="1">
      <c r="A23" s="90">
        <v>50</v>
      </c>
      <c r="B23" s="154" t="s">
        <v>22</v>
      </c>
      <c r="C23" s="403">
        <v>11276</v>
      </c>
      <c r="D23" s="136">
        <v>331.91666666666669</v>
      </c>
      <c r="E23" s="41">
        <v>5165</v>
      </c>
      <c r="F23" s="338">
        <f t="shared" si="2"/>
        <v>6.4262665375927716E-2</v>
      </c>
      <c r="G23" s="385">
        <f>Muut[[#This Row],[Keskim. työttömyysaste 2022, %]]/$F$12</f>
        <v>0.67709236973770126</v>
      </c>
      <c r="H23" s="169">
        <v>0</v>
      </c>
      <c r="I23" s="391">
        <v>21</v>
      </c>
      <c r="J23" s="397">
        <v>446</v>
      </c>
      <c r="K23" s="272">
        <v>578.88</v>
      </c>
      <c r="L23" s="173">
        <f t="shared" si="3"/>
        <v>19.478993919292428</v>
      </c>
      <c r="M23" s="385">
        <v>0.93939284561074377</v>
      </c>
      <c r="N23" s="169">
        <v>0</v>
      </c>
      <c r="O23" s="405">
        <v>0</v>
      </c>
      <c r="P23" s="272">
        <v>3231</v>
      </c>
      <c r="Q23" s="15">
        <v>530</v>
      </c>
      <c r="R23" s="161">
        <v>0.16403590219746209</v>
      </c>
      <c r="S23" s="409">
        <v>1.1574264962706577</v>
      </c>
      <c r="T23" s="162">
        <v>528869.07698171376</v>
      </c>
      <c r="U23" s="162">
        <v>0</v>
      </c>
      <c r="V23" s="162">
        <v>0</v>
      </c>
      <c r="W23" s="162">
        <v>766022.84</v>
      </c>
      <c r="X23" s="162">
        <v>439910.41748674319</v>
      </c>
      <c r="Y23" s="162">
        <v>0</v>
      </c>
      <c r="Z23" s="158">
        <v>0</v>
      </c>
      <c r="AA23" s="162">
        <v>371043.94351847982</v>
      </c>
      <c r="AB23" s="177">
        <f>SUM(Muut[[#This Row],[Työttömyysaste]:[Koulutustausta]])</f>
        <v>2105846.2779869367</v>
      </c>
      <c r="AD23" s="62"/>
    </row>
    <row r="24" spans="1:30" s="45" customFormat="1">
      <c r="A24" s="90">
        <v>51</v>
      </c>
      <c r="B24" s="154" t="s">
        <v>23</v>
      </c>
      <c r="C24" s="403">
        <v>9211</v>
      </c>
      <c r="D24" s="136">
        <v>255.25</v>
      </c>
      <c r="E24" s="41">
        <v>4248</v>
      </c>
      <c r="F24" s="338">
        <f t="shared" si="2"/>
        <v>6.0087099811676085E-2</v>
      </c>
      <c r="G24" s="385">
        <f>Muut[[#This Row],[Keskim. työttömyysaste 2022, %]]/$F$12</f>
        <v>0.63309725116682825</v>
      </c>
      <c r="H24" s="169">
        <v>0</v>
      </c>
      <c r="I24" s="391">
        <v>29</v>
      </c>
      <c r="J24" s="397">
        <v>314</v>
      </c>
      <c r="K24" s="272">
        <v>514.99</v>
      </c>
      <c r="L24" s="173">
        <f t="shared" si="3"/>
        <v>17.885784189984271</v>
      </c>
      <c r="M24" s="385">
        <v>1.02307102294823</v>
      </c>
      <c r="N24" s="169">
        <v>0</v>
      </c>
      <c r="O24" s="405">
        <v>0</v>
      </c>
      <c r="P24" s="272">
        <v>2818</v>
      </c>
      <c r="Q24" s="15">
        <v>369</v>
      </c>
      <c r="R24" s="161">
        <v>0.13094393186657205</v>
      </c>
      <c r="S24" s="409">
        <v>0.92393173834462616</v>
      </c>
      <c r="T24" s="162">
        <v>403945.14972507255</v>
      </c>
      <c r="U24" s="162">
        <v>0</v>
      </c>
      <c r="V24" s="162">
        <v>0</v>
      </c>
      <c r="W24" s="162">
        <v>539307.55999999994</v>
      </c>
      <c r="X24" s="162">
        <v>391358.25369938137</v>
      </c>
      <c r="Y24" s="162">
        <v>0</v>
      </c>
      <c r="Z24" s="158">
        <v>0</v>
      </c>
      <c r="AA24" s="162">
        <v>241948.83092699954</v>
      </c>
      <c r="AB24" s="177">
        <f>SUM(Muut[[#This Row],[Työttömyysaste]:[Koulutustausta]])</f>
        <v>1576559.7943514534</v>
      </c>
      <c r="AD24" s="62"/>
    </row>
    <row r="25" spans="1:30" s="45" customFormat="1">
      <c r="A25" s="90">
        <v>52</v>
      </c>
      <c r="B25" s="154" t="s">
        <v>24</v>
      </c>
      <c r="C25" s="403">
        <v>2346</v>
      </c>
      <c r="D25" s="136">
        <v>46.583333333333336</v>
      </c>
      <c r="E25" s="41">
        <v>1013</v>
      </c>
      <c r="F25" s="338">
        <f t="shared" si="2"/>
        <v>4.5985521553142485E-2</v>
      </c>
      <c r="G25" s="385">
        <f>Muut[[#This Row],[Keskim. työttömyysaste 2022, %]]/$F$12</f>
        <v>0.48451843041208259</v>
      </c>
      <c r="H25" s="169">
        <v>0</v>
      </c>
      <c r="I25" s="391">
        <v>46</v>
      </c>
      <c r="J25" s="397">
        <v>93</v>
      </c>
      <c r="K25" s="272">
        <v>354.15</v>
      </c>
      <c r="L25" s="173">
        <f t="shared" si="3"/>
        <v>6.6243117323168157</v>
      </c>
      <c r="M25" s="385">
        <v>2.7623137718910935</v>
      </c>
      <c r="N25" s="169">
        <v>0</v>
      </c>
      <c r="O25" s="405">
        <v>0</v>
      </c>
      <c r="P25" s="272">
        <v>653</v>
      </c>
      <c r="Q25" s="15">
        <v>84</v>
      </c>
      <c r="R25" s="161">
        <v>0.12863705972434916</v>
      </c>
      <c r="S25" s="409">
        <v>0.90765460080858051</v>
      </c>
      <c r="T25" s="162">
        <v>78737.840068717065</v>
      </c>
      <c r="U25" s="162">
        <v>0</v>
      </c>
      <c r="V25" s="162">
        <v>0</v>
      </c>
      <c r="W25" s="162">
        <v>159731.22</v>
      </c>
      <c r="X25" s="162">
        <v>269130.51816081064</v>
      </c>
      <c r="Y25" s="162">
        <v>0</v>
      </c>
      <c r="Z25" s="158">
        <v>0</v>
      </c>
      <c r="AA25" s="162">
        <v>60537.639226117724</v>
      </c>
      <c r="AB25" s="177">
        <f>SUM(Muut[[#This Row],[Työttömyysaste]:[Koulutustausta]])</f>
        <v>568137.21745564544</v>
      </c>
      <c r="AD25" s="62"/>
    </row>
    <row r="26" spans="1:30" s="45" customFormat="1">
      <c r="A26" s="90">
        <v>61</v>
      </c>
      <c r="B26" s="154" t="s">
        <v>25</v>
      </c>
      <c r="C26" s="403">
        <v>16459</v>
      </c>
      <c r="D26" s="136">
        <v>715.75</v>
      </c>
      <c r="E26" s="41">
        <v>7069</v>
      </c>
      <c r="F26" s="338">
        <f t="shared" si="2"/>
        <v>0.10125194511246287</v>
      </c>
      <c r="G26" s="385">
        <f>Muut[[#This Row],[Keskim. työttömyysaste 2022, %]]/$F$12</f>
        <v>1.0668234667158705</v>
      </c>
      <c r="H26" s="169">
        <v>0</v>
      </c>
      <c r="I26" s="391">
        <v>49</v>
      </c>
      <c r="J26" s="397">
        <v>1040</v>
      </c>
      <c r="K26" s="272">
        <v>248.84</v>
      </c>
      <c r="L26" s="173">
        <f t="shared" si="3"/>
        <v>66.142903070245936</v>
      </c>
      <c r="M26" s="385">
        <v>0.27664990011165608</v>
      </c>
      <c r="N26" s="169">
        <v>0</v>
      </c>
      <c r="O26" s="405">
        <v>0</v>
      </c>
      <c r="P26" s="272">
        <v>4422</v>
      </c>
      <c r="Q26" s="15">
        <v>859</v>
      </c>
      <c r="R26" s="161">
        <v>0.19425599276345545</v>
      </c>
      <c r="S26" s="409">
        <v>1.3706574601768071</v>
      </c>
      <c r="T26" s="162">
        <v>1216301.3620771219</v>
      </c>
      <c r="U26" s="162">
        <v>0</v>
      </c>
      <c r="V26" s="162">
        <v>0</v>
      </c>
      <c r="W26" s="162">
        <v>1786241.5999999999</v>
      </c>
      <c r="X26" s="162">
        <v>189101.90071759466</v>
      </c>
      <c r="Y26" s="162">
        <v>0</v>
      </c>
      <c r="Z26" s="158">
        <v>0</v>
      </c>
      <c r="AA26" s="162">
        <v>641370.88182633335</v>
      </c>
      <c r="AB26" s="177">
        <f>SUM(Muut[[#This Row],[Työttömyysaste]:[Koulutustausta]])</f>
        <v>3833015.7446210496</v>
      </c>
      <c r="AD26" s="62"/>
    </row>
    <row r="27" spans="1:30" s="45" customFormat="1">
      <c r="A27" s="90">
        <v>69</v>
      </c>
      <c r="B27" s="154" t="s">
        <v>26</v>
      </c>
      <c r="C27" s="403">
        <v>6687</v>
      </c>
      <c r="D27" s="136">
        <v>220.16666666666666</v>
      </c>
      <c r="E27" s="41">
        <v>2909</v>
      </c>
      <c r="F27" s="338">
        <f t="shared" si="2"/>
        <v>7.5684656812192039E-2</v>
      </c>
      <c r="G27" s="385">
        <f>Muut[[#This Row],[Keskim. työttömyysaste 2022, %]]/$F$12</f>
        <v>0.79743819111723191</v>
      </c>
      <c r="H27" s="169">
        <v>0</v>
      </c>
      <c r="I27" s="391">
        <v>4</v>
      </c>
      <c r="J27" s="397">
        <v>122</v>
      </c>
      <c r="K27" s="272">
        <v>766.45</v>
      </c>
      <c r="L27" s="173">
        <f t="shared" si="3"/>
        <v>8.7246395720529701</v>
      </c>
      <c r="M27" s="385">
        <v>2.0973276175319109</v>
      </c>
      <c r="N27" s="169">
        <v>0</v>
      </c>
      <c r="O27" s="405">
        <v>0</v>
      </c>
      <c r="P27" s="272">
        <v>1731</v>
      </c>
      <c r="Q27" s="15">
        <v>236</v>
      </c>
      <c r="R27" s="161">
        <v>0.13633737723859041</v>
      </c>
      <c r="S27" s="409">
        <v>0.96198753281483806</v>
      </c>
      <c r="T27" s="162">
        <v>369380.14037574438</v>
      </c>
      <c r="U27" s="162">
        <v>0</v>
      </c>
      <c r="V27" s="162">
        <v>0</v>
      </c>
      <c r="W27" s="162">
        <v>209539.88</v>
      </c>
      <c r="X27" s="162">
        <v>582451.18069844239</v>
      </c>
      <c r="Y27" s="162">
        <v>0</v>
      </c>
      <c r="Z27" s="158">
        <v>0</v>
      </c>
      <c r="AA27" s="162">
        <v>182884.80626585011</v>
      </c>
      <c r="AB27" s="177">
        <f>SUM(Muut[[#This Row],[Työttömyysaste]:[Koulutustausta]])</f>
        <v>1344256.0073400368</v>
      </c>
      <c r="AD27" s="62"/>
    </row>
    <row r="28" spans="1:30" s="45" customFormat="1">
      <c r="A28" s="90">
        <v>71</v>
      </c>
      <c r="B28" s="154" t="s">
        <v>27</v>
      </c>
      <c r="C28" s="403">
        <v>6591</v>
      </c>
      <c r="D28" s="136">
        <v>203</v>
      </c>
      <c r="E28" s="41">
        <v>2747</v>
      </c>
      <c r="F28" s="338">
        <f t="shared" si="2"/>
        <v>7.3898798689479434E-2</v>
      </c>
      <c r="G28" s="385">
        <f>Muut[[#This Row],[Keskim. työttömyysaste 2022, %]]/$F$12</f>
        <v>0.77862180836607764</v>
      </c>
      <c r="H28" s="169">
        <v>0</v>
      </c>
      <c r="I28" s="391">
        <v>4</v>
      </c>
      <c r="J28" s="397">
        <v>183</v>
      </c>
      <c r="K28" s="272">
        <v>1050.47</v>
      </c>
      <c r="L28" s="173">
        <f t="shared" si="3"/>
        <v>6.2743343455786453</v>
      </c>
      <c r="M28" s="385">
        <v>2.9163934402655634</v>
      </c>
      <c r="N28" s="169">
        <v>0</v>
      </c>
      <c r="O28" s="405">
        <v>0</v>
      </c>
      <c r="P28" s="272">
        <v>1831</v>
      </c>
      <c r="Q28" s="15">
        <v>237</v>
      </c>
      <c r="R28" s="161">
        <v>0.12943746586564719</v>
      </c>
      <c r="S28" s="409">
        <v>0.91330221369884224</v>
      </c>
      <c r="T28" s="162">
        <v>355486.45939843042</v>
      </c>
      <c r="U28" s="162">
        <v>0</v>
      </c>
      <c r="V28" s="162">
        <v>0</v>
      </c>
      <c r="W28" s="162">
        <v>314309.82</v>
      </c>
      <c r="X28" s="162">
        <v>798287.54881374235</v>
      </c>
      <c r="Y28" s="162">
        <v>0</v>
      </c>
      <c r="Z28" s="158">
        <v>0</v>
      </c>
      <c r="AA28" s="162">
        <v>171136.51413660424</v>
      </c>
      <c r="AB28" s="177">
        <f>SUM(Muut[[#This Row],[Työttömyysaste]:[Koulutustausta]])</f>
        <v>1639220.342348777</v>
      </c>
      <c r="AD28" s="62"/>
    </row>
    <row r="29" spans="1:30" s="45" customFormat="1">
      <c r="A29" s="90">
        <v>72</v>
      </c>
      <c r="B29" s="154" t="s">
        <v>28</v>
      </c>
      <c r="C29" s="403">
        <v>960</v>
      </c>
      <c r="D29" s="136">
        <v>29.833333333333332</v>
      </c>
      <c r="E29" s="41">
        <v>368</v>
      </c>
      <c r="F29" s="338">
        <f t="shared" si="2"/>
        <v>8.1068840579710144E-2</v>
      </c>
      <c r="G29" s="385">
        <f>Muut[[#This Row],[Keskim. työttömyysaste 2022, %]]/$F$12</f>
        <v>0.85416770466799885</v>
      </c>
      <c r="H29" s="169">
        <v>0</v>
      </c>
      <c r="I29" s="391">
        <v>0</v>
      </c>
      <c r="J29" s="397">
        <v>18</v>
      </c>
      <c r="K29" s="272">
        <v>205.65</v>
      </c>
      <c r="L29" s="173">
        <f t="shared" si="3"/>
        <v>4.6681254558716265</v>
      </c>
      <c r="M29" s="385">
        <v>3.9198662719020323</v>
      </c>
      <c r="N29" s="169">
        <v>2</v>
      </c>
      <c r="O29" s="405">
        <v>0</v>
      </c>
      <c r="P29" s="272">
        <v>220</v>
      </c>
      <c r="Q29" s="15">
        <v>17</v>
      </c>
      <c r="R29" s="161">
        <v>7.7272727272727271E-2</v>
      </c>
      <c r="S29" s="409">
        <v>0.54523126209827122</v>
      </c>
      <c r="T29" s="162">
        <v>56801.469026258186</v>
      </c>
      <c r="U29" s="162">
        <v>0</v>
      </c>
      <c r="V29" s="162">
        <v>0</v>
      </c>
      <c r="W29" s="162">
        <v>30915.72</v>
      </c>
      <c r="X29" s="162">
        <v>156280.36442120775</v>
      </c>
      <c r="Y29" s="162">
        <v>1165478.3999999999</v>
      </c>
      <c r="Z29" s="158">
        <v>0</v>
      </c>
      <c r="AA29" s="162">
        <v>14880.887790195697</v>
      </c>
      <c r="AB29" s="177">
        <f>SUM(Muut[[#This Row],[Työttömyysaste]:[Koulutustausta]])</f>
        <v>1424356.8412376614</v>
      </c>
      <c r="AD29" s="62"/>
    </row>
    <row r="30" spans="1:30" s="45" customFormat="1">
      <c r="A30" s="90">
        <v>74</v>
      </c>
      <c r="B30" s="154" t="s">
        <v>29</v>
      </c>
      <c r="C30" s="403">
        <v>1052</v>
      </c>
      <c r="D30" s="136">
        <v>33.083333333333336</v>
      </c>
      <c r="E30" s="41">
        <v>451</v>
      </c>
      <c r="F30" s="338">
        <f t="shared" si="2"/>
        <v>7.3355506282335559E-2</v>
      </c>
      <c r="G30" s="385">
        <f>Muut[[#This Row],[Keskim. työttömyysaste 2022, %]]/$F$12</f>
        <v>0.77289750263954704</v>
      </c>
      <c r="H30" s="169">
        <v>0</v>
      </c>
      <c r="I30" s="391">
        <v>6</v>
      </c>
      <c r="J30" s="397">
        <v>45</v>
      </c>
      <c r="K30" s="272">
        <v>413.01</v>
      </c>
      <c r="L30" s="173">
        <f t="shared" si="3"/>
        <v>2.5471538219413574</v>
      </c>
      <c r="M30" s="385">
        <v>7.1838721987869674</v>
      </c>
      <c r="N30" s="169">
        <v>0</v>
      </c>
      <c r="O30" s="405">
        <v>0</v>
      </c>
      <c r="P30" s="272">
        <v>258</v>
      </c>
      <c r="Q30" s="15">
        <v>44</v>
      </c>
      <c r="R30" s="161">
        <v>0.17054263565891473</v>
      </c>
      <c r="S30" s="409">
        <v>1.2033375780007445</v>
      </c>
      <c r="T30" s="162">
        <v>56322.61772824917</v>
      </c>
      <c r="U30" s="162">
        <v>0</v>
      </c>
      <c r="V30" s="162">
        <v>0</v>
      </c>
      <c r="W30" s="162">
        <v>77289.3</v>
      </c>
      <c r="X30" s="162">
        <v>313860.21546123514</v>
      </c>
      <c r="Y30" s="162">
        <v>0</v>
      </c>
      <c r="Z30" s="158">
        <v>0</v>
      </c>
      <c r="AA30" s="162">
        <v>35989.85348437434</v>
      </c>
      <c r="AB30" s="177">
        <f>SUM(Muut[[#This Row],[Työttömyysaste]:[Koulutustausta]])</f>
        <v>483461.98667385866</v>
      </c>
      <c r="AD30" s="62"/>
    </row>
    <row r="31" spans="1:30" s="45" customFormat="1">
      <c r="A31" s="90">
        <v>75</v>
      </c>
      <c r="B31" s="154" t="s">
        <v>30</v>
      </c>
      <c r="C31" s="403">
        <v>19549</v>
      </c>
      <c r="D31" s="136">
        <v>924.41666666666663</v>
      </c>
      <c r="E31" s="41">
        <v>8733</v>
      </c>
      <c r="F31" s="338">
        <f t="shared" si="2"/>
        <v>0.10585327684262757</v>
      </c>
      <c r="G31" s="385">
        <f>Muut[[#This Row],[Keskim. työttömyysaste 2022, %]]/$F$12</f>
        <v>1.1153045962628805</v>
      </c>
      <c r="H31" s="169">
        <v>0</v>
      </c>
      <c r="I31" s="391">
        <v>61</v>
      </c>
      <c r="J31" s="397">
        <v>1364</v>
      </c>
      <c r="K31" s="272">
        <v>609.89</v>
      </c>
      <c r="L31" s="173">
        <f t="shared" si="3"/>
        <v>32.053321090688485</v>
      </c>
      <c r="M31" s="385">
        <v>0.5708746209388641</v>
      </c>
      <c r="N31" s="169">
        <v>0</v>
      </c>
      <c r="O31" s="405">
        <v>0</v>
      </c>
      <c r="P31" s="272">
        <v>5522</v>
      </c>
      <c r="Q31" s="15">
        <v>803</v>
      </c>
      <c r="R31" s="161">
        <v>0.1454183266932271</v>
      </c>
      <c r="S31" s="409">
        <v>1.0260621126433367</v>
      </c>
      <c r="T31" s="162">
        <v>1510300.0132908032</v>
      </c>
      <c r="U31" s="162">
        <v>0</v>
      </c>
      <c r="V31" s="162">
        <v>0</v>
      </c>
      <c r="W31" s="162">
        <v>2342724.56</v>
      </c>
      <c r="X31" s="162">
        <v>463475.96137539699</v>
      </c>
      <c r="Y31" s="162">
        <v>0</v>
      </c>
      <c r="Z31" s="158">
        <v>0</v>
      </c>
      <c r="AA31" s="162">
        <v>570262.82066503621</v>
      </c>
      <c r="AB31" s="177">
        <f>SUM(Muut[[#This Row],[Työttömyysaste]:[Koulutustausta]])</f>
        <v>4886763.3553312365</v>
      </c>
      <c r="AD31" s="62"/>
    </row>
    <row r="32" spans="1:30" s="45" customFormat="1">
      <c r="A32" s="90">
        <v>77</v>
      </c>
      <c r="B32" s="154" t="s">
        <v>31</v>
      </c>
      <c r="C32" s="403">
        <v>4601</v>
      </c>
      <c r="D32" s="136">
        <v>195.91666666666666</v>
      </c>
      <c r="E32" s="41">
        <v>1937</v>
      </c>
      <c r="F32" s="338">
        <f t="shared" si="2"/>
        <v>0.10114438134572362</v>
      </c>
      <c r="G32" s="385">
        <f>Muut[[#This Row],[Keskim. työttömyysaste 2022, %]]/$F$12</f>
        <v>1.0656901398410306</v>
      </c>
      <c r="H32" s="169">
        <v>0</v>
      </c>
      <c r="I32" s="391">
        <v>11</v>
      </c>
      <c r="J32" s="397">
        <v>76</v>
      </c>
      <c r="K32" s="272">
        <v>571.70000000000005</v>
      </c>
      <c r="L32" s="173">
        <f t="shared" si="3"/>
        <v>8.0479272345635824</v>
      </c>
      <c r="M32" s="385">
        <v>2.2736820294413067</v>
      </c>
      <c r="N32" s="169">
        <v>0</v>
      </c>
      <c r="O32" s="405">
        <v>0</v>
      </c>
      <c r="P32" s="272">
        <v>1225</v>
      </c>
      <c r="Q32" s="15">
        <v>166</v>
      </c>
      <c r="R32" s="161">
        <v>0.13551020408163264</v>
      </c>
      <c r="S32" s="409">
        <v>0.95615105362923714</v>
      </c>
      <c r="T32" s="162">
        <v>339647.4578952124</v>
      </c>
      <c r="U32" s="162">
        <v>0</v>
      </c>
      <c r="V32" s="162">
        <v>0</v>
      </c>
      <c r="W32" s="162">
        <v>130533.04</v>
      </c>
      <c r="X32" s="162">
        <v>434454.09355509107</v>
      </c>
      <c r="Y32" s="162">
        <v>0</v>
      </c>
      <c r="Z32" s="158">
        <v>0</v>
      </c>
      <c r="AA32" s="162">
        <v>125070.70586597906</v>
      </c>
      <c r="AB32" s="177">
        <f>SUM(Muut[[#This Row],[Työttömyysaste]:[Koulutustausta]])</f>
        <v>1029705.2973162825</v>
      </c>
      <c r="AD32" s="62"/>
    </row>
    <row r="33" spans="1:30" s="45" customFormat="1">
      <c r="A33" s="90">
        <v>78</v>
      </c>
      <c r="B33" s="154" t="s">
        <v>32</v>
      </c>
      <c r="C33" s="403">
        <v>7832</v>
      </c>
      <c r="D33" s="136">
        <v>340.75</v>
      </c>
      <c r="E33" s="41">
        <v>3510</v>
      </c>
      <c r="F33" s="338">
        <f t="shared" si="2"/>
        <v>9.7079772079772086E-2</v>
      </c>
      <c r="G33" s="385">
        <f>Muut[[#This Row],[Keskim. työttömyysaste 2022, %]]/$F$12</f>
        <v>1.022864092962311</v>
      </c>
      <c r="H33" s="169">
        <v>1</v>
      </c>
      <c r="I33" s="391">
        <v>3350</v>
      </c>
      <c r="J33" s="397">
        <v>359</v>
      </c>
      <c r="K33" s="272">
        <v>117.44</v>
      </c>
      <c r="L33" s="173">
        <f t="shared" si="3"/>
        <v>66.689373297002732</v>
      </c>
      <c r="M33" s="385">
        <v>0.27438295822613296</v>
      </c>
      <c r="N33" s="169">
        <v>0</v>
      </c>
      <c r="O33" s="405">
        <v>0</v>
      </c>
      <c r="P33" s="272">
        <v>2169</v>
      </c>
      <c r="Q33" s="15">
        <v>474</v>
      </c>
      <c r="R33" s="161">
        <v>0.21853388658367912</v>
      </c>
      <c r="S33" s="409">
        <v>1.5419606761480682</v>
      </c>
      <c r="T33" s="162">
        <v>554926.92807511834</v>
      </c>
      <c r="U33" s="162">
        <v>161188.04240000001</v>
      </c>
      <c r="V33" s="162">
        <v>915988.15500000003</v>
      </c>
      <c r="W33" s="162">
        <v>616596.86</v>
      </c>
      <c r="X33" s="162">
        <v>89246.613166188356</v>
      </c>
      <c r="Y33" s="162">
        <v>0</v>
      </c>
      <c r="Z33" s="158">
        <v>0</v>
      </c>
      <c r="AA33" s="162">
        <v>343338.76192327117</v>
      </c>
      <c r="AB33" s="177">
        <f>SUM(Muut[[#This Row],[Työttömyysaste]:[Koulutustausta]])</f>
        <v>2681285.3605645779</v>
      </c>
      <c r="AD33" s="62"/>
    </row>
    <row r="34" spans="1:30" s="45" customFormat="1">
      <c r="A34" s="90">
        <v>79</v>
      </c>
      <c r="B34" s="154" t="s">
        <v>33</v>
      </c>
      <c r="C34" s="403">
        <v>6753</v>
      </c>
      <c r="D34" s="136">
        <v>266.08333333333331</v>
      </c>
      <c r="E34" s="41">
        <v>2825</v>
      </c>
      <c r="F34" s="338">
        <f t="shared" si="2"/>
        <v>9.4188790560471969E-2</v>
      </c>
      <c r="G34" s="385">
        <f>Muut[[#This Row],[Keskim. työttömyysaste 2022, %]]/$F$12</f>
        <v>0.99240377021783821</v>
      </c>
      <c r="H34" s="169">
        <v>0</v>
      </c>
      <c r="I34" s="391">
        <v>13</v>
      </c>
      <c r="J34" s="397">
        <v>280</v>
      </c>
      <c r="K34" s="272">
        <v>123.48</v>
      </c>
      <c r="L34" s="173">
        <f t="shared" si="3"/>
        <v>54.689018464528665</v>
      </c>
      <c r="M34" s="385">
        <v>0.33459052733496875</v>
      </c>
      <c r="N34" s="169">
        <v>0</v>
      </c>
      <c r="O34" s="405">
        <v>0</v>
      </c>
      <c r="P34" s="272">
        <v>1867</v>
      </c>
      <c r="Q34" s="15">
        <v>314</v>
      </c>
      <c r="R34" s="161">
        <v>0.16818425281199786</v>
      </c>
      <c r="S34" s="409">
        <v>1.1866969843331099</v>
      </c>
      <c r="T34" s="162">
        <v>464226.94327766914</v>
      </c>
      <c r="U34" s="162">
        <v>0</v>
      </c>
      <c r="V34" s="162">
        <v>0</v>
      </c>
      <c r="W34" s="162">
        <v>480911.2</v>
      </c>
      <c r="X34" s="162">
        <v>93836.612685294109</v>
      </c>
      <c r="Y34" s="162">
        <v>0</v>
      </c>
      <c r="Z34" s="158">
        <v>0</v>
      </c>
      <c r="AA34" s="162">
        <v>227831.33142177839</v>
      </c>
      <c r="AB34" s="177">
        <f>SUM(Muut[[#This Row],[Työttömyysaste]:[Koulutustausta]])</f>
        <v>1266806.0873847415</v>
      </c>
      <c r="AD34" s="62"/>
    </row>
    <row r="35" spans="1:30" s="45" customFormat="1">
      <c r="A35" s="90">
        <v>81</v>
      </c>
      <c r="B35" s="154" t="s">
        <v>34</v>
      </c>
      <c r="C35" s="403">
        <v>2574</v>
      </c>
      <c r="D35" s="136">
        <v>117.33333333333333</v>
      </c>
      <c r="E35" s="41">
        <v>996</v>
      </c>
      <c r="F35" s="338">
        <f t="shared" si="2"/>
        <v>0.11780455153949129</v>
      </c>
      <c r="G35" s="385">
        <f>Muut[[#This Row],[Keskim. työttömyysaste 2022, %]]/$F$12</f>
        <v>1.2412271184388268</v>
      </c>
      <c r="H35" s="169">
        <v>0</v>
      </c>
      <c r="I35" s="391">
        <v>2</v>
      </c>
      <c r="J35" s="397">
        <v>82</v>
      </c>
      <c r="K35" s="272">
        <v>542.96</v>
      </c>
      <c r="L35" s="173">
        <f t="shared" si="3"/>
        <v>4.7406807131280386</v>
      </c>
      <c r="M35" s="385">
        <v>3.8598734305826419</v>
      </c>
      <c r="N35" s="169">
        <v>0</v>
      </c>
      <c r="O35" s="405">
        <v>0</v>
      </c>
      <c r="P35" s="272">
        <v>559</v>
      </c>
      <c r="Q35" s="15">
        <v>117</v>
      </c>
      <c r="R35" s="161">
        <v>0.20930232558139536</v>
      </c>
      <c r="S35" s="409">
        <v>1.476823391182732</v>
      </c>
      <c r="T35" s="162">
        <v>221312.01162021887</v>
      </c>
      <c r="U35" s="162">
        <v>0</v>
      </c>
      <c r="V35" s="162">
        <v>0</v>
      </c>
      <c r="W35" s="162">
        <v>140838.28</v>
      </c>
      <c r="X35" s="162">
        <v>412613.599154578</v>
      </c>
      <c r="Y35" s="162">
        <v>0</v>
      </c>
      <c r="Z35" s="158">
        <v>0</v>
      </c>
      <c r="AA35" s="162">
        <v>108072.19311515073</v>
      </c>
      <c r="AB35" s="177">
        <f>SUM(Muut[[#This Row],[Työttömyysaste]:[Koulutustausta]])</f>
        <v>882836.08388994774</v>
      </c>
      <c r="AD35" s="62"/>
    </row>
    <row r="36" spans="1:30" s="45" customFormat="1">
      <c r="A36" s="90">
        <v>82</v>
      </c>
      <c r="B36" s="154" t="s">
        <v>35</v>
      </c>
      <c r="C36" s="403">
        <v>9359</v>
      </c>
      <c r="D36" s="136">
        <v>256.16666666666669</v>
      </c>
      <c r="E36" s="41">
        <v>4406</v>
      </c>
      <c r="F36" s="338">
        <f t="shared" si="2"/>
        <v>5.8140414586170377E-2</v>
      </c>
      <c r="G36" s="385">
        <f>Muut[[#This Row],[Keskim. työttömyysaste 2022, %]]/$F$12</f>
        <v>0.61258634168679948</v>
      </c>
      <c r="H36" s="169">
        <v>0</v>
      </c>
      <c r="I36" s="391">
        <v>40</v>
      </c>
      <c r="J36" s="397">
        <v>200</v>
      </c>
      <c r="K36" s="272">
        <v>357.8</v>
      </c>
      <c r="L36" s="173">
        <f t="shared" si="3"/>
        <v>26.157070989379541</v>
      </c>
      <c r="M36" s="385">
        <v>0.69955950094366948</v>
      </c>
      <c r="N36" s="169">
        <v>0</v>
      </c>
      <c r="O36" s="405">
        <v>0</v>
      </c>
      <c r="P36" s="272">
        <v>2939</v>
      </c>
      <c r="Q36" s="15">
        <v>267</v>
      </c>
      <c r="R36" s="161">
        <v>9.0847226947941478E-2</v>
      </c>
      <c r="S36" s="409">
        <v>0.64101203561940734</v>
      </c>
      <c r="T36" s="162">
        <v>397138.45726182475</v>
      </c>
      <c r="U36" s="162">
        <v>0</v>
      </c>
      <c r="V36" s="162">
        <v>0</v>
      </c>
      <c r="W36" s="162">
        <v>343508</v>
      </c>
      <c r="X36" s="162">
        <v>271904.2761483498</v>
      </c>
      <c r="Y36" s="162">
        <v>0</v>
      </c>
      <c r="Z36" s="158">
        <v>0</v>
      </c>
      <c r="AA36" s="162">
        <v>170558.1555639226</v>
      </c>
      <c r="AB36" s="177">
        <f>SUM(Muut[[#This Row],[Työttömyysaste]:[Koulutustausta]])</f>
        <v>1183108.8889740971</v>
      </c>
      <c r="AD36" s="62"/>
    </row>
    <row r="37" spans="1:30" s="45" customFormat="1">
      <c r="A37" s="90">
        <v>86</v>
      </c>
      <c r="B37" s="154" t="s">
        <v>36</v>
      </c>
      <c r="C37" s="403">
        <v>8031</v>
      </c>
      <c r="D37" s="136">
        <v>256.58333333333331</v>
      </c>
      <c r="E37" s="41">
        <v>3899</v>
      </c>
      <c r="F37" s="338">
        <f t="shared" si="2"/>
        <v>6.580747200136787E-2</v>
      </c>
      <c r="G37" s="385">
        <f>Muut[[#This Row],[Keskim. työttömyysaste 2022, %]]/$F$12</f>
        <v>0.69336895541442289</v>
      </c>
      <c r="H37" s="169">
        <v>0</v>
      </c>
      <c r="I37" s="391">
        <v>40</v>
      </c>
      <c r="J37" s="397">
        <v>263</v>
      </c>
      <c r="K37" s="272">
        <v>389.42</v>
      </c>
      <c r="L37" s="173">
        <f t="shared" si="3"/>
        <v>20.6229777617996</v>
      </c>
      <c r="M37" s="385">
        <v>0.88728348247424638</v>
      </c>
      <c r="N37" s="169">
        <v>0</v>
      </c>
      <c r="O37" s="405">
        <v>0</v>
      </c>
      <c r="P37" s="272">
        <v>2562</v>
      </c>
      <c r="Q37" s="15">
        <v>340</v>
      </c>
      <c r="R37" s="161">
        <v>0.13270882123341141</v>
      </c>
      <c r="S37" s="409">
        <v>0.93638468119921681</v>
      </c>
      <c r="T37" s="162">
        <v>385726.26002624485</v>
      </c>
      <c r="U37" s="162">
        <v>0</v>
      </c>
      <c r="V37" s="162">
        <v>0</v>
      </c>
      <c r="W37" s="162">
        <v>451713.02</v>
      </c>
      <c r="X37" s="162">
        <v>295933.37959108542</v>
      </c>
      <c r="Y37" s="162">
        <v>0</v>
      </c>
      <c r="Z37" s="158">
        <v>0</v>
      </c>
      <c r="AA37" s="162">
        <v>213796.59580303117</v>
      </c>
      <c r="AB37" s="177">
        <f>SUM(Muut[[#This Row],[Työttömyysaste]:[Koulutustausta]])</f>
        <v>1347169.2554203616</v>
      </c>
      <c r="AD37" s="62"/>
    </row>
    <row r="38" spans="1:30" s="45" customFormat="1">
      <c r="A38" s="90">
        <v>90</v>
      </c>
      <c r="B38" s="154" t="s">
        <v>37</v>
      </c>
      <c r="C38" s="403">
        <v>3061</v>
      </c>
      <c r="D38" s="136">
        <v>153.83333333333334</v>
      </c>
      <c r="E38" s="41">
        <v>1219</v>
      </c>
      <c r="F38" s="338">
        <f t="shared" si="2"/>
        <v>0.12619633579436698</v>
      </c>
      <c r="G38" s="385">
        <f>Muut[[#This Row],[Keskim. työttömyysaste 2022, %]]/$F$12</f>
        <v>1.32964569015885</v>
      </c>
      <c r="H38" s="169">
        <v>0</v>
      </c>
      <c r="I38" s="391">
        <v>10</v>
      </c>
      <c r="J38" s="397">
        <v>100</v>
      </c>
      <c r="K38" s="272">
        <v>1029.96</v>
      </c>
      <c r="L38" s="173">
        <f t="shared" si="3"/>
        <v>2.9719600761194607</v>
      </c>
      <c r="M38" s="385">
        <v>6.1570233310035105</v>
      </c>
      <c r="N38" s="169">
        <v>0</v>
      </c>
      <c r="O38" s="405">
        <v>0</v>
      </c>
      <c r="P38" s="272">
        <v>693</v>
      </c>
      <c r="Q38" s="15">
        <v>135</v>
      </c>
      <c r="R38" s="161">
        <v>0.19480519480519481</v>
      </c>
      <c r="S38" s="409">
        <v>1.3745325935250534</v>
      </c>
      <c r="T38" s="162">
        <v>281932.04884630616</v>
      </c>
      <c r="U38" s="162">
        <v>0</v>
      </c>
      <c r="V38" s="162">
        <v>0</v>
      </c>
      <c r="W38" s="162">
        <v>171754</v>
      </c>
      <c r="X38" s="162">
        <v>782701.30872485845</v>
      </c>
      <c r="Y38" s="162">
        <v>0</v>
      </c>
      <c r="Z38" s="158">
        <v>0</v>
      </c>
      <c r="AA38" s="162">
        <v>119617.64056142076</v>
      </c>
      <c r="AB38" s="177">
        <f>SUM(Muut[[#This Row],[Työttömyysaste]:[Koulutustausta]])</f>
        <v>1356004.9981325853</v>
      </c>
      <c r="AD38" s="62"/>
    </row>
    <row r="39" spans="1:30" s="45" customFormat="1">
      <c r="A39" s="90">
        <v>91</v>
      </c>
      <c r="B39" s="154" t="s">
        <v>38</v>
      </c>
      <c r="C39" s="403">
        <v>664028</v>
      </c>
      <c r="D39" s="136">
        <v>36650.416666666664</v>
      </c>
      <c r="E39" s="41">
        <v>351606</v>
      </c>
      <c r="F39" s="338">
        <f t="shared" si="2"/>
        <v>0.10423717646077332</v>
      </c>
      <c r="G39" s="385">
        <f>Muut[[#This Row],[Keskim. työttömyysaste 2022, %]]/$F$12</f>
        <v>1.0982768363515463</v>
      </c>
      <c r="H39" s="169">
        <v>1</v>
      </c>
      <c r="I39" s="391">
        <v>36748</v>
      </c>
      <c r="J39" s="397">
        <v>121684</v>
      </c>
      <c r="K39" s="272">
        <v>214.42</v>
      </c>
      <c r="L39" s="173">
        <f t="shared" si="3"/>
        <v>3096.8566365077886</v>
      </c>
      <c r="M39" s="385">
        <v>5.9087099195243836E-3</v>
      </c>
      <c r="N39" s="169">
        <v>3</v>
      </c>
      <c r="O39" s="405">
        <v>985</v>
      </c>
      <c r="P39" s="272">
        <v>245006</v>
      </c>
      <c r="Q39" s="15">
        <v>42390</v>
      </c>
      <c r="R39" s="161">
        <v>0.17301617103254613</v>
      </c>
      <c r="S39" s="409">
        <v>1.2207906802945179</v>
      </c>
      <c r="T39" s="162">
        <v>50517680.779324256</v>
      </c>
      <c r="U39" s="162">
        <v>13666161.059599999</v>
      </c>
      <c r="V39" s="162">
        <v>10047979.9164</v>
      </c>
      <c r="W39" s="162">
        <v>208997137.35999998</v>
      </c>
      <c r="X39" s="162">
        <v>162944.98292825365</v>
      </c>
      <c r="Y39" s="162">
        <v>0</v>
      </c>
      <c r="Z39" s="158">
        <v>291579.69999999995</v>
      </c>
      <c r="AA39" s="162">
        <v>23046472.281286508</v>
      </c>
      <c r="AB39" s="177">
        <f>SUM(Muut[[#This Row],[Työttömyysaste]:[Koulutustausta]])</f>
        <v>306729956.07953906</v>
      </c>
      <c r="AD39" s="62"/>
    </row>
    <row r="40" spans="1:30" s="45" customFormat="1">
      <c r="A40" s="90">
        <v>92</v>
      </c>
      <c r="B40" s="154" t="s">
        <v>39</v>
      </c>
      <c r="C40" s="403">
        <v>242819</v>
      </c>
      <c r="D40" s="136">
        <v>14012.333333333334</v>
      </c>
      <c r="E40" s="41">
        <v>126088</v>
      </c>
      <c r="F40" s="338">
        <f t="shared" si="2"/>
        <v>0.1111313791426094</v>
      </c>
      <c r="G40" s="385">
        <f>Muut[[#This Row],[Keskim. työttömyysaste 2022, %]]/$F$12</f>
        <v>1.1709164009259252</v>
      </c>
      <c r="H40" s="169">
        <v>1</v>
      </c>
      <c r="I40" s="391">
        <v>5447</v>
      </c>
      <c r="J40" s="397">
        <v>60280</v>
      </c>
      <c r="K40" s="272">
        <v>238.38</v>
      </c>
      <c r="L40" s="173">
        <f t="shared" si="3"/>
        <v>1018.6215286517325</v>
      </c>
      <c r="M40" s="385">
        <v>1.7963912025007606E-2</v>
      </c>
      <c r="N40" s="169">
        <v>0</v>
      </c>
      <c r="O40" s="405">
        <v>0</v>
      </c>
      <c r="P40" s="272">
        <v>89907</v>
      </c>
      <c r="Q40" s="15">
        <v>22070</v>
      </c>
      <c r="R40" s="161">
        <v>0.24547588063220885</v>
      </c>
      <c r="S40" s="409">
        <v>1.7320616074466137</v>
      </c>
      <c r="T40" s="162">
        <v>19694898.321774058</v>
      </c>
      <c r="U40" s="162">
        <v>4997384.9933000002</v>
      </c>
      <c r="V40" s="162">
        <v>1489369.3971000002</v>
      </c>
      <c r="W40" s="162">
        <v>103533311.2</v>
      </c>
      <c r="X40" s="162">
        <v>181152.99426563337</v>
      </c>
      <c r="Y40" s="162">
        <v>0</v>
      </c>
      <c r="Z40" s="158">
        <v>0</v>
      </c>
      <c r="AA40" s="162">
        <v>11957017.399847409</v>
      </c>
      <c r="AB40" s="177">
        <f>SUM(Muut[[#This Row],[Työttömyysaste]:[Koulutustausta]])</f>
        <v>141853134.30628711</v>
      </c>
      <c r="AD40" s="62"/>
    </row>
    <row r="41" spans="1:30" s="45" customFormat="1">
      <c r="A41" s="90">
        <v>97</v>
      </c>
      <c r="B41" s="154" t="s">
        <v>40</v>
      </c>
      <c r="C41" s="403">
        <v>2091</v>
      </c>
      <c r="D41" s="136">
        <v>91.583333333333329</v>
      </c>
      <c r="E41" s="41">
        <v>871</v>
      </c>
      <c r="F41" s="338">
        <f t="shared" si="2"/>
        <v>0.10514734022196708</v>
      </c>
      <c r="G41" s="385">
        <f>Muut[[#This Row],[Keskim. työttömyysaste 2022, %]]/$F$12</f>
        <v>1.1078666181371444</v>
      </c>
      <c r="H41" s="169">
        <v>0</v>
      </c>
      <c r="I41" s="391">
        <v>9</v>
      </c>
      <c r="J41" s="397">
        <v>51</v>
      </c>
      <c r="K41" s="272">
        <v>465.09</v>
      </c>
      <c r="L41" s="173">
        <f t="shared" si="3"/>
        <v>4.4959040185770496</v>
      </c>
      <c r="M41" s="385">
        <v>4.0700218358464708</v>
      </c>
      <c r="N41" s="169">
        <v>3</v>
      </c>
      <c r="O41" s="405">
        <v>1618</v>
      </c>
      <c r="P41" s="272">
        <v>477</v>
      </c>
      <c r="Q41" s="15">
        <v>65</v>
      </c>
      <c r="R41" s="161">
        <v>0.13626834381551362</v>
      </c>
      <c r="S41" s="409">
        <v>0.96150043753918824</v>
      </c>
      <c r="T41" s="162">
        <v>160467.35605481072</v>
      </c>
      <c r="U41" s="162">
        <v>0</v>
      </c>
      <c r="V41" s="162">
        <v>0</v>
      </c>
      <c r="W41" s="162">
        <v>87594.54</v>
      </c>
      <c r="X41" s="162">
        <v>353437.56230809388</v>
      </c>
      <c r="Y41" s="162">
        <v>0</v>
      </c>
      <c r="Z41" s="158">
        <v>478960.36</v>
      </c>
      <c r="AA41" s="162">
        <v>57158.441505449002</v>
      </c>
      <c r="AB41" s="177">
        <f>SUM(Muut[[#This Row],[Työttömyysaste]:[Koulutustausta]])</f>
        <v>1137618.2598683536</v>
      </c>
      <c r="AD41" s="62"/>
    </row>
    <row r="42" spans="1:30" s="45" customFormat="1">
      <c r="A42" s="90">
        <v>98</v>
      </c>
      <c r="B42" s="154" t="s">
        <v>41</v>
      </c>
      <c r="C42" s="403">
        <v>22943</v>
      </c>
      <c r="D42" s="136">
        <v>790.5</v>
      </c>
      <c r="E42" s="41">
        <v>10598</v>
      </c>
      <c r="F42" s="338">
        <f t="shared" si="2"/>
        <v>7.4589545197207022E-2</v>
      </c>
      <c r="G42" s="385">
        <f>Muut[[#This Row],[Keskim. työttömyysaste 2022, %]]/$F$12</f>
        <v>0.78589973851524497</v>
      </c>
      <c r="H42" s="169">
        <v>0</v>
      </c>
      <c r="I42" s="391">
        <v>69</v>
      </c>
      <c r="J42" s="397">
        <v>674</v>
      </c>
      <c r="K42" s="272">
        <v>651.41</v>
      </c>
      <c r="L42" s="173">
        <f t="shared" si="3"/>
        <v>35.220521637678267</v>
      </c>
      <c r="M42" s="385">
        <v>0.51953879944535419</v>
      </c>
      <c r="N42" s="169">
        <v>0</v>
      </c>
      <c r="O42" s="405">
        <v>0</v>
      </c>
      <c r="P42" s="272">
        <v>6970</v>
      </c>
      <c r="Q42" s="15">
        <v>830</v>
      </c>
      <c r="R42" s="161">
        <v>0.11908177905308465</v>
      </c>
      <c r="S42" s="409">
        <v>0.84023317123085761</v>
      </c>
      <c r="T42" s="162">
        <v>1249000.2837313171</v>
      </c>
      <c r="U42" s="162">
        <v>0</v>
      </c>
      <c r="V42" s="162">
        <v>0</v>
      </c>
      <c r="W42" s="162">
        <v>1157621.96</v>
      </c>
      <c r="X42" s="162">
        <v>495028.40840077284</v>
      </c>
      <c r="Y42" s="162">
        <v>0</v>
      </c>
      <c r="Z42" s="158">
        <v>0</v>
      </c>
      <c r="AA42" s="162">
        <v>548058.46207983419</v>
      </c>
      <c r="AB42" s="177">
        <f>SUM(Muut[[#This Row],[Työttömyysaste]:[Koulutustausta]])</f>
        <v>3449709.1142119244</v>
      </c>
      <c r="AD42" s="62"/>
    </row>
    <row r="43" spans="1:30" s="45" customFormat="1">
      <c r="A43" s="90">
        <v>102</v>
      </c>
      <c r="B43" s="154" t="s">
        <v>42</v>
      </c>
      <c r="C43" s="403">
        <v>9745</v>
      </c>
      <c r="D43" s="136">
        <v>268.75</v>
      </c>
      <c r="E43" s="41">
        <v>4376</v>
      </c>
      <c r="F43" s="338">
        <f t="shared" si="2"/>
        <v>6.1414533820840951E-2</v>
      </c>
      <c r="G43" s="385">
        <f>Muut[[#This Row],[Keskim. työttömyysaste 2022, %]]/$F$12</f>
        <v>0.64708352817040449</v>
      </c>
      <c r="H43" s="169">
        <v>0</v>
      </c>
      <c r="I43" s="391">
        <v>17</v>
      </c>
      <c r="J43" s="397">
        <v>431</v>
      </c>
      <c r="K43" s="272">
        <v>532.65</v>
      </c>
      <c r="L43" s="173">
        <f t="shared" si="3"/>
        <v>18.295315873462876</v>
      </c>
      <c r="M43" s="385">
        <v>1.0001700792725927</v>
      </c>
      <c r="N43" s="169">
        <v>0</v>
      </c>
      <c r="O43" s="405">
        <v>0</v>
      </c>
      <c r="P43" s="272">
        <v>2662</v>
      </c>
      <c r="Q43" s="15">
        <v>378</v>
      </c>
      <c r="R43" s="161">
        <v>0.14199849737039819</v>
      </c>
      <c r="S43" s="409">
        <v>1.001932022718262</v>
      </c>
      <c r="T43" s="162">
        <v>436804.77358456631</v>
      </c>
      <c r="U43" s="162">
        <v>0</v>
      </c>
      <c r="V43" s="162">
        <v>0</v>
      </c>
      <c r="W43" s="162">
        <v>740259.74</v>
      </c>
      <c r="X43" s="162">
        <v>404778.68275689916</v>
      </c>
      <c r="Y43" s="162">
        <v>0</v>
      </c>
      <c r="Z43" s="158">
        <v>0</v>
      </c>
      <c r="AA43" s="162">
        <v>277585.61757030245</v>
      </c>
      <c r="AB43" s="177">
        <f>SUM(Muut[[#This Row],[Työttömyysaste]:[Koulutustausta]])</f>
        <v>1859428.8139117679</v>
      </c>
      <c r="AD43" s="62"/>
    </row>
    <row r="44" spans="1:30" s="45" customFormat="1">
      <c r="A44" s="90">
        <v>103</v>
      </c>
      <c r="B44" s="154" t="s">
        <v>43</v>
      </c>
      <c r="C44" s="403">
        <v>2161</v>
      </c>
      <c r="D44" s="136">
        <v>94.833333333333329</v>
      </c>
      <c r="E44" s="41">
        <v>962</v>
      </c>
      <c r="F44" s="338">
        <f t="shared" si="2"/>
        <v>9.857934857934858E-2</v>
      </c>
      <c r="G44" s="385">
        <f>Muut[[#This Row],[Keskim. työttömyysaste 2022, %]]/$F$12</f>
        <v>1.0386641193036019</v>
      </c>
      <c r="H44" s="169">
        <v>0</v>
      </c>
      <c r="I44" s="391">
        <v>3</v>
      </c>
      <c r="J44" s="397">
        <v>46</v>
      </c>
      <c r="K44" s="272">
        <v>147.96</v>
      </c>
      <c r="L44" s="173">
        <f t="shared" si="3"/>
        <v>14.60529872938632</v>
      </c>
      <c r="M44" s="385">
        <v>1.2528622568096794</v>
      </c>
      <c r="N44" s="169">
        <v>0</v>
      </c>
      <c r="O44" s="405">
        <v>0</v>
      </c>
      <c r="P44" s="272">
        <v>567</v>
      </c>
      <c r="Q44" s="15">
        <v>80</v>
      </c>
      <c r="R44" s="161">
        <v>0.14109347442680775</v>
      </c>
      <c r="S44" s="409">
        <v>0.99554624057781638</v>
      </c>
      <c r="T44" s="162">
        <v>155480.19751893086</v>
      </c>
      <c r="U44" s="162">
        <v>0</v>
      </c>
      <c r="V44" s="162">
        <v>0</v>
      </c>
      <c r="W44" s="162">
        <v>79006.84</v>
      </c>
      <c r="X44" s="162">
        <v>112439.78954418625</v>
      </c>
      <c r="Y44" s="162">
        <v>0</v>
      </c>
      <c r="Z44" s="158">
        <v>0</v>
      </c>
      <c r="AA44" s="162">
        <v>61163.603358014632</v>
      </c>
      <c r="AB44" s="177">
        <f>SUM(Muut[[#This Row],[Työttömyysaste]:[Koulutustausta]])</f>
        <v>408090.43042113178</v>
      </c>
      <c r="AD44" s="62"/>
    </row>
    <row r="45" spans="1:30" s="45" customFormat="1">
      <c r="A45" s="90">
        <v>105</v>
      </c>
      <c r="B45" s="154" t="s">
        <v>44</v>
      </c>
      <c r="C45" s="403">
        <v>2094</v>
      </c>
      <c r="D45" s="136">
        <v>90.083333333333329</v>
      </c>
      <c r="E45" s="41">
        <v>819</v>
      </c>
      <c r="F45" s="338">
        <f t="shared" si="2"/>
        <v>0.10999185999185998</v>
      </c>
      <c r="G45" s="385">
        <f>Muut[[#This Row],[Keskim. työttömyysaste 2022, %]]/$F$12</f>
        <v>1.1589100560656724</v>
      </c>
      <c r="H45" s="169">
        <v>0</v>
      </c>
      <c r="I45" s="391">
        <v>4</v>
      </c>
      <c r="J45" s="397">
        <v>41</v>
      </c>
      <c r="K45" s="272">
        <v>1421.27</v>
      </c>
      <c r="L45" s="173">
        <f t="shared" si="3"/>
        <v>1.473330190604178</v>
      </c>
      <c r="M45" s="385">
        <v>12.419773682893672</v>
      </c>
      <c r="N45" s="169">
        <v>0</v>
      </c>
      <c r="O45" s="405">
        <v>0</v>
      </c>
      <c r="P45" s="272">
        <v>395</v>
      </c>
      <c r="Q45" s="15">
        <v>54</v>
      </c>
      <c r="R45" s="161">
        <v>0.13670886075949368</v>
      </c>
      <c r="S45" s="409">
        <v>0.9646086960130249</v>
      </c>
      <c r="T45" s="162">
        <v>168101.50292820318</v>
      </c>
      <c r="U45" s="162">
        <v>0</v>
      </c>
      <c r="V45" s="162">
        <v>0</v>
      </c>
      <c r="W45" s="162">
        <v>70419.14</v>
      </c>
      <c r="X45" s="162">
        <v>1080070.9629999022</v>
      </c>
      <c r="Y45" s="162">
        <v>0</v>
      </c>
      <c r="Z45" s="158">
        <v>0</v>
      </c>
      <c r="AA45" s="162">
        <v>57425.490026699728</v>
      </c>
      <c r="AB45" s="177">
        <f>SUM(Muut[[#This Row],[Työttömyysaste]:[Koulutustausta]])</f>
        <v>1376017.0959548051</v>
      </c>
      <c r="AD45" s="62"/>
    </row>
    <row r="46" spans="1:30" s="45" customFormat="1">
      <c r="A46" s="90">
        <v>106</v>
      </c>
      <c r="B46" s="154" t="s">
        <v>45</v>
      </c>
      <c r="C46" s="403">
        <v>46797</v>
      </c>
      <c r="D46" s="136">
        <v>2226</v>
      </c>
      <c r="E46" s="41">
        <v>22920</v>
      </c>
      <c r="F46" s="338">
        <f t="shared" si="2"/>
        <v>9.7120418848167536E-2</v>
      </c>
      <c r="G46" s="385">
        <f>Muut[[#This Row],[Keskim. työttömyysaste 2022, %]]/$F$12</f>
        <v>1.0232923605508721</v>
      </c>
      <c r="H46" s="169">
        <v>0</v>
      </c>
      <c r="I46" s="391">
        <v>429</v>
      </c>
      <c r="J46" s="397">
        <v>3379</v>
      </c>
      <c r="K46" s="272">
        <v>322.69</v>
      </c>
      <c r="L46" s="173">
        <f t="shared" si="3"/>
        <v>145.02153769872012</v>
      </c>
      <c r="M46" s="385">
        <v>0.1261773100592353</v>
      </c>
      <c r="N46" s="169">
        <v>0</v>
      </c>
      <c r="O46" s="405">
        <v>0</v>
      </c>
      <c r="P46" s="272">
        <v>14949</v>
      </c>
      <c r="Q46" s="15">
        <v>2219</v>
      </c>
      <c r="R46" s="161">
        <v>0.14843802261020805</v>
      </c>
      <c r="S46" s="409">
        <v>1.0473688876735177</v>
      </c>
      <c r="T46" s="162">
        <v>3317133.3625733508</v>
      </c>
      <c r="U46" s="162">
        <v>0</v>
      </c>
      <c r="V46" s="162">
        <v>0</v>
      </c>
      <c r="W46" s="162">
        <v>5803567.6600000001</v>
      </c>
      <c r="X46" s="162">
        <v>245223.00410930967</v>
      </c>
      <c r="Y46" s="162">
        <v>0</v>
      </c>
      <c r="Z46" s="158">
        <v>0</v>
      </c>
      <c r="AA46" s="162">
        <v>1393460.1118104896</v>
      </c>
      <c r="AB46" s="177">
        <f>SUM(Muut[[#This Row],[Työttömyysaste]:[Koulutustausta]])</f>
        <v>10759384.13849315</v>
      </c>
      <c r="AD46" s="62"/>
    </row>
    <row r="47" spans="1:30" s="45" customFormat="1">
      <c r="A47" s="90">
        <v>108</v>
      </c>
      <c r="B47" s="154" t="s">
        <v>46</v>
      </c>
      <c r="C47" s="403">
        <v>10257</v>
      </c>
      <c r="D47" s="136">
        <v>352.16666666666669</v>
      </c>
      <c r="E47" s="41">
        <v>4680</v>
      </c>
      <c r="F47" s="338">
        <f t="shared" si="2"/>
        <v>7.5249287749287755E-2</v>
      </c>
      <c r="G47" s="385">
        <f>Muut[[#This Row],[Keskim. työttömyysaste 2022, %]]/$F$12</f>
        <v>0.79285100089118243</v>
      </c>
      <c r="H47" s="169">
        <v>0</v>
      </c>
      <c r="I47" s="391">
        <v>17</v>
      </c>
      <c r="J47" s="397">
        <v>179</v>
      </c>
      <c r="K47" s="272">
        <v>463.99</v>
      </c>
      <c r="L47" s="173">
        <f t="shared" si="3"/>
        <v>22.106079872411044</v>
      </c>
      <c r="M47" s="385">
        <v>0.82775542443938221</v>
      </c>
      <c r="N47" s="169">
        <v>0</v>
      </c>
      <c r="O47" s="405">
        <v>0</v>
      </c>
      <c r="P47" s="272">
        <v>3204</v>
      </c>
      <c r="Q47" s="15">
        <v>360</v>
      </c>
      <c r="R47" s="161">
        <v>0.11235955056179775</v>
      </c>
      <c r="S47" s="409">
        <v>0.7928015707972218</v>
      </c>
      <c r="T47" s="162">
        <v>563322.53104707727</v>
      </c>
      <c r="U47" s="162">
        <v>0</v>
      </c>
      <c r="V47" s="162">
        <v>0</v>
      </c>
      <c r="W47" s="162">
        <v>307439.65999999997</v>
      </c>
      <c r="X47" s="162">
        <v>352601.63524335611</v>
      </c>
      <c r="Y47" s="162">
        <v>0</v>
      </c>
      <c r="Z47" s="158">
        <v>0</v>
      </c>
      <c r="AA47" s="162">
        <v>231186.09918269576</v>
      </c>
      <c r="AB47" s="177">
        <f>SUM(Muut[[#This Row],[Työttömyysaste]:[Koulutustausta]])</f>
        <v>1454549.9254731291</v>
      </c>
      <c r="AD47" s="62"/>
    </row>
    <row r="48" spans="1:30" s="45" customFormat="1">
      <c r="A48" s="90">
        <v>109</v>
      </c>
      <c r="B48" s="154" t="s">
        <v>47</v>
      </c>
      <c r="C48" s="403">
        <v>68043</v>
      </c>
      <c r="D48" s="136">
        <v>3146.0833333333335</v>
      </c>
      <c r="E48" s="41">
        <v>31262</v>
      </c>
      <c r="F48" s="338">
        <f t="shared" si="2"/>
        <v>0.10063602243405199</v>
      </c>
      <c r="G48" s="385">
        <f>Muut[[#This Row],[Keskim. työttömyysaste 2022, %]]/$F$12</f>
        <v>1.060333904798997</v>
      </c>
      <c r="H48" s="169">
        <v>0</v>
      </c>
      <c r="I48" s="391">
        <v>254</v>
      </c>
      <c r="J48" s="397">
        <v>4025</v>
      </c>
      <c r="K48" s="272">
        <v>1785.35</v>
      </c>
      <c r="L48" s="173">
        <f t="shared" si="3"/>
        <v>38.111854818382952</v>
      </c>
      <c r="M48" s="385">
        <v>0.48012429766741205</v>
      </c>
      <c r="N48" s="169">
        <v>0</v>
      </c>
      <c r="O48" s="405">
        <v>0</v>
      </c>
      <c r="P48" s="272">
        <v>19960</v>
      </c>
      <c r="Q48" s="15">
        <v>2604</v>
      </c>
      <c r="R48" s="161">
        <v>0.13046092184368738</v>
      </c>
      <c r="S48" s="409">
        <v>0.92052365151142757</v>
      </c>
      <c r="T48" s="162">
        <v>4997712.7329811761</v>
      </c>
      <c r="U48" s="162">
        <v>0</v>
      </c>
      <c r="V48" s="162">
        <v>0</v>
      </c>
      <c r="W48" s="162">
        <v>6913098.5</v>
      </c>
      <c r="X48" s="162">
        <v>1356747.6227542099</v>
      </c>
      <c r="Y48" s="162">
        <v>0</v>
      </c>
      <c r="Z48" s="158">
        <v>0</v>
      </c>
      <c r="AA48" s="162">
        <v>1780718.4750066884</v>
      </c>
      <c r="AB48" s="177">
        <f>SUM(Muut[[#This Row],[Työttömyysaste]:[Koulutustausta]])</f>
        <v>15048277.330742074</v>
      </c>
      <c r="AD48" s="62"/>
    </row>
    <row r="49" spans="1:30" s="45" customFormat="1">
      <c r="A49" s="90">
        <v>111</v>
      </c>
      <c r="B49" s="154" t="s">
        <v>48</v>
      </c>
      <c r="C49" s="403">
        <v>18131</v>
      </c>
      <c r="D49" s="136">
        <v>1006</v>
      </c>
      <c r="E49" s="41">
        <v>7604</v>
      </c>
      <c r="F49" s="338">
        <f t="shared" si="2"/>
        <v>0.13229879011046816</v>
      </c>
      <c r="G49" s="385">
        <f>Muut[[#This Row],[Keskim. työttömyysaste 2022, %]]/$F$12</f>
        <v>1.3939431361165273</v>
      </c>
      <c r="H49" s="169">
        <v>0</v>
      </c>
      <c r="I49" s="391">
        <v>43</v>
      </c>
      <c r="J49" s="397">
        <v>790</v>
      </c>
      <c r="K49" s="272">
        <v>675.97</v>
      </c>
      <c r="L49" s="173">
        <f t="shared" si="3"/>
        <v>26.822196251312928</v>
      </c>
      <c r="M49" s="385">
        <v>0.68221212595828329</v>
      </c>
      <c r="N49" s="169">
        <v>0</v>
      </c>
      <c r="O49" s="405">
        <v>0</v>
      </c>
      <c r="P49" s="272">
        <v>4482</v>
      </c>
      <c r="Q49" s="15">
        <v>853</v>
      </c>
      <c r="R49" s="161">
        <v>0.19031682284694332</v>
      </c>
      <c r="S49" s="409">
        <v>1.34286293730952</v>
      </c>
      <c r="T49" s="162">
        <v>1750701.0944743347</v>
      </c>
      <c r="U49" s="162">
        <v>0</v>
      </c>
      <c r="V49" s="162">
        <v>0</v>
      </c>
      <c r="W49" s="162">
        <v>1356856.5999999999</v>
      </c>
      <c r="X49" s="162">
        <v>513692.37995528238</v>
      </c>
      <c r="Y49" s="162">
        <v>0</v>
      </c>
      <c r="Z49" s="158">
        <v>0</v>
      </c>
      <c r="AA49" s="162">
        <v>692197.94426208374</v>
      </c>
      <c r="AB49" s="177">
        <f>SUM(Muut[[#This Row],[Työttömyysaste]:[Koulutustausta]])</f>
        <v>4313448.0186917009</v>
      </c>
      <c r="AD49" s="62"/>
    </row>
    <row r="50" spans="1:30" s="45" customFormat="1">
      <c r="A50" s="90">
        <v>139</v>
      </c>
      <c r="B50" s="154" t="s">
        <v>49</v>
      </c>
      <c r="C50" s="403">
        <v>9853</v>
      </c>
      <c r="D50" s="136">
        <v>437.5</v>
      </c>
      <c r="E50" s="41">
        <v>4186</v>
      </c>
      <c r="F50" s="338">
        <f t="shared" si="2"/>
        <v>0.10451505016722408</v>
      </c>
      <c r="G50" s="385">
        <f>Muut[[#This Row],[Keskim. työttömyysaste 2022, %]]/$F$12</f>
        <v>1.1012046042131485</v>
      </c>
      <c r="H50" s="169">
        <v>0</v>
      </c>
      <c r="I50" s="391">
        <v>16</v>
      </c>
      <c r="J50" s="397">
        <v>79</v>
      </c>
      <c r="K50" s="272">
        <v>1615.71</v>
      </c>
      <c r="L50" s="173">
        <f t="shared" si="3"/>
        <v>6.098247829127752</v>
      </c>
      <c r="M50" s="385">
        <v>3.0006041145257552</v>
      </c>
      <c r="N50" s="169">
        <v>0</v>
      </c>
      <c r="O50" s="405">
        <v>0</v>
      </c>
      <c r="P50" s="272">
        <v>2739</v>
      </c>
      <c r="Q50" s="15">
        <v>265</v>
      </c>
      <c r="R50" s="161">
        <v>9.6750638919313611E-2</v>
      </c>
      <c r="S50" s="409">
        <v>0.68266612074671329</v>
      </c>
      <c r="T50" s="162">
        <v>751591.20422717265</v>
      </c>
      <c r="U50" s="162">
        <v>0</v>
      </c>
      <c r="V50" s="162">
        <v>0</v>
      </c>
      <c r="W50" s="162">
        <v>135685.66</v>
      </c>
      <c r="X50" s="162">
        <v>1227832.4706977368</v>
      </c>
      <c r="Y50" s="162">
        <v>0</v>
      </c>
      <c r="Z50" s="158">
        <v>0</v>
      </c>
      <c r="AA50" s="162">
        <v>191228.97304980471</v>
      </c>
      <c r="AB50" s="177">
        <f>SUM(Muut[[#This Row],[Työttömyysaste]:[Koulutustausta]])</f>
        <v>2306338.3079747139</v>
      </c>
      <c r="AD50" s="62"/>
    </row>
    <row r="51" spans="1:30" s="45" customFormat="1">
      <c r="A51" s="90">
        <v>140</v>
      </c>
      <c r="B51" s="154" t="s">
        <v>50</v>
      </c>
      <c r="C51" s="403">
        <v>20801</v>
      </c>
      <c r="D51" s="136">
        <v>1068.1666666666667</v>
      </c>
      <c r="E51" s="41">
        <v>9455</v>
      </c>
      <c r="F51" s="338">
        <f t="shared" si="2"/>
        <v>0.11297373523708797</v>
      </c>
      <c r="G51" s="385">
        <f>Muut[[#This Row],[Keskim. työttömyysaste 2022, %]]/$F$12</f>
        <v>1.1903280647063459</v>
      </c>
      <c r="H51" s="169">
        <v>0</v>
      </c>
      <c r="I51" s="391">
        <v>9</v>
      </c>
      <c r="J51" s="397">
        <v>726</v>
      </c>
      <c r="K51" s="272">
        <v>762.99</v>
      </c>
      <c r="L51" s="173">
        <f t="shared" si="3"/>
        <v>27.262480504331641</v>
      </c>
      <c r="M51" s="385">
        <v>0.67119452041684591</v>
      </c>
      <c r="N51" s="169">
        <v>0</v>
      </c>
      <c r="O51" s="405">
        <v>0</v>
      </c>
      <c r="P51" s="272">
        <v>5781</v>
      </c>
      <c r="Q51" s="15">
        <v>685</v>
      </c>
      <c r="R51" s="161">
        <v>0.11849161044801937</v>
      </c>
      <c r="S51" s="409">
        <v>0.83606898051639211</v>
      </c>
      <c r="T51" s="162">
        <v>1715126.1749029807</v>
      </c>
      <c r="U51" s="162">
        <v>0</v>
      </c>
      <c r="V51" s="162">
        <v>0</v>
      </c>
      <c r="W51" s="162">
        <v>1246934.04</v>
      </c>
      <c r="X51" s="162">
        <v>579821.8101129944</v>
      </c>
      <c r="Y51" s="162">
        <v>0</v>
      </c>
      <c r="Z51" s="158">
        <v>0</v>
      </c>
      <c r="AA51" s="162">
        <v>494428.14465560147</v>
      </c>
      <c r="AB51" s="177">
        <f>SUM(Muut[[#This Row],[Työttömyysaste]:[Koulutustausta]])</f>
        <v>4036310.1696715769</v>
      </c>
      <c r="AD51" s="62"/>
    </row>
    <row r="52" spans="1:30" s="45" customFormat="1">
      <c r="A52" s="90">
        <v>142</v>
      </c>
      <c r="B52" s="154" t="s">
        <v>51</v>
      </c>
      <c r="C52" s="403">
        <v>6504</v>
      </c>
      <c r="D52" s="136">
        <v>251.33333333333334</v>
      </c>
      <c r="E52" s="41">
        <v>2778</v>
      </c>
      <c r="F52" s="338">
        <f t="shared" si="2"/>
        <v>9.0472762179025681E-2</v>
      </c>
      <c r="G52" s="385">
        <f>Muut[[#This Row],[Keskim. työttömyysaste 2022, %]]/$F$12</f>
        <v>0.95325048505471566</v>
      </c>
      <c r="H52" s="169">
        <v>0</v>
      </c>
      <c r="I52" s="391">
        <v>16</v>
      </c>
      <c r="J52" s="397">
        <v>139</v>
      </c>
      <c r="K52" s="272">
        <v>589.80999999999995</v>
      </c>
      <c r="L52" s="173">
        <f t="shared" si="3"/>
        <v>11.027279971516252</v>
      </c>
      <c r="M52" s="385">
        <v>1.6593781580538263</v>
      </c>
      <c r="N52" s="169">
        <v>0</v>
      </c>
      <c r="O52" s="405">
        <v>0</v>
      </c>
      <c r="P52" s="272">
        <v>1676</v>
      </c>
      <c r="Q52" s="15">
        <v>230</v>
      </c>
      <c r="R52" s="161">
        <v>0.13723150357995226</v>
      </c>
      <c r="S52" s="409">
        <v>0.96829642924935144</v>
      </c>
      <c r="T52" s="162">
        <v>429469.92379270995</v>
      </c>
      <c r="U52" s="162">
        <v>0</v>
      </c>
      <c r="V52" s="162">
        <v>0</v>
      </c>
      <c r="W52" s="162">
        <v>238738.06</v>
      </c>
      <c r="X52" s="162">
        <v>448216.49277545611</v>
      </c>
      <c r="Y52" s="162">
        <v>0</v>
      </c>
      <c r="Z52" s="158">
        <v>0</v>
      </c>
      <c r="AA52" s="162">
        <v>179046.45331306814</v>
      </c>
      <c r="AB52" s="177">
        <f>SUM(Muut[[#This Row],[Työttömyysaste]:[Koulutustausta]])</f>
        <v>1295470.9298812342</v>
      </c>
      <c r="AD52" s="62"/>
    </row>
    <row r="53" spans="1:30" s="45" customFormat="1">
      <c r="A53" s="90">
        <v>143</v>
      </c>
      <c r="B53" s="154" t="s">
        <v>52</v>
      </c>
      <c r="C53" s="403">
        <v>6804</v>
      </c>
      <c r="D53" s="136">
        <v>237.66666666666666</v>
      </c>
      <c r="E53" s="41">
        <v>2773</v>
      </c>
      <c r="F53" s="338">
        <f t="shared" si="2"/>
        <v>8.5707416756821725E-2</v>
      </c>
      <c r="G53" s="385">
        <f>Muut[[#This Row],[Keskim. työttömyysaste 2022, %]]/$F$12</f>
        <v>0.90304125383681111</v>
      </c>
      <c r="H53" s="169">
        <v>0</v>
      </c>
      <c r="I53" s="391">
        <v>13</v>
      </c>
      <c r="J53" s="397">
        <v>177</v>
      </c>
      <c r="K53" s="272">
        <v>750.48</v>
      </c>
      <c r="L53" s="173">
        <f t="shared" si="3"/>
        <v>9.06619763351455</v>
      </c>
      <c r="M53" s="385">
        <v>2.018313329044982</v>
      </c>
      <c r="N53" s="169">
        <v>0</v>
      </c>
      <c r="O53" s="405">
        <v>0</v>
      </c>
      <c r="P53" s="272">
        <v>1777</v>
      </c>
      <c r="Q53" s="15">
        <v>265</v>
      </c>
      <c r="R53" s="161">
        <v>0.14912774338773213</v>
      </c>
      <c r="S53" s="409">
        <v>1.0522355119444275</v>
      </c>
      <c r="T53" s="162">
        <v>425615.15471288923</v>
      </c>
      <c r="U53" s="162">
        <v>0</v>
      </c>
      <c r="V53" s="162">
        <v>0</v>
      </c>
      <c r="W53" s="162">
        <v>304004.58</v>
      </c>
      <c r="X53" s="162">
        <v>570315.03958584007</v>
      </c>
      <c r="Y53" s="162">
        <v>0</v>
      </c>
      <c r="Z53" s="158">
        <v>0</v>
      </c>
      <c r="AA53" s="162">
        <v>203542.03833356281</v>
      </c>
      <c r="AB53" s="177">
        <f>SUM(Muut[[#This Row],[Työttömyysaste]:[Koulutustausta]])</f>
        <v>1503476.8126322923</v>
      </c>
      <c r="AD53" s="62"/>
    </row>
    <row r="54" spans="1:30" s="45" customFormat="1">
      <c r="A54" s="90">
        <v>145</v>
      </c>
      <c r="B54" s="154" t="s">
        <v>53</v>
      </c>
      <c r="C54" s="403">
        <v>12369</v>
      </c>
      <c r="D54" s="136">
        <v>290.58333333333331</v>
      </c>
      <c r="E54" s="41">
        <v>5709</v>
      </c>
      <c r="F54" s="338">
        <f t="shared" si="2"/>
        <v>5.0899165061014766E-2</v>
      </c>
      <c r="G54" s="385">
        <f>Muut[[#This Row],[Keskim. työttömyysaste 2022, %]]/$F$12</f>
        <v>0.53629017855432159</v>
      </c>
      <c r="H54" s="169">
        <v>0</v>
      </c>
      <c r="I54" s="391">
        <v>27</v>
      </c>
      <c r="J54" s="397">
        <v>204</v>
      </c>
      <c r="K54" s="272">
        <v>576.74</v>
      </c>
      <c r="L54" s="173">
        <f t="shared" si="3"/>
        <v>21.446405659395914</v>
      </c>
      <c r="M54" s="385">
        <v>0.85321651646842456</v>
      </c>
      <c r="N54" s="169">
        <v>0</v>
      </c>
      <c r="O54" s="405">
        <v>0</v>
      </c>
      <c r="P54" s="272">
        <v>3781</v>
      </c>
      <c r="Q54" s="15">
        <v>304</v>
      </c>
      <c r="R54" s="161">
        <v>8.0402010050251257E-2</v>
      </c>
      <c r="S54" s="409">
        <v>0.56731127478152965</v>
      </c>
      <c r="T54" s="162">
        <v>459493.76284815522</v>
      </c>
      <c r="U54" s="162">
        <v>0</v>
      </c>
      <c r="V54" s="162">
        <v>0</v>
      </c>
      <c r="W54" s="162">
        <v>350378.16</v>
      </c>
      <c r="X54" s="162">
        <v>438284.15937898064</v>
      </c>
      <c r="Y54" s="162">
        <v>0</v>
      </c>
      <c r="Z54" s="158">
        <v>0</v>
      </c>
      <c r="AA54" s="162">
        <v>199495.38987547901</v>
      </c>
      <c r="AB54" s="177">
        <f>SUM(Muut[[#This Row],[Työttömyysaste]:[Koulutustausta]])</f>
        <v>1447651.4721026151</v>
      </c>
      <c r="AD54" s="62"/>
    </row>
    <row r="55" spans="1:30" s="45" customFormat="1">
      <c r="A55" s="90">
        <v>146</v>
      </c>
      <c r="B55" s="154" t="s">
        <v>54</v>
      </c>
      <c r="C55" s="403">
        <v>4492</v>
      </c>
      <c r="D55" s="136">
        <v>242</v>
      </c>
      <c r="E55" s="41">
        <v>1774</v>
      </c>
      <c r="F55" s="338">
        <f t="shared" si="2"/>
        <v>0.13641488162344984</v>
      </c>
      <c r="G55" s="385">
        <f>Muut[[#This Row],[Keskim. työttömyysaste 2022, %]]/$F$12</f>
        <v>1.4373116167153102</v>
      </c>
      <c r="H55" s="169">
        <v>0</v>
      </c>
      <c r="I55" s="391">
        <v>12</v>
      </c>
      <c r="J55" s="397">
        <v>163</v>
      </c>
      <c r="K55" s="272">
        <v>2763.4</v>
      </c>
      <c r="L55" s="173">
        <f t="shared" si="3"/>
        <v>1.6255337627560251</v>
      </c>
      <c r="M55" s="385">
        <v>11.256873247870448</v>
      </c>
      <c r="N55" s="169">
        <v>0</v>
      </c>
      <c r="O55" s="405">
        <v>0</v>
      </c>
      <c r="P55" s="272">
        <v>925</v>
      </c>
      <c r="Q55" s="15">
        <v>160</v>
      </c>
      <c r="R55" s="161">
        <v>0.17297297297297298</v>
      </c>
      <c r="S55" s="409">
        <v>1.2204858776381016</v>
      </c>
      <c r="T55" s="162">
        <v>447235.08999889391</v>
      </c>
      <c r="U55" s="162">
        <v>0</v>
      </c>
      <c r="V55" s="162">
        <v>0</v>
      </c>
      <c r="W55" s="162">
        <v>279959.02</v>
      </c>
      <c r="X55" s="162">
        <v>2100000.7733603963</v>
      </c>
      <c r="Y55" s="162">
        <v>0</v>
      </c>
      <c r="Z55" s="158">
        <v>0</v>
      </c>
      <c r="AA55" s="162">
        <v>155865.27344762051</v>
      </c>
      <c r="AB55" s="177">
        <f>SUM(Muut[[#This Row],[Työttömyysaste]:[Koulutustausta]])</f>
        <v>2983060.1568069109</v>
      </c>
      <c r="AD55" s="62"/>
    </row>
    <row r="56" spans="1:30" s="45" customFormat="1">
      <c r="A56" s="90">
        <v>148</v>
      </c>
      <c r="B56" s="154" t="s">
        <v>55</v>
      </c>
      <c r="C56" s="403">
        <v>7047</v>
      </c>
      <c r="D56" s="136">
        <v>383.16666666666669</v>
      </c>
      <c r="E56" s="41">
        <v>3367</v>
      </c>
      <c r="F56" s="338">
        <f t="shared" si="2"/>
        <v>0.11380061380061381</v>
      </c>
      <c r="G56" s="385">
        <f>Muut[[#This Row],[Keskim. työttömyysaste 2022, %]]/$F$12</f>
        <v>1.1990403265272311</v>
      </c>
      <c r="H56" s="169">
        <v>0</v>
      </c>
      <c r="I56" s="391">
        <v>29</v>
      </c>
      <c r="J56" s="397">
        <v>287</v>
      </c>
      <c r="K56" s="272">
        <v>15060.09</v>
      </c>
      <c r="L56" s="173">
        <f t="shared" si="3"/>
        <v>0.46792549048511661</v>
      </c>
      <c r="M56" s="385">
        <v>20</v>
      </c>
      <c r="N56" s="169">
        <v>0</v>
      </c>
      <c r="O56" s="405">
        <v>0</v>
      </c>
      <c r="P56" s="272">
        <v>2208</v>
      </c>
      <c r="Q56" s="15">
        <v>320</v>
      </c>
      <c r="R56" s="161">
        <v>0.14492753623188406</v>
      </c>
      <c r="S56" s="409">
        <v>1.0225991275500399</v>
      </c>
      <c r="T56" s="162">
        <v>585306.36753046047</v>
      </c>
      <c r="U56" s="162">
        <v>0</v>
      </c>
      <c r="V56" s="162">
        <v>0</v>
      </c>
      <c r="W56" s="162">
        <v>492933.98</v>
      </c>
      <c r="X56" s="162">
        <v>5853238.2000000002</v>
      </c>
      <c r="Y56" s="162">
        <v>0</v>
      </c>
      <c r="Z56" s="158">
        <v>0</v>
      </c>
      <c r="AA56" s="162">
        <v>204873.85955395707</v>
      </c>
      <c r="AB56" s="177">
        <f>SUM(Muut[[#This Row],[Työttömyysaste]:[Koulutustausta]])</f>
        <v>7136352.4070844185</v>
      </c>
      <c r="AD56" s="62"/>
    </row>
    <row r="57" spans="1:30" s="45" customFormat="1">
      <c r="A57" s="90">
        <v>149</v>
      </c>
      <c r="B57" s="154" t="s">
        <v>56</v>
      </c>
      <c r="C57" s="403">
        <v>5384</v>
      </c>
      <c r="D57" s="136">
        <v>154</v>
      </c>
      <c r="E57" s="41">
        <v>2509</v>
      </c>
      <c r="F57" s="338">
        <f t="shared" si="2"/>
        <v>6.1379035472299719E-2</v>
      </c>
      <c r="G57" s="385">
        <f>Muut[[#This Row],[Keskim. työttömyysaste 2022, %]]/$F$12</f>
        <v>0.64670950601002641</v>
      </c>
      <c r="H57" s="169">
        <v>3</v>
      </c>
      <c r="I57" s="391">
        <v>2796</v>
      </c>
      <c r="J57" s="397">
        <v>263</v>
      </c>
      <c r="K57" s="272">
        <v>350.85</v>
      </c>
      <c r="L57" s="173">
        <f t="shared" si="3"/>
        <v>15.345589283169444</v>
      </c>
      <c r="M57" s="385">
        <v>1.1924226036433558</v>
      </c>
      <c r="N57" s="169">
        <v>3</v>
      </c>
      <c r="O57" s="405">
        <v>242</v>
      </c>
      <c r="P57" s="272">
        <v>1666</v>
      </c>
      <c r="Q57" s="15">
        <v>225</v>
      </c>
      <c r="R57" s="161">
        <v>0.13505402160864347</v>
      </c>
      <c r="S57" s="409">
        <v>0.95293226021694888</v>
      </c>
      <c r="T57" s="162">
        <v>241190.10331939743</v>
      </c>
      <c r="U57" s="162">
        <v>110806.48880000001</v>
      </c>
      <c r="V57" s="162">
        <v>764508.32280000008</v>
      </c>
      <c r="W57" s="162">
        <v>451713.02</v>
      </c>
      <c r="X57" s="162">
        <v>266622.73696659732</v>
      </c>
      <c r="Y57" s="162">
        <v>0</v>
      </c>
      <c r="Z57" s="158">
        <v>71636.84</v>
      </c>
      <c r="AA57" s="162">
        <v>145862.59662649894</v>
      </c>
      <c r="AB57" s="177">
        <f>SUM(Muut[[#This Row],[Työttömyysaste]:[Koulutustausta]])</f>
        <v>2052340.108512494</v>
      </c>
      <c r="AD57" s="62"/>
    </row>
    <row r="58" spans="1:30" s="45" customFormat="1">
      <c r="A58" s="90">
        <v>151</v>
      </c>
      <c r="B58" s="154" t="s">
        <v>57</v>
      </c>
      <c r="C58" s="403">
        <v>1852</v>
      </c>
      <c r="D58" s="136">
        <v>49.25</v>
      </c>
      <c r="E58" s="41">
        <v>821</v>
      </c>
      <c r="F58" s="338">
        <f t="shared" si="2"/>
        <v>5.9987819732034105E-2</v>
      </c>
      <c r="G58" s="385">
        <f>Muut[[#This Row],[Keskim. työttömyysaste 2022, %]]/$F$12</f>
        <v>0.63205120391685354</v>
      </c>
      <c r="H58" s="169">
        <v>0</v>
      </c>
      <c r="I58" s="391">
        <v>16</v>
      </c>
      <c r="J58" s="397">
        <v>68</v>
      </c>
      <c r="K58" s="272">
        <v>642.4</v>
      </c>
      <c r="L58" s="173">
        <f t="shared" si="3"/>
        <v>2.8829389788293898</v>
      </c>
      <c r="M58" s="385">
        <v>6.3471435440886506</v>
      </c>
      <c r="N58" s="169">
        <v>0</v>
      </c>
      <c r="O58" s="405">
        <v>0</v>
      </c>
      <c r="P58" s="272">
        <v>448</v>
      </c>
      <c r="Q58" s="15">
        <v>76</v>
      </c>
      <c r="R58" s="161">
        <v>0.16964285714285715</v>
      </c>
      <c r="S58" s="409">
        <v>1.1969888001947342</v>
      </c>
      <c r="T58" s="162">
        <v>81084.610130133457</v>
      </c>
      <c r="U58" s="162">
        <v>0</v>
      </c>
      <c r="V58" s="162">
        <v>0</v>
      </c>
      <c r="W58" s="162">
        <v>116792.72</v>
      </c>
      <c r="X58" s="162">
        <v>488181.40580687515</v>
      </c>
      <c r="Y58" s="162">
        <v>0</v>
      </c>
      <c r="Z58" s="158">
        <v>0</v>
      </c>
      <c r="AA58" s="162">
        <v>63024.285223821222</v>
      </c>
      <c r="AB58" s="177">
        <f>SUM(Muut[[#This Row],[Työttömyysaste]:[Koulutustausta]])</f>
        <v>749083.02116082981</v>
      </c>
      <c r="AD58" s="62"/>
    </row>
    <row r="59" spans="1:30" s="45" customFormat="1">
      <c r="A59" s="90">
        <v>152</v>
      </c>
      <c r="B59" s="154" t="s">
        <v>58</v>
      </c>
      <c r="C59" s="403">
        <v>4406</v>
      </c>
      <c r="D59" s="136">
        <v>107.66666666666667</v>
      </c>
      <c r="E59" s="41">
        <v>1927</v>
      </c>
      <c r="F59" s="338">
        <f t="shared" si="2"/>
        <v>5.5872686386438337E-2</v>
      </c>
      <c r="G59" s="385">
        <f>Muut[[#This Row],[Keskim. työttömyysaste 2022, %]]/$F$12</f>
        <v>0.58869281888167868</v>
      </c>
      <c r="H59" s="169">
        <v>0</v>
      </c>
      <c r="I59" s="391">
        <v>32</v>
      </c>
      <c r="J59" s="397">
        <v>58</v>
      </c>
      <c r="K59" s="272">
        <v>354.13</v>
      </c>
      <c r="L59" s="173">
        <f t="shared" si="3"/>
        <v>12.441758676192359</v>
      </c>
      <c r="M59" s="385">
        <v>1.4707267681130178</v>
      </c>
      <c r="N59" s="169">
        <v>0</v>
      </c>
      <c r="O59" s="405">
        <v>0</v>
      </c>
      <c r="P59" s="272">
        <v>1179</v>
      </c>
      <c r="Q59" s="15">
        <v>128</v>
      </c>
      <c r="R59" s="161">
        <v>0.1085665818490246</v>
      </c>
      <c r="S59" s="409">
        <v>0.76603863397132743</v>
      </c>
      <c r="T59" s="162">
        <v>179671.17939069268</v>
      </c>
      <c r="U59" s="162">
        <v>0</v>
      </c>
      <c r="V59" s="162">
        <v>0</v>
      </c>
      <c r="W59" s="162">
        <v>99617.319999999992</v>
      </c>
      <c r="X59" s="162">
        <v>269115.3194869064</v>
      </c>
      <c r="Y59" s="162">
        <v>0</v>
      </c>
      <c r="Z59" s="158">
        <v>0</v>
      </c>
      <c r="AA59" s="162">
        <v>95955.975670924119</v>
      </c>
      <c r="AB59" s="177">
        <f>SUM(Muut[[#This Row],[Työttömyysaste]:[Koulutustausta]])</f>
        <v>644359.79454852315</v>
      </c>
      <c r="AD59" s="62"/>
    </row>
    <row r="60" spans="1:30" s="45" customFormat="1">
      <c r="A60" s="90">
        <v>153</v>
      </c>
      <c r="B60" s="154" t="s">
        <v>59</v>
      </c>
      <c r="C60" s="403">
        <v>25208</v>
      </c>
      <c r="D60" s="136">
        <v>1421</v>
      </c>
      <c r="E60" s="41">
        <v>11065</v>
      </c>
      <c r="F60" s="338">
        <f t="shared" si="2"/>
        <v>0.12842295526434705</v>
      </c>
      <c r="G60" s="385">
        <f>Muut[[#This Row],[Keskim. työttömyysaste 2022, %]]/$F$12</f>
        <v>1.3531060780001183</v>
      </c>
      <c r="H60" s="169">
        <v>0</v>
      </c>
      <c r="I60" s="391">
        <v>33</v>
      </c>
      <c r="J60" s="397">
        <v>1861</v>
      </c>
      <c r="K60" s="272">
        <v>154.99</v>
      </c>
      <c r="L60" s="173">
        <f t="shared" si="3"/>
        <v>162.64275114523517</v>
      </c>
      <c r="M60" s="385">
        <v>0.11250687410678717</v>
      </c>
      <c r="N60" s="169">
        <v>0</v>
      </c>
      <c r="O60" s="405">
        <v>0</v>
      </c>
      <c r="P60" s="272">
        <v>7074</v>
      </c>
      <c r="Q60" s="15">
        <v>1084</v>
      </c>
      <c r="R60" s="161">
        <v>0.15323720667232119</v>
      </c>
      <c r="S60" s="409">
        <v>1.0812316135741133</v>
      </c>
      <c r="T60" s="162">
        <v>2362737.2194455029</v>
      </c>
      <c r="U60" s="162">
        <v>0</v>
      </c>
      <c r="V60" s="162">
        <v>0</v>
      </c>
      <c r="W60" s="162">
        <v>3196341.94</v>
      </c>
      <c r="X60" s="162">
        <v>117782.123421556</v>
      </c>
      <c r="Y60" s="162">
        <v>0</v>
      </c>
      <c r="Z60" s="158">
        <v>0</v>
      </c>
      <c r="AA60" s="162">
        <v>774879.16762077471</v>
      </c>
      <c r="AB60" s="177">
        <f>SUM(Muut[[#This Row],[Työttömyysaste]:[Koulutustausta]])</f>
        <v>6451740.4504878335</v>
      </c>
      <c r="AD60" s="62"/>
    </row>
    <row r="61" spans="1:30" s="45" customFormat="1">
      <c r="A61" s="90">
        <v>165</v>
      </c>
      <c r="B61" s="154" t="s">
        <v>60</v>
      </c>
      <c r="C61" s="403">
        <v>16280</v>
      </c>
      <c r="D61" s="136">
        <v>598</v>
      </c>
      <c r="E61" s="41">
        <v>7613</v>
      </c>
      <c r="F61" s="338">
        <f t="shared" si="2"/>
        <v>7.8549848942598186E-2</v>
      </c>
      <c r="G61" s="385">
        <f>Muut[[#This Row],[Keskim. työttömyysaste 2022, %]]/$F$12</f>
        <v>0.82762678846192306</v>
      </c>
      <c r="H61" s="169">
        <v>0</v>
      </c>
      <c r="I61" s="391">
        <v>68</v>
      </c>
      <c r="J61" s="397">
        <v>548</v>
      </c>
      <c r="K61" s="272">
        <v>547.41</v>
      </c>
      <c r="L61" s="173">
        <f t="shared" si="3"/>
        <v>29.740048592462689</v>
      </c>
      <c r="M61" s="385">
        <v>0.6152790057012899</v>
      </c>
      <c r="N61" s="169">
        <v>0</v>
      </c>
      <c r="O61" s="405">
        <v>0</v>
      </c>
      <c r="P61" s="272">
        <v>5149</v>
      </c>
      <c r="Q61" s="15">
        <v>645</v>
      </c>
      <c r="R61" s="161">
        <v>0.12526704214410564</v>
      </c>
      <c r="S61" s="409">
        <v>0.88387597925062178</v>
      </c>
      <c r="T61" s="162">
        <v>933327.64032641053</v>
      </c>
      <c r="U61" s="162">
        <v>0</v>
      </c>
      <c r="V61" s="162">
        <v>0</v>
      </c>
      <c r="W61" s="162">
        <v>941211.91999999993</v>
      </c>
      <c r="X61" s="162">
        <v>415995.30409829004</v>
      </c>
      <c r="Y61" s="162">
        <v>0</v>
      </c>
      <c r="Z61" s="158">
        <v>0</v>
      </c>
      <c r="AA61" s="162">
        <v>409093.51178674947</v>
      </c>
      <c r="AB61" s="177">
        <f>SUM(Muut[[#This Row],[Työttömyysaste]:[Koulutustausta]])</f>
        <v>2699628.37621145</v>
      </c>
      <c r="AD61" s="62"/>
    </row>
    <row r="62" spans="1:30" s="45" customFormat="1">
      <c r="A62" s="90">
        <v>167</v>
      </c>
      <c r="B62" s="154" t="s">
        <v>61</v>
      </c>
      <c r="C62" s="403">
        <v>77513</v>
      </c>
      <c r="D62" s="136">
        <v>4747.833333333333</v>
      </c>
      <c r="E62" s="41">
        <v>35423</v>
      </c>
      <c r="F62" s="338">
        <f t="shared" si="2"/>
        <v>0.13403250242309608</v>
      </c>
      <c r="G62" s="385">
        <f>Muut[[#This Row],[Keskim. työttömyysaste 2022, %]]/$F$12</f>
        <v>1.4122100936311839</v>
      </c>
      <c r="H62" s="169">
        <v>0</v>
      </c>
      <c r="I62" s="391">
        <v>83</v>
      </c>
      <c r="J62" s="397">
        <v>4836</v>
      </c>
      <c r="K62" s="272">
        <v>2381.79</v>
      </c>
      <c r="L62" s="173">
        <f t="shared" si="3"/>
        <v>32.544011016924244</v>
      </c>
      <c r="M62" s="385">
        <v>0.56226712552311209</v>
      </c>
      <c r="N62" s="169">
        <v>0</v>
      </c>
      <c r="O62" s="405">
        <v>0</v>
      </c>
      <c r="P62" s="272">
        <v>22217</v>
      </c>
      <c r="Q62" s="15">
        <v>2376</v>
      </c>
      <c r="R62" s="161">
        <v>0.10694513210604492</v>
      </c>
      <c r="S62" s="409">
        <v>0.75459779163282048</v>
      </c>
      <c r="T62" s="162">
        <v>7582615.6812134041</v>
      </c>
      <c r="U62" s="162">
        <v>0</v>
      </c>
      <c r="V62" s="162">
        <v>0</v>
      </c>
      <c r="W62" s="162">
        <v>8306023.4399999995</v>
      </c>
      <c r="X62" s="162">
        <v>1810002.4759289492</v>
      </c>
      <c r="Y62" s="162">
        <v>0</v>
      </c>
      <c r="Z62" s="158">
        <v>0</v>
      </c>
      <c r="AA62" s="162">
        <v>1662903.0710471936</v>
      </c>
      <c r="AB62" s="177">
        <f>SUM(Muut[[#This Row],[Työttömyysaste]:[Koulutustausta]])</f>
        <v>19361544.668189548</v>
      </c>
      <c r="AD62" s="62"/>
    </row>
    <row r="63" spans="1:30" s="45" customFormat="1">
      <c r="A63" s="90">
        <v>169</v>
      </c>
      <c r="B63" s="154" t="s">
        <v>62</v>
      </c>
      <c r="C63" s="403">
        <v>4990</v>
      </c>
      <c r="D63" s="136">
        <v>158.58333333333334</v>
      </c>
      <c r="E63" s="41">
        <v>2337</v>
      </c>
      <c r="F63" s="338">
        <f t="shared" si="2"/>
        <v>6.7857652260733134E-2</v>
      </c>
      <c r="G63" s="385">
        <f>Muut[[#This Row],[Keskim. työttömyysaste 2022, %]]/$F$12</f>
        <v>0.71497032227467572</v>
      </c>
      <c r="H63" s="169">
        <v>0</v>
      </c>
      <c r="I63" s="391">
        <v>22</v>
      </c>
      <c r="J63" s="397">
        <v>169</v>
      </c>
      <c r="K63" s="272">
        <v>180.42</v>
      </c>
      <c r="L63" s="173">
        <f t="shared" si="3"/>
        <v>27.657687617780734</v>
      </c>
      <c r="M63" s="385">
        <v>0.6616036662340018</v>
      </c>
      <c r="N63" s="169">
        <v>0</v>
      </c>
      <c r="O63" s="405">
        <v>0</v>
      </c>
      <c r="P63" s="272">
        <v>1439</v>
      </c>
      <c r="Q63" s="15">
        <v>201</v>
      </c>
      <c r="R63" s="161">
        <v>0.13968033356497567</v>
      </c>
      <c r="S63" s="409">
        <v>0.98557521195215425</v>
      </c>
      <c r="T63" s="162">
        <v>247134.71117759426</v>
      </c>
      <c r="U63" s="162">
        <v>0</v>
      </c>
      <c r="V63" s="162">
        <v>0</v>
      </c>
      <c r="W63" s="162">
        <v>290264.26</v>
      </c>
      <c r="X63" s="162">
        <v>137107.23729090349</v>
      </c>
      <c r="Y63" s="162">
        <v>0</v>
      </c>
      <c r="Z63" s="158">
        <v>0</v>
      </c>
      <c r="AA63" s="162">
        <v>139819.31734624074</v>
      </c>
      <c r="AB63" s="177">
        <f>SUM(Muut[[#This Row],[Työttömyysaste]:[Koulutustausta]])</f>
        <v>814325.52581473847</v>
      </c>
      <c r="AD63" s="62"/>
    </row>
    <row r="64" spans="1:30" s="45" customFormat="1">
      <c r="A64" s="90">
        <v>171</v>
      </c>
      <c r="B64" s="154" t="s">
        <v>63</v>
      </c>
      <c r="C64" s="403">
        <v>4540</v>
      </c>
      <c r="D64" s="136">
        <v>149.41666666666666</v>
      </c>
      <c r="E64" s="41">
        <v>2021</v>
      </c>
      <c r="F64" s="338">
        <f t="shared" si="2"/>
        <v>7.3932046841497609E-2</v>
      </c>
      <c r="G64" s="385">
        <f>Muut[[#This Row],[Keskim. työttömyysaste 2022, %]]/$F$12</f>
        <v>0.77897212172310537</v>
      </c>
      <c r="H64" s="169">
        <v>0</v>
      </c>
      <c r="I64" s="391">
        <v>18</v>
      </c>
      <c r="J64" s="397">
        <v>187</v>
      </c>
      <c r="K64" s="272">
        <v>574.89</v>
      </c>
      <c r="L64" s="173">
        <f t="shared" si="3"/>
        <v>7.8971629355180992</v>
      </c>
      <c r="M64" s="385">
        <v>2.3170887668000235</v>
      </c>
      <c r="N64" s="169">
        <v>0</v>
      </c>
      <c r="O64" s="405">
        <v>0</v>
      </c>
      <c r="P64" s="272">
        <v>1222</v>
      </c>
      <c r="Q64" s="15">
        <v>173</v>
      </c>
      <c r="R64" s="161">
        <v>0.14157119476268412</v>
      </c>
      <c r="S64" s="409">
        <v>0.99891700372870906</v>
      </c>
      <c r="T64" s="162">
        <v>244975.67087778816</v>
      </c>
      <c r="U64" s="162">
        <v>0</v>
      </c>
      <c r="V64" s="162">
        <v>0</v>
      </c>
      <c r="W64" s="162">
        <v>321179.98</v>
      </c>
      <c r="X64" s="162">
        <v>436878.2820428306</v>
      </c>
      <c r="Y64" s="162">
        <v>0</v>
      </c>
      <c r="Z64" s="158">
        <v>0</v>
      </c>
      <c r="AA64" s="162">
        <v>128932.41528867268</v>
      </c>
      <c r="AB64" s="177">
        <f>SUM(Muut[[#This Row],[Työttömyysaste]:[Koulutustausta]])</f>
        <v>1131966.3482092915</v>
      </c>
      <c r="AD64" s="62"/>
    </row>
    <row r="65" spans="1:30" s="45" customFormat="1">
      <c r="A65" s="90">
        <v>172</v>
      </c>
      <c r="B65" s="154" t="s">
        <v>64</v>
      </c>
      <c r="C65" s="403">
        <v>4171</v>
      </c>
      <c r="D65" s="136">
        <v>178.33333333333334</v>
      </c>
      <c r="E65" s="41">
        <v>1663</v>
      </c>
      <c r="F65" s="338">
        <f t="shared" si="2"/>
        <v>0.10723591902184808</v>
      </c>
      <c r="G65" s="385">
        <f>Muut[[#This Row],[Keskim. työttömyysaste 2022, %]]/$F$12</f>
        <v>1.1298725645248753</v>
      </c>
      <c r="H65" s="169">
        <v>0</v>
      </c>
      <c r="I65" s="391">
        <v>10</v>
      </c>
      <c r="J65" s="397">
        <v>103</v>
      </c>
      <c r="K65" s="272">
        <v>867.07</v>
      </c>
      <c r="L65" s="173">
        <f t="shared" si="3"/>
        <v>4.8104535965954307</v>
      </c>
      <c r="M65" s="385">
        <v>3.8038881698035896</v>
      </c>
      <c r="N65" s="169">
        <v>3</v>
      </c>
      <c r="O65" s="405">
        <v>247</v>
      </c>
      <c r="P65" s="272">
        <v>969</v>
      </c>
      <c r="Q65" s="15">
        <v>162</v>
      </c>
      <c r="R65" s="161">
        <v>0.16718266253869968</v>
      </c>
      <c r="S65" s="409">
        <v>1.1796298294896124</v>
      </c>
      <c r="T65" s="162">
        <v>326448.62278368557</v>
      </c>
      <c r="U65" s="162">
        <v>0</v>
      </c>
      <c r="V65" s="162">
        <v>0</v>
      </c>
      <c r="W65" s="162">
        <v>176906.62</v>
      </c>
      <c r="X65" s="162">
        <v>658915.70911109459</v>
      </c>
      <c r="Y65" s="162">
        <v>0</v>
      </c>
      <c r="Z65" s="158">
        <v>73116.94</v>
      </c>
      <c r="AA65" s="162">
        <v>139882.31001451737</v>
      </c>
      <c r="AB65" s="177">
        <f>SUM(Muut[[#This Row],[Työttömyysaste]:[Koulutustausta]])</f>
        <v>1375270.2019092974</v>
      </c>
      <c r="AD65" s="62"/>
    </row>
    <row r="66" spans="1:30" s="45" customFormat="1">
      <c r="A66" s="90">
        <v>176</v>
      </c>
      <c r="B66" s="154" t="s">
        <v>65</v>
      </c>
      <c r="C66" s="403">
        <v>4352</v>
      </c>
      <c r="D66" s="136">
        <v>251.25</v>
      </c>
      <c r="E66" s="41">
        <v>1735</v>
      </c>
      <c r="F66" s="338">
        <f t="shared" si="2"/>
        <v>0.14481268011527376</v>
      </c>
      <c r="G66" s="385">
        <f>Muut[[#This Row],[Keskim. työttömyysaste 2022, %]]/$F$12</f>
        <v>1.525793556394375</v>
      </c>
      <c r="H66" s="169">
        <v>0</v>
      </c>
      <c r="I66" s="391">
        <v>2</v>
      </c>
      <c r="J66" s="397">
        <v>110</v>
      </c>
      <c r="K66" s="272">
        <v>1501.7</v>
      </c>
      <c r="L66" s="173">
        <f t="shared" si="3"/>
        <v>2.8980488779383364</v>
      </c>
      <c r="M66" s="385">
        <v>6.3140506934775837</v>
      </c>
      <c r="N66" s="169">
        <v>3</v>
      </c>
      <c r="O66" s="405">
        <v>185</v>
      </c>
      <c r="P66" s="272">
        <v>950</v>
      </c>
      <c r="Q66" s="15">
        <v>161</v>
      </c>
      <c r="R66" s="161">
        <v>0.1694736842105263</v>
      </c>
      <c r="S66" s="409">
        <v>1.1957951271529885</v>
      </c>
      <c r="T66" s="162">
        <v>459970.36392305966</v>
      </c>
      <c r="U66" s="162">
        <v>0</v>
      </c>
      <c r="V66" s="162">
        <v>0</v>
      </c>
      <c r="W66" s="162">
        <v>188929.4</v>
      </c>
      <c r="X66" s="162">
        <v>1141192.43010614</v>
      </c>
      <c r="Y66" s="162">
        <v>0</v>
      </c>
      <c r="Z66" s="158">
        <v>54763.7</v>
      </c>
      <c r="AA66" s="162">
        <v>147952.57418350357</v>
      </c>
      <c r="AB66" s="177">
        <f>SUM(Muut[[#This Row],[Työttömyysaste]:[Koulutustausta]])</f>
        <v>1992808.4682127032</v>
      </c>
      <c r="AD66" s="62"/>
    </row>
    <row r="67" spans="1:30" s="45" customFormat="1">
      <c r="A67" s="90">
        <v>177</v>
      </c>
      <c r="B67" s="154" t="s">
        <v>66</v>
      </c>
      <c r="C67" s="403">
        <v>1768</v>
      </c>
      <c r="D67" s="136">
        <v>51.25</v>
      </c>
      <c r="E67" s="41">
        <v>741</v>
      </c>
      <c r="F67" s="338">
        <f t="shared" si="2"/>
        <v>6.9163292847503374E-2</v>
      </c>
      <c r="G67" s="385">
        <f>Muut[[#This Row],[Keskim. työttömyysaste 2022, %]]/$F$12</f>
        <v>0.72872697668280639</v>
      </c>
      <c r="H67" s="169">
        <v>0</v>
      </c>
      <c r="I67" s="391">
        <v>3</v>
      </c>
      <c r="J67" s="397">
        <v>22</v>
      </c>
      <c r="K67" s="272">
        <v>258.49</v>
      </c>
      <c r="L67" s="173">
        <f t="shared" si="3"/>
        <v>6.839723006692715</v>
      </c>
      <c r="M67" s="385">
        <v>2.6753170427476891</v>
      </c>
      <c r="N67" s="169">
        <v>0</v>
      </c>
      <c r="O67" s="405">
        <v>0</v>
      </c>
      <c r="P67" s="272">
        <v>482</v>
      </c>
      <c r="Q67" s="15">
        <v>72</v>
      </c>
      <c r="R67" s="161">
        <v>0.14937759336099585</v>
      </c>
      <c r="S67" s="409">
        <v>1.0539984368607049</v>
      </c>
      <c r="T67" s="162">
        <v>89246.726449078211</v>
      </c>
      <c r="U67" s="162">
        <v>0</v>
      </c>
      <c r="V67" s="162">
        <v>0</v>
      </c>
      <c r="W67" s="162">
        <v>37785.879999999997</v>
      </c>
      <c r="X67" s="162">
        <v>196435.26087643078</v>
      </c>
      <c r="Y67" s="162">
        <v>0</v>
      </c>
      <c r="Z67" s="158">
        <v>0</v>
      </c>
      <c r="AA67" s="162">
        <v>52978.430389991321</v>
      </c>
      <c r="AB67" s="177">
        <f>SUM(Muut[[#This Row],[Työttömyysaste]:[Koulutustausta]])</f>
        <v>376446.29771550029</v>
      </c>
      <c r="AD67" s="62"/>
    </row>
    <row r="68" spans="1:30" s="45" customFormat="1">
      <c r="A68" s="90">
        <v>178</v>
      </c>
      <c r="B68" s="154" t="s">
        <v>67</v>
      </c>
      <c r="C68" s="403">
        <v>5769</v>
      </c>
      <c r="D68" s="136">
        <v>188.66666666666666</v>
      </c>
      <c r="E68" s="41">
        <v>2397</v>
      </c>
      <c r="F68" s="338">
        <f t="shared" si="2"/>
        <v>7.8709497983590601E-2</v>
      </c>
      <c r="G68" s="385">
        <f>Muut[[#This Row],[Keskim. työttömyysaste 2022, %]]/$F$12</f>
        <v>0.82930890274802604</v>
      </c>
      <c r="H68" s="169">
        <v>0</v>
      </c>
      <c r="I68" s="391">
        <v>15</v>
      </c>
      <c r="J68" s="397">
        <v>154</v>
      </c>
      <c r="K68" s="272">
        <v>1163.3699999999999</v>
      </c>
      <c r="L68" s="173">
        <f t="shared" si="3"/>
        <v>4.9588694912194748</v>
      </c>
      <c r="M68" s="385">
        <v>3.6900401512641094</v>
      </c>
      <c r="N68" s="169">
        <v>0</v>
      </c>
      <c r="O68" s="405">
        <v>0</v>
      </c>
      <c r="P68" s="272">
        <v>1344</v>
      </c>
      <c r="Q68" s="15">
        <v>170</v>
      </c>
      <c r="R68" s="161">
        <v>0.12648809523809523</v>
      </c>
      <c r="S68" s="409">
        <v>0.8924916492680034</v>
      </c>
      <c r="T68" s="162">
        <v>331407.28756296943</v>
      </c>
      <c r="U68" s="162">
        <v>0</v>
      </c>
      <c r="V68" s="162">
        <v>0</v>
      </c>
      <c r="W68" s="162">
        <v>264501.15999999997</v>
      </c>
      <c r="X68" s="162">
        <v>884084.06300364924</v>
      </c>
      <c r="Y68" s="162">
        <v>0</v>
      </c>
      <c r="Z68" s="158">
        <v>0</v>
      </c>
      <c r="AA68" s="162">
        <v>146379.93834914878</v>
      </c>
      <c r="AB68" s="177">
        <f>SUM(Muut[[#This Row],[Työttömyysaste]:[Koulutustausta]])</f>
        <v>1626372.4489157675</v>
      </c>
      <c r="AD68" s="62"/>
    </row>
    <row r="69" spans="1:30" s="45" customFormat="1">
      <c r="A69" s="90">
        <v>179</v>
      </c>
      <c r="B69" s="154" t="s">
        <v>68</v>
      </c>
      <c r="C69" s="403">
        <v>145887</v>
      </c>
      <c r="D69" s="136">
        <v>8686.8333333333339</v>
      </c>
      <c r="E69" s="41">
        <v>69786</v>
      </c>
      <c r="F69" s="338">
        <f t="shared" si="2"/>
        <v>0.12447816658546605</v>
      </c>
      <c r="G69" s="385">
        <f>Muut[[#This Row],[Keskim. työttömyysaste 2022, %]]/$F$12</f>
        <v>1.3115424998467209</v>
      </c>
      <c r="H69" s="169">
        <v>0</v>
      </c>
      <c r="I69" s="391">
        <v>299</v>
      </c>
      <c r="J69" s="397">
        <v>8694</v>
      </c>
      <c r="K69" s="272">
        <v>1171.03</v>
      </c>
      <c r="L69" s="173">
        <f t="shared" si="3"/>
        <v>124.58007053619464</v>
      </c>
      <c r="M69" s="385">
        <v>0.14688085701606812</v>
      </c>
      <c r="N69" s="169">
        <v>3</v>
      </c>
      <c r="O69" s="405">
        <v>429</v>
      </c>
      <c r="P69" s="272">
        <v>45820</v>
      </c>
      <c r="Q69" s="15">
        <v>4290</v>
      </c>
      <c r="R69" s="161">
        <v>9.3627237014404188E-2</v>
      </c>
      <c r="S69" s="409">
        <v>0.66062760311236857</v>
      </c>
      <c r="T69" s="162">
        <v>13253914.036766849</v>
      </c>
      <c r="U69" s="162">
        <v>0</v>
      </c>
      <c r="V69" s="162">
        <v>0</v>
      </c>
      <c r="W69" s="162">
        <v>14932292.76</v>
      </c>
      <c r="X69" s="162">
        <v>889905.15510900493</v>
      </c>
      <c r="Y69" s="162">
        <v>0</v>
      </c>
      <c r="Z69" s="158">
        <v>126992.57999999999</v>
      </c>
      <c r="AA69" s="162">
        <v>2739997.516815274</v>
      </c>
      <c r="AB69" s="177">
        <f>SUM(Muut[[#This Row],[Työttömyysaste]:[Koulutustausta]])</f>
        <v>31943102.048691124</v>
      </c>
      <c r="AD69" s="62"/>
    </row>
    <row r="70" spans="1:30" s="45" customFormat="1">
      <c r="A70" s="90">
        <v>181</v>
      </c>
      <c r="B70" s="154" t="s">
        <v>69</v>
      </c>
      <c r="C70" s="403">
        <v>1683</v>
      </c>
      <c r="D70" s="136">
        <v>49.416666666666664</v>
      </c>
      <c r="E70" s="41">
        <v>718</v>
      </c>
      <c r="F70" s="338">
        <f t="shared" si="2"/>
        <v>6.8825441039925717E-2</v>
      </c>
      <c r="G70" s="385">
        <f>Muut[[#This Row],[Keskim. työttömyysaste 2022, %]]/$F$12</f>
        <v>0.72516726001567589</v>
      </c>
      <c r="H70" s="169">
        <v>0</v>
      </c>
      <c r="I70" s="391">
        <v>3</v>
      </c>
      <c r="J70" s="397">
        <v>36</v>
      </c>
      <c r="K70" s="272">
        <v>215.09</v>
      </c>
      <c r="L70" s="173">
        <f t="shared" si="3"/>
        <v>7.824631549583895</v>
      </c>
      <c r="M70" s="385">
        <v>2.3385673065272417</v>
      </c>
      <c r="N70" s="169">
        <v>0</v>
      </c>
      <c r="O70" s="405">
        <v>0</v>
      </c>
      <c r="P70" s="272">
        <v>441</v>
      </c>
      <c r="Q70" s="15">
        <v>63</v>
      </c>
      <c r="R70" s="161">
        <v>0.14285714285714285</v>
      </c>
      <c r="S70" s="409">
        <v>1.0079905685850392</v>
      </c>
      <c r="T70" s="162">
        <v>84541.021658464102</v>
      </c>
      <c r="U70" s="162">
        <v>0</v>
      </c>
      <c r="V70" s="162">
        <v>0</v>
      </c>
      <c r="W70" s="162">
        <v>61831.44</v>
      </c>
      <c r="X70" s="162">
        <v>163454.13850404849</v>
      </c>
      <c r="Y70" s="162">
        <v>0</v>
      </c>
      <c r="Z70" s="158">
        <v>0</v>
      </c>
      <c r="AA70" s="162">
        <v>48230.020248580695</v>
      </c>
      <c r="AB70" s="177">
        <f>SUM(Muut[[#This Row],[Työttömyysaste]:[Koulutustausta]])</f>
        <v>358056.62041109335</v>
      </c>
      <c r="AD70" s="62"/>
    </row>
    <row r="71" spans="1:30" s="45" customFormat="1">
      <c r="A71" s="90">
        <v>182</v>
      </c>
      <c r="B71" s="154" t="s">
        <v>70</v>
      </c>
      <c r="C71" s="403">
        <v>19347</v>
      </c>
      <c r="D71" s="136">
        <v>1076.5</v>
      </c>
      <c r="E71" s="41">
        <v>8451</v>
      </c>
      <c r="F71" s="338">
        <f t="shared" si="2"/>
        <v>0.12738137498520885</v>
      </c>
      <c r="G71" s="385">
        <f>Muut[[#This Row],[Keskim. työttömyysaste 2022, %]]/$F$12</f>
        <v>1.3421316489852595</v>
      </c>
      <c r="H71" s="169">
        <v>0</v>
      </c>
      <c r="I71" s="391">
        <v>25</v>
      </c>
      <c r="J71" s="397">
        <v>476</v>
      </c>
      <c r="K71" s="272">
        <v>1571.41</v>
      </c>
      <c r="L71" s="173">
        <f t="shared" si="3"/>
        <v>12.311872776678269</v>
      </c>
      <c r="M71" s="385">
        <v>1.486242414894039</v>
      </c>
      <c r="N71" s="169">
        <v>0</v>
      </c>
      <c r="O71" s="405">
        <v>0</v>
      </c>
      <c r="P71" s="272">
        <v>4982</v>
      </c>
      <c r="Q71" s="15">
        <v>586</v>
      </c>
      <c r="R71" s="161">
        <v>0.11762344439983942</v>
      </c>
      <c r="S71" s="409">
        <v>0.82994325819667414</v>
      </c>
      <c r="T71" s="162">
        <v>1798680.1295648171</v>
      </c>
      <c r="U71" s="162">
        <v>0</v>
      </c>
      <c r="V71" s="162">
        <v>0</v>
      </c>
      <c r="W71" s="162">
        <v>817549.04</v>
      </c>
      <c r="X71" s="162">
        <v>1194167.4079996599</v>
      </c>
      <c r="Y71" s="162">
        <v>0</v>
      </c>
      <c r="Z71" s="158">
        <v>0</v>
      </c>
      <c r="AA71" s="162">
        <v>456498.01431029191</v>
      </c>
      <c r="AB71" s="177">
        <f>SUM(Muut[[#This Row],[Työttömyysaste]:[Koulutustausta]])</f>
        <v>4266894.591874769</v>
      </c>
      <c r="AD71" s="62"/>
    </row>
    <row r="72" spans="1:30" s="45" customFormat="1">
      <c r="A72" s="90">
        <v>186</v>
      </c>
      <c r="B72" s="154" t="s">
        <v>71</v>
      </c>
      <c r="C72" s="403">
        <v>45630</v>
      </c>
      <c r="D72" s="136">
        <v>2081.8333333333335</v>
      </c>
      <c r="E72" s="41">
        <v>22945</v>
      </c>
      <c r="F72" s="338">
        <f t="shared" si="2"/>
        <v>9.0731459286700081E-2</v>
      </c>
      <c r="G72" s="385">
        <f>Muut[[#This Row],[Keskim. työttömyysaste 2022, %]]/$F$12</f>
        <v>0.95597620202669109</v>
      </c>
      <c r="H72" s="169">
        <v>0</v>
      </c>
      <c r="I72" s="391">
        <v>471</v>
      </c>
      <c r="J72" s="397">
        <v>3299</v>
      </c>
      <c r="K72" s="272">
        <v>37.54</v>
      </c>
      <c r="L72" s="173">
        <f t="shared" si="3"/>
        <v>1215.5034629728291</v>
      </c>
      <c r="M72" s="385">
        <v>1.50541961293347E-2</v>
      </c>
      <c r="N72" s="169">
        <v>0</v>
      </c>
      <c r="O72" s="405">
        <v>0</v>
      </c>
      <c r="P72" s="272">
        <v>15305</v>
      </c>
      <c r="Q72" s="15">
        <v>2117</v>
      </c>
      <c r="R72" s="161">
        <v>0.13832081019274747</v>
      </c>
      <c r="S72" s="409">
        <v>0.97598250479331572</v>
      </c>
      <c r="T72" s="162">
        <v>3021640.115201565</v>
      </c>
      <c r="U72" s="162">
        <v>0</v>
      </c>
      <c r="V72" s="162">
        <v>0</v>
      </c>
      <c r="W72" s="162">
        <v>5666164.46</v>
      </c>
      <c r="X72" s="162">
        <v>28527.910918415455</v>
      </c>
      <c r="Y72" s="162">
        <v>0</v>
      </c>
      <c r="Z72" s="158">
        <v>0</v>
      </c>
      <c r="AA72" s="162">
        <v>1266103.942552431</v>
      </c>
      <c r="AB72" s="177">
        <f>SUM(Muut[[#This Row],[Työttömyysaste]:[Koulutustausta]])</f>
        <v>9982436.4286724105</v>
      </c>
      <c r="AD72" s="62"/>
    </row>
    <row r="73" spans="1:30" s="45" customFormat="1">
      <c r="A73" s="90">
        <v>202</v>
      </c>
      <c r="B73" s="154" t="s">
        <v>72</v>
      </c>
      <c r="C73" s="403">
        <v>35848</v>
      </c>
      <c r="D73" s="136">
        <v>911.16666666666663</v>
      </c>
      <c r="E73" s="41">
        <v>16924</v>
      </c>
      <c r="F73" s="338">
        <f t="shared" si="2"/>
        <v>5.3838730008666194E-2</v>
      </c>
      <c r="G73" s="385">
        <f>Muut[[#This Row],[Keskim. työttömyysaste 2022, %]]/$F$12</f>
        <v>0.56726239212124852</v>
      </c>
      <c r="H73" s="169">
        <v>0</v>
      </c>
      <c r="I73" s="391">
        <v>1740</v>
      </c>
      <c r="J73" s="397">
        <v>2081</v>
      </c>
      <c r="K73" s="272">
        <v>150.57</v>
      </c>
      <c r="L73" s="173">
        <f t="shared" si="3"/>
        <v>238.08195523676696</v>
      </c>
      <c r="M73" s="385">
        <v>7.6857683352277273E-2</v>
      </c>
      <c r="N73" s="169">
        <v>3</v>
      </c>
      <c r="O73" s="405">
        <v>232</v>
      </c>
      <c r="P73" s="272">
        <v>12249</v>
      </c>
      <c r="Q73" s="15">
        <v>1129</v>
      </c>
      <c r="R73" s="161">
        <v>9.2170789452200183E-2</v>
      </c>
      <c r="S73" s="409">
        <v>0.65035100526798639</v>
      </c>
      <c r="T73" s="162">
        <v>1408620.8440634594</v>
      </c>
      <c r="U73" s="162">
        <v>0</v>
      </c>
      <c r="V73" s="162">
        <v>0</v>
      </c>
      <c r="W73" s="162">
        <v>3574200.7399999998</v>
      </c>
      <c r="X73" s="162">
        <v>114423.21648870045</v>
      </c>
      <c r="Y73" s="162">
        <v>0</v>
      </c>
      <c r="Z73" s="158">
        <v>68676.639999999999</v>
      </c>
      <c r="AA73" s="162">
        <v>662810.84605155385</v>
      </c>
      <c r="AB73" s="177">
        <f>SUM(Muut[[#This Row],[Työttömyysaste]:[Koulutustausta]])</f>
        <v>5828732.2866037134</v>
      </c>
      <c r="AD73" s="62"/>
    </row>
    <row r="74" spans="1:30" s="45" customFormat="1">
      <c r="A74" s="90">
        <v>204</v>
      </c>
      <c r="B74" s="154" t="s">
        <v>73</v>
      </c>
      <c r="C74" s="403">
        <v>2689</v>
      </c>
      <c r="D74" s="136">
        <v>112.5</v>
      </c>
      <c r="E74" s="41">
        <v>1054</v>
      </c>
      <c r="F74" s="338">
        <f t="shared" si="2"/>
        <v>0.10673624288425047</v>
      </c>
      <c r="G74" s="385">
        <f>Muut[[#This Row],[Keskim. työttömyysaste 2022, %]]/$F$12</f>
        <v>1.124607814018058</v>
      </c>
      <c r="H74" s="169">
        <v>0</v>
      </c>
      <c r="I74" s="391">
        <v>4</v>
      </c>
      <c r="J74" s="397">
        <v>50</v>
      </c>
      <c r="K74" s="272">
        <v>674.08</v>
      </c>
      <c r="L74" s="173">
        <f t="shared" si="3"/>
        <v>3.9891407548065509</v>
      </c>
      <c r="M74" s="385">
        <v>4.587059883868613</v>
      </c>
      <c r="N74" s="169">
        <v>0</v>
      </c>
      <c r="O74" s="405">
        <v>0</v>
      </c>
      <c r="P74" s="272">
        <v>650</v>
      </c>
      <c r="Q74" s="15">
        <v>114</v>
      </c>
      <c r="R74" s="161">
        <v>0.17538461538461539</v>
      </c>
      <c r="S74" s="409">
        <v>1.2375022672782481</v>
      </c>
      <c r="T74" s="162">
        <v>209477.35743193602</v>
      </c>
      <c r="U74" s="162">
        <v>0</v>
      </c>
      <c r="V74" s="162">
        <v>0</v>
      </c>
      <c r="W74" s="162">
        <v>85877</v>
      </c>
      <c r="X74" s="162">
        <v>512256.10527132376</v>
      </c>
      <c r="Y74" s="162">
        <v>0</v>
      </c>
      <c r="Z74" s="158">
        <v>0</v>
      </c>
      <c r="AA74" s="162">
        <v>94604.907454499684</v>
      </c>
      <c r="AB74" s="177">
        <f>SUM(Muut[[#This Row],[Työttömyysaste]:[Koulutustausta]])</f>
        <v>902215.3701577594</v>
      </c>
      <c r="AD74" s="62"/>
    </row>
    <row r="75" spans="1:30" s="45" customFormat="1">
      <c r="A75" s="90">
        <v>205</v>
      </c>
      <c r="B75" s="154" t="s">
        <v>74</v>
      </c>
      <c r="C75" s="403">
        <v>36297</v>
      </c>
      <c r="D75" s="136">
        <v>1483.0833333333333</v>
      </c>
      <c r="E75" s="41">
        <v>16620</v>
      </c>
      <c r="F75" s="338">
        <f t="shared" si="2"/>
        <v>8.9234857601283593E-2</v>
      </c>
      <c r="G75" s="385">
        <f>Muut[[#This Row],[Keskim. työttömyysaste 2022, %]]/$F$12</f>
        <v>0.94020751929614765</v>
      </c>
      <c r="H75" s="169">
        <v>0</v>
      </c>
      <c r="I75" s="391">
        <v>38</v>
      </c>
      <c r="J75" s="397">
        <v>1852</v>
      </c>
      <c r="K75" s="272">
        <v>1834.83</v>
      </c>
      <c r="L75" s="173">
        <f t="shared" si="3"/>
        <v>19.782214156079856</v>
      </c>
      <c r="M75" s="385">
        <v>0.92499390528813263</v>
      </c>
      <c r="N75" s="169">
        <v>0</v>
      </c>
      <c r="O75" s="405">
        <v>0</v>
      </c>
      <c r="P75" s="272">
        <v>10417</v>
      </c>
      <c r="Q75" s="15">
        <v>1139</v>
      </c>
      <c r="R75" s="161">
        <v>0.10934050110396468</v>
      </c>
      <c r="S75" s="409">
        <v>0.7714993571401092</v>
      </c>
      <c r="T75" s="162">
        <v>2363957.3629530976</v>
      </c>
      <c r="U75" s="162">
        <v>0</v>
      </c>
      <c r="V75" s="162">
        <v>0</v>
      </c>
      <c r="W75" s="162">
        <v>3180884.08</v>
      </c>
      <c r="X75" s="162">
        <v>1394349.1419935063</v>
      </c>
      <c r="Y75" s="162">
        <v>0</v>
      </c>
      <c r="Z75" s="158">
        <v>0</v>
      </c>
      <c r="AA75" s="162">
        <v>796128.47888263653</v>
      </c>
      <c r="AB75" s="177">
        <f>SUM(Muut[[#This Row],[Työttömyysaste]:[Koulutustausta]])</f>
        <v>7735319.0638292413</v>
      </c>
      <c r="AD75" s="62"/>
    </row>
    <row r="76" spans="1:30" s="45" customFormat="1">
      <c r="A76" s="90">
        <v>208</v>
      </c>
      <c r="B76" s="154" t="s">
        <v>75</v>
      </c>
      <c r="C76" s="403">
        <v>12335</v>
      </c>
      <c r="D76" s="136">
        <v>363.91666666666669</v>
      </c>
      <c r="E76" s="41">
        <v>5408</v>
      </c>
      <c r="F76" s="338">
        <f t="shared" si="2"/>
        <v>6.7292283037475351E-2</v>
      </c>
      <c r="G76" s="385">
        <f>Muut[[#This Row],[Keskim. työttömyysaste 2022, %]]/$F$12</f>
        <v>0.709013408024185</v>
      </c>
      <c r="H76" s="169">
        <v>0</v>
      </c>
      <c r="I76" s="391">
        <v>55</v>
      </c>
      <c r="J76" s="397">
        <v>386</v>
      </c>
      <c r="K76" s="272">
        <v>924.1</v>
      </c>
      <c r="L76" s="173">
        <f t="shared" si="3"/>
        <v>13.348122497565198</v>
      </c>
      <c r="M76" s="385">
        <v>1.3708615223464022</v>
      </c>
      <c r="N76" s="169">
        <v>0</v>
      </c>
      <c r="O76" s="405">
        <v>0</v>
      </c>
      <c r="P76" s="272">
        <v>3387</v>
      </c>
      <c r="Q76" s="15">
        <v>411</v>
      </c>
      <c r="R76" s="161">
        <v>0.12134632418069087</v>
      </c>
      <c r="S76" s="409">
        <v>0.85621165214619355</v>
      </c>
      <c r="T76" s="162">
        <v>605813.28047525836</v>
      </c>
      <c r="U76" s="162">
        <v>0</v>
      </c>
      <c r="V76" s="162">
        <v>0</v>
      </c>
      <c r="W76" s="162">
        <v>662970.43999999994</v>
      </c>
      <c r="X76" s="162">
        <v>702254.72774927341</v>
      </c>
      <c r="Y76" s="162">
        <v>0</v>
      </c>
      <c r="Z76" s="158">
        <v>0</v>
      </c>
      <c r="AA76" s="162">
        <v>300259.76983181835</v>
      </c>
      <c r="AB76" s="177">
        <f>SUM(Muut[[#This Row],[Työttömyysaste]:[Koulutustausta]])</f>
        <v>2271298.21805635</v>
      </c>
      <c r="AD76" s="62"/>
    </row>
    <row r="77" spans="1:30" s="45" customFormat="1">
      <c r="A77" s="90">
        <v>211</v>
      </c>
      <c r="B77" s="154" t="s">
        <v>76</v>
      </c>
      <c r="C77" s="403">
        <v>32959</v>
      </c>
      <c r="D77" s="136">
        <v>1059.5</v>
      </c>
      <c r="E77" s="41">
        <v>15562</v>
      </c>
      <c r="F77" s="338">
        <f t="shared" ref="F77:F140" si="4">D77/E77</f>
        <v>6.8082508674977504E-2</v>
      </c>
      <c r="G77" s="385">
        <f>Muut[[#This Row],[Keskim. työttömyysaste 2022, %]]/$F$12</f>
        <v>0.71733948268034531</v>
      </c>
      <c r="H77" s="169">
        <v>0</v>
      </c>
      <c r="I77" s="391">
        <v>78</v>
      </c>
      <c r="J77" s="397">
        <v>986</v>
      </c>
      <c r="K77" s="272">
        <v>658.02</v>
      </c>
      <c r="L77" s="173">
        <f t="shared" si="3"/>
        <v>50.088143217531382</v>
      </c>
      <c r="M77" s="385">
        <v>0.36532453295401546</v>
      </c>
      <c r="N77" s="169">
        <v>0</v>
      </c>
      <c r="O77" s="405">
        <v>0</v>
      </c>
      <c r="P77" s="272">
        <v>11043</v>
      </c>
      <c r="Q77" s="15">
        <v>881</v>
      </c>
      <c r="R77" s="161">
        <v>7.9779045549216693E-2</v>
      </c>
      <c r="S77" s="409">
        <v>0.56291567839028667</v>
      </c>
      <c r="T77" s="162">
        <v>1637736.2025092519</v>
      </c>
      <c r="U77" s="162">
        <v>0</v>
      </c>
      <c r="V77" s="162">
        <v>0</v>
      </c>
      <c r="W77" s="162">
        <v>1693494.44</v>
      </c>
      <c r="X77" s="162">
        <v>500051.57012615184</v>
      </c>
      <c r="Y77" s="162">
        <v>0</v>
      </c>
      <c r="Z77" s="158">
        <v>0</v>
      </c>
      <c r="AA77" s="162">
        <v>527465.70890678104</v>
      </c>
      <c r="AB77" s="177">
        <f>SUM(Muut[[#This Row],[Työttömyysaste]:[Koulutustausta]])</f>
        <v>4358747.9215421844</v>
      </c>
      <c r="AD77" s="62"/>
    </row>
    <row r="78" spans="1:30" s="45" customFormat="1">
      <c r="A78" s="90">
        <v>213</v>
      </c>
      <c r="B78" s="154" t="s">
        <v>77</v>
      </c>
      <c r="C78" s="403">
        <v>5154</v>
      </c>
      <c r="D78" s="136">
        <v>192</v>
      </c>
      <c r="E78" s="41">
        <v>2052</v>
      </c>
      <c r="F78" s="338">
        <f t="shared" si="4"/>
        <v>9.3567251461988299E-2</v>
      </c>
      <c r="G78" s="385">
        <f>Muut[[#This Row],[Keskim. työttömyysaste 2022, %]]/$F$12</f>
        <v>0.98585503187007295</v>
      </c>
      <c r="H78" s="169">
        <v>0</v>
      </c>
      <c r="I78" s="391">
        <v>10</v>
      </c>
      <c r="J78" s="397">
        <v>94</v>
      </c>
      <c r="K78" s="272">
        <v>1068.8900000000001</v>
      </c>
      <c r="L78" s="173">
        <f t="shared" ref="L78:L141" si="5">C78/K78</f>
        <v>4.8218245095379313</v>
      </c>
      <c r="M78" s="385">
        <v>3.7949177725740171</v>
      </c>
      <c r="N78" s="169">
        <v>0</v>
      </c>
      <c r="O78" s="405">
        <v>0</v>
      </c>
      <c r="P78" s="272">
        <v>1175</v>
      </c>
      <c r="Q78" s="15">
        <v>156</v>
      </c>
      <c r="R78" s="161">
        <v>0.1327659574468085</v>
      </c>
      <c r="S78" s="409">
        <v>0.93678783054881931</v>
      </c>
      <c r="T78" s="162">
        <v>351967.57770907629</v>
      </c>
      <c r="U78" s="162">
        <v>0</v>
      </c>
      <c r="V78" s="162">
        <v>0</v>
      </c>
      <c r="W78" s="162">
        <v>161448.76</v>
      </c>
      <c r="X78" s="162">
        <v>812285.52747962449</v>
      </c>
      <c r="Y78" s="162">
        <v>0</v>
      </c>
      <c r="Z78" s="158">
        <v>0</v>
      </c>
      <c r="AA78" s="162">
        <v>137265.85332798012</v>
      </c>
      <c r="AB78" s="177">
        <f>SUM(Muut[[#This Row],[Työttömyysaste]:[Koulutustausta]])</f>
        <v>1462967.7185166809</v>
      </c>
      <c r="AD78" s="62"/>
    </row>
    <row r="79" spans="1:30" s="45" customFormat="1">
      <c r="A79" s="90">
        <v>214</v>
      </c>
      <c r="B79" s="154" t="s">
        <v>78</v>
      </c>
      <c r="C79" s="403">
        <v>12528</v>
      </c>
      <c r="D79" s="136">
        <v>481.58333333333331</v>
      </c>
      <c r="E79" s="41">
        <v>5525</v>
      </c>
      <c r="F79" s="338">
        <f t="shared" si="4"/>
        <v>8.7164404223227743E-2</v>
      </c>
      <c r="G79" s="385">
        <f>Muut[[#This Row],[Keskim. työttömyysaste 2022, %]]/$F$12</f>
        <v>0.91839254825536665</v>
      </c>
      <c r="H79" s="169">
        <v>0</v>
      </c>
      <c r="I79" s="391">
        <v>11</v>
      </c>
      <c r="J79" s="397">
        <v>556</v>
      </c>
      <c r="K79" s="272">
        <v>1021.25</v>
      </c>
      <c r="L79" s="173">
        <f t="shared" si="5"/>
        <v>12.267319461444309</v>
      </c>
      <c r="M79" s="385">
        <v>1.4916402548241863</v>
      </c>
      <c r="N79" s="169">
        <v>0</v>
      </c>
      <c r="O79" s="405">
        <v>0</v>
      </c>
      <c r="P79" s="272">
        <v>3341</v>
      </c>
      <c r="Q79" s="15">
        <v>533</v>
      </c>
      <c r="R79" s="161">
        <v>0.15953307392996108</v>
      </c>
      <c r="S79" s="409">
        <v>1.1256548372914639</v>
      </c>
      <c r="T79" s="162">
        <v>796994.42517150973</v>
      </c>
      <c r="U79" s="162">
        <v>0</v>
      </c>
      <c r="V79" s="162">
        <v>0</v>
      </c>
      <c r="W79" s="162">
        <v>954952.24</v>
      </c>
      <c r="X79" s="162">
        <v>776082.28623952554</v>
      </c>
      <c r="Y79" s="162">
        <v>0</v>
      </c>
      <c r="Z79" s="158">
        <v>0</v>
      </c>
      <c r="AA79" s="162">
        <v>400925.65407913143</v>
      </c>
      <c r="AB79" s="177">
        <f>SUM(Muut[[#This Row],[Työttömyysaste]:[Koulutustausta]])</f>
        <v>2928954.6054901662</v>
      </c>
      <c r="AD79" s="62"/>
    </row>
    <row r="80" spans="1:30" s="45" customFormat="1">
      <c r="A80" s="90">
        <v>216</v>
      </c>
      <c r="B80" s="154" t="s">
        <v>79</v>
      </c>
      <c r="C80" s="403">
        <v>1269</v>
      </c>
      <c r="D80" s="136">
        <v>61.25</v>
      </c>
      <c r="E80" s="41">
        <v>500</v>
      </c>
      <c r="F80" s="338">
        <f t="shared" si="4"/>
        <v>0.1225</v>
      </c>
      <c r="G80" s="385">
        <f>Muut[[#This Row],[Keskim. työttömyysaste 2022, %]]/$F$12</f>
        <v>1.2906998925061473</v>
      </c>
      <c r="H80" s="169">
        <v>0</v>
      </c>
      <c r="I80" s="391">
        <v>1</v>
      </c>
      <c r="J80" s="397">
        <v>23</v>
      </c>
      <c r="K80" s="272">
        <v>445</v>
      </c>
      <c r="L80" s="173">
        <f t="shared" si="5"/>
        <v>2.851685393258427</v>
      </c>
      <c r="M80" s="385">
        <v>6.4167062645610145</v>
      </c>
      <c r="N80" s="169">
        <v>0</v>
      </c>
      <c r="O80" s="405">
        <v>0</v>
      </c>
      <c r="P80" s="272">
        <v>278</v>
      </c>
      <c r="Q80" s="15">
        <v>44</v>
      </c>
      <c r="R80" s="161">
        <v>0.15827338129496402</v>
      </c>
      <c r="S80" s="409">
        <v>1.1167665292237123</v>
      </c>
      <c r="T80" s="162">
        <v>113457.20579190012</v>
      </c>
      <c r="U80" s="162">
        <v>0</v>
      </c>
      <c r="V80" s="162">
        <v>0</v>
      </c>
      <c r="W80" s="162">
        <v>39503.42</v>
      </c>
      <c r="X80" s="162">
        <v>338170.49437120085</v>
      </c>
      <c r="Y80" s="162">
        <v>0</v>
      </c>
      <c r="Z80" s="158">
        <v>0</v>
      </c>
      <c r="AA80" s="162">
        <v>40290.334308378449</v>
      </c>
      <c r="AB80" s="177">
        <f>SUM(Muut[[#This Row],[Työttömyysaste]:[Koulutustausta]])</f>
        <v>531421.4544714794</v>
      </c>
      <c r="AD80" s="62"/>
    </row>
    <row r="81" spans="1:30" s="45" customFormat="1">
      <c r="A81" s="90">
        <v>217</v>
      </c>
      <c r="B81" s="154" t="s">
        <v>80</v>
      </c>
      <c r="C81" s="403">
        <v>5352</v>
      </c>
      <c r="D81" s="136">
        <v>167.33333333333334</v>
      </c>
      <c r="E81" s="41">
        <v>2431</v>
      </c>
      <c r="F81" s="338">
        <f t="shared" si="4"/>
        <v>6.883312765665707E-2</v>
      </c>
      <c r="G81" s="385">
        <f>Muut[[#This Row],[Keskim. työttömyysaste 2022, %]]/$F$12</f>
        <v>0.72524824871272808</v>
      </c>
      <c r="H81" s="169">
        <v>0</v>
      </c>
      <c r="I81" s="391">
        <v>21</v>
      </c>
      <c r="J81" s="397">
        <v>131</v>
      </c>
      <c r="K81" s="272">
        <v>468.04</v>
      </c>
      <c r="L81" s="173">
        <f t="shared" si="5"/>
        <v>11.434920092299803</v>
      </c>
      <c r="M81" s="385">
        <v>1.6002234715921211</v>
      </c>
      <c r="N81" s="169">
        <v>0</v>
      </c>
      <c r="O81" s="405">
        <v>0</v>
      </c>
      <c r="P81" s="272">
        <v>1475</v>
      </c>
      <c r="Q81" s="15">
        <v>199</v>
      </c>
      <c r="R81" s="161">
        <v>0.13491525423728815</v>
      </c>
      <c r="S81" s="409">
        <v>0.95195312680607436</v>
      </c>
      <c r="T81" s="162">
        <v>268873.48799994576</v>
      </c>
      <c r="U81" s="162">
        <v>0</v>
      </c>
      <c r="V81" s="162">
        <v>0</v>
      </c>
      <c r="W81" s="162">
        <v>224997.74</v>
      </c>
      <c r="X81" s="162">
        <v>355679.36670898169</v>
      </c>
      <c r="Y81" s="162">
        <v>0</v>
      </c>
      <c r="Z81" s="158">
        <v>0</v>
      </c>
      <c r="AA81" s="162">
        <v>144846.6746185575</v>
      </c>
      <c r="AB81" s="177">
        <f>SUM(Muut[[#This Row],[Työttömyysaste]:[Koulutustausta]])</f>
        <v>994397.269327485</v>
      </c>
      <c r="AD81" s="62"/>
    </row>
    <row r="82" spans="1:30" s="45" customFormat="1">
      <c r="A82" s="90">
        <v>218</v>
      </c>
      <c r="B82" s="154" t="s">
        <v>81</v>
      </c>
      <c r="C82" s="403">
        <v>1200</v>
      </c>
      <c r="D82" s="136">
        <v>32.833333333333336</v>
      </c>
      <c r="E82" s="41">
        <v>526</v>
      </c>
      <c r="F82" s="338">
        <f t="shared" si="4"/>
        <v>6.2420785804816227E-2</v>
      </c>
      <c r="G82" s="385">
        <f>Muut[[#This Row],[Keskim. työttömyysaste 2022, %]]/$F$12</f>
        <v>0.65768572676265746</v>
      </c>
      <c r="H82" s="169">
        <v>0</v>
      </c>
      <c r="I82" s="391">
        <v>20</v>
      </c>
      <c r="J82" s="397">
        <v>19</v>
      </c>
      <c r="K82" s="272">
        <v>185.58</v>
      </c>
      <c r="L82" s="173">
        <f t="shared" si="5"/>
        <v>6.4662140316844487</v>
      </c>
      <c r="M82" s="385">
        <v>2.8298518171245481</v>
      </c>
      <c r="N82" s="169">
        <v>0</v>
      </c>
      <c r="O82" s="405">
        <v>0</v>
      </c>
      <c r="P82" s="272">
        <v>278</v>
      </c>
      <c r="Q82" s="15">
        <v>46</v>
      </c>
      <c r="R82" s="161">
        <v>0.16546762589928057</v>
      </c>
      <c r="S82" s="409">
        <v>1.1675286441884267</v>
      </c>
      <c r="T82" s="162">
        <v>54669.468351419142</v>
      </c>
      <c r="U82" s="162">
        <v>0</v>
      </c>
      <c r="V82" s="162">
        <v>0</v>
      </c>
      <c r="W82" s="162">
        <v>32633.26</v>
      </c>
      <c r="X82" s="162">
        <v>141028.49515821898</v>
      </c>
      <c r="Y82" s="162">
        <v>0</v>
      </c>
      <c r="Z82" s="158">
        <v>0</v>
      </c>
      <c r="AA82" s="162">
        <v>39831.407225132367</v>
      </c>
      <c r="AB82" s="177">
        <f>SUM(Muut[[#This Row],[Työttömyysaste]:[Koulutustausta]])</f>
        <v>268162.63073477044</v>
      </c>
      <c r="AD82" s="62"/>
    </row>
    <row r="83" spans="1:30" s="45" customFormat="1">
      <c r="A83" s="90">
        <v>224</v>
      </c>
      <c r="B83" s="154" t="s">
        <v>82</v>
      </c>
      <c r="C83" s="403">
        <v>8603</v>
      </c>
      <c r="D83" s="136">
        <v>372.08333333333331</v>
      </c>
      <c r="E83" s="41">
        <v>3951</v>
      </c>
      <c r="F83" s="338">
        <f t="shared" si="4"/>
        <v>9.4174470598160795E-2</v>
      </c>
      <c r="G83" s="385">
        <f>Muut[[#This Row],[Keskim. työttömyysaste 2022, %]]/$F$12</f>
        <v>0.99225289043158738</v>
      </c>
      <c r="H83" s="169">
        <v>0</v>
      </c>
      <c r="I83" s="391">
        <v>66</v>
      </c>
      <c r="J83" s="397">
        <v>653</v>
      </c>
      <c r="K83" s="272">
        <v>242.44</v>
      </c>
      <c r="L83" s="173">
        <f t="shared" si="5"/>
        <v>35.485068470549415</v>
      </c>
      <c r="M83" s="385">
        <v>0.51566555501126177</v>
      </c>
      <c r="N83" s="169">
        <v>0</v>
      </c>
      <c r="O83" s="405">
        <v>0</v>
      </c>
      <c r="P83" s="272">
        <v>2654</v>
      </c>
      <c r="Q83" s="15">
        <v>593</v>
      </c>
      <c r="R83" s="161">
        <v>0.22343632253202714</v>
      </c>
      <c r="S83" s="409">
        <v>1.5765519405412576</v>
      </c>
      <c r="T83" s="162">
        <v>591313.07646684663</v>
      </c>
      <c r="U83" s="162">
        <v>0</v>
      </c>
      <c r="V83" s="162">
        <v>0</v>
      </c>
      <c r="W83" s="162">
        <v>1121553.6199999999</v>
      </c>
      <c r="X83" s="162">
        <v>184238.3250682111</v>
      </c>
      <c r="Y83" s="162">
        <v>0</v>
      </c>
      <c r="Z83" s="158">
        <v>0</v>
      </c>
      <c r="AA83" s="162">
        <v>385598.2604734652</v>
      </c>
      <c r="AB83" s="177">
        <f>SUM(Muut[[#This Row],[Työttömyysaste]:[Koulutustausta]])</f>
        <v>2282703.2820085227</v>
      </c>
      <c r="AD83" s="62"/>
    </row>
    <row r="84" spans="1:30" s="45" customFormat="1">
      <c r="A84" s="90">
        <v>226</v>
      </c>
      <c r="B84" s="154" t="s">
        <v>83</v>
      </c>
      <c r="C84" s="403">
        <v>3665</v>
      </c>
      <c r="D84" s="136">
        <v>166</v>
      </c>
      <c r="E84" s="41">
        <v>1543</v>
      </c>
      <c r="F84" s="338">
        <f t="shared" si="4"/>
        <v>0.10758263123784835</v>
      </c>
      <c r="G84" s="385">
        <f>Muut[[#This Row],[Keskim. työttömyysaste 2022, %]]/$F$12</f>
        <v>1.133525637340566</v>
      </c>
      <c r="H84" s="169">
        <v>0</v>
      </c>
      <c r="I84" s="391">
        <v>1</v>
      </c>
      <c r="J84" s="397">
        <v>55</v>
      </c>
      <c r="K84" s="272">
        <v>887.06</v>
      </c>
      <c r="L84" s="173">
        <f t="shared" si="5"/>
        <v>4.1316258201249072</v>
      </c>
      <c r="M84" s="385">
        <v>4.4288685191064303</v>
      </c>
      <c r="N84" s="169">
        <v>0</v>
      </c>
      <c r="O84" s="405">
        <v>0</v>
      </c>
      <c r="P84" s="272">
        <v>870</v>
      </c>
      <c r="Q84" s="15">
        <v>104</v>
      </c>
      <c r="R84" s="161">
        <v>0.11954022988505747</v>
      </c>
      <c r="S84" s="409">
        <v>0.84346797003437757</v>
      </c>
      <c r="T84" s="162">
        <v>287773.31109329936</v>
      </c>
      <c r="U84" s="162">
        <v>0</v>
      </c>
      <c r="V84" s="162">
        <v>0</v>
      </c>
      <c r="W84" s="162">
        <v>94464.7</v>
      </c>
      <c r="X84" s="162">
        <v>674106.7836784661</v>
      </c>
      <c r="Y84" s="162">
        <v>0</v>
      </c>
      <c r="Z84" s="158">
        <v>0</v>
      </c>
      <c r="AA84" s="162">
        <v>87885.946432303506</v>
      </c>
      <c r="AB84" s="177">
        <f>SUM(Muut[[#This Row],[Työttömyysaste]:[Koulutustausta]])</f>
        <v>1144230.7412040688</v>
      </c>
      <c r="AD84" s="62"/>
    </row>
    <row r="85" spans="1:30" s="45" customFormat="1">
      <c r="A85" s="90">
        <v>230</v>
      </c>
      <c r="B85" s="154" t="s">
        <v>84</v>
      </c>
      <c r="C85" s="403">
        <v>2240</v>
      </c>
      <c r="D85" s="136">
        <v>70.083333333333329</v>
      </c>
      <c r="E85" s="41">
        <v>972</v>
      </c>
      <c r="F85" s="338">
        <f t="shared" si="4"/>
        <v>7.2102194787379961E-2</v>
      </c>
      <c r="G85" s="385">
        <f>Muut[[#This Row],[Keskim. työttömyysaste 2022, %]]/$F$12</f>
        <v>0.75969220458390696</v>
      </c>
      <c r="H85" s="169">
        <v>0</v>
      </c>
      <c r="I85" s="391">
        <v>1</v>
      </c>
      <c r="J85" s="397">
        <v>95</v>
      </c>
      <c r="K85" s="272">
        <v>502.22</v>
      </c>
      <c r="L85" s="173">
        <f t="shared" si="5"/>
        <v>4.4601967265341882</v>
      </c>
      <c r="M85" s="385">
        <v>4.1026054789510029</v>
      </c>
      <c r="N85" s="169">
        <v>0</v>
      </c>
      <c r="O85" s="405">
        <v>0</v>
      </c>
      <c r="P85" s="272">
        <v>573</v>
      </c>
      <c r="Q85" s="15">
        <v>122</v>
      </c>
      <c r="R85" s="161">
        <v>0.21291448516579406</v>
      </c>
      <c r="S85" s="409">
        <v>1.5023105507358174</v>
      </c>
      <c r="T85" s="162">
        <v>117877.48898582099</v>
      </c>
      <c r="U85" s="162">
        <v>0</v>
      </c>
      <c r="V85" s="162">
        <v>0</v>
      </c>
      <c r="W85" s="162">
        <v>163166.29999999999</v>
      </c>
      <c r="X85" s="162">
        <v>381653.90041147079</v>
      </c>
      <c r="Y85" s="162">
        <v>0</v>
      </c>
      <c r="Z85" s="158">
        <v>0</v>
      </c>
      <c r="AA85" s="162">
        <v>95671.943264619214</v>
      </c>
      <c r="AB85" s="177">
        <f>SUM(Muut[[#This Row],[Työttömyysaste]:[Koulutustausta]])</f>
        <v>758369.63266191096</v>
      </c>
      <c r="AD85" s="62"/>
    </row>
    <row r="86" spans="1:30" s="45" customFormat="1">
      <c r="A86" s="90">
        <v>231</v>
      </c>
      <c r="B86" s="154" t="s">
        <v>85</v>
      </c>
      <c r="C86" s="403">
        <v>1256</v>
      </c>
      <c r="D86" s="136">
        <v>40.833333333333336</v>
      </c>
      <c r="E86" s="41">
        <v>493</v>
      </c>
      <c r="F86" s="338">
        <f t="shared" si="4"/>
        <v>8.2826233941852609E-2</v>
      </c>
      <c r="G86" s="385">
        <f>Muut[[#This Row],[Keskim. työttömyysaste 2022, %]]/$F$12</f>
        <v>0.87268417343214821</v>
      </c>
      <c r="H86" s="169">
        <v>1</v>
      </c>
      <c r="I86" s="391">
        <v>338</v>
      </c>
      <c r="J86" s="397">
        <v>173</v>
      </c>
      <c r="K86" s="272">
        <v>10.64</v>
      </c>
      <c r="L86" s="173">
        <f t="shared" si="5"/>
        <v>118.04511278195488</v>
      </c>
      <c r="M86" s="385">
        <v>0.15501215676144198</v>
      </c>
      <c r="N86" s="169">
        <v>0</v>
      </c>
      <c r="O86" s="405">
        <v>0</v>
      </c>
      <c r="P86" s="272">
        <v>301</v>
      </c>
      <c r="Q86" s="15">
        <v>91</v>
      </c>
      <c r="R86" s="161">
        <v>0.30232558139534882</v>
      </c>
      <c r="S86" s="409">
        <v>2.1331893428195015</v>
      </c>
      <c r="T86" s="162">
        <v>75926.245863218006</v>
      </c>
      <c r="U86" s="162">
        <v>25849.359199999999</v>
      </c>
      <c r="V86" s="162">
        <v>92419.103400000007</v>
      </c>
      <c r="W86" s="162">
        <v>297134.42</v>
      </c>
      <c r="X86" s="162">
        <v>8085.6945171001735</v>
      </c>
      <c r="Y86" s="162">
        <v>0</v>
      </c>
      <c r="Z86" s="158">
        <v>0</v>
      </c>
      <c r="AA86" s="162">
        <v>76172.095708546185</v>
      </c>
      <c r="AB86" s="177">
        <f>SUM(Muut[[#This Row],[Työttömyysaste]:[Koulutustausta]])</f>
        <v>575586.91868886433</v>
      </c>
      <c r="AD86" s="62"/>
    </row>
    <row r="87" spans="1:30" s="45" customFormat="1">
      <c r="A87" s="90">
        <v>232</v>
      </c>
      <c r="B87" s="154" t="s">
        <v>86</v>
      </c>
      <c r="C87" s="403">
        <v>12750</v>
      </c>
      <c r="D87" s="136">
        <v>471.91666666666669</v>
      </c>
      <c r="E87" s="41">
        <v>5660</v>
      </c>
      <c r="F87" s="338">
        <f t="shared" si="4"/>
        <v>8.3377502944640761E-2</v>
      </c>
      <c r="G87" s="385">
        <f>Muut[[#This Row],[Keskim. työttömyysaste 2022, %]]/$F$12</f>
        <v>0.8784925231679902</v>
      </c>
      <c r="H87" s="169">
        <v>0</v>
      </c>
      <c r="I87" s="391">
        <v>45</v>
      </c>
      <c r="J87" s="397">
        <v>379</v>
      </c>
      <c r="K87" s="272">
        <v>1298.98</v>
      </c>
      <c r="L87" s="173">
        <f t="shared" si="5"/>
        <v>9.8153936165298923</v>
      </c>
      <c r="M87" s="385">
        <v>1.864258148207373</v>
      </c>
      <c r="N87" s="169">
        <v>0</v>
      </c>
      <c r="O87" s="405">
        <v>0</v>
      </c>
      <c r="P87" s="272">
        <v>3496</v>
      </c>
      <c r="Q87" s="15">
        <v>520</v>
      </c>
      <c r="R87" s="161">
        <v>0.14874141876430205</v>
      </c>
      <c r="S87" s="409">
        <v>1.0495096309066196</v>
      </c>
      <c r="T87" s="162">
        <v>775878.00776804518</v>
      </c>
      <c r="U87" s="162">
        <v>0</v>
      </c>
      <c r="V87" s="162">
        <v>0</v>
      </c>
      <c r="W87" s="162">
        <v>650947.66</v>
      </c>
      <c r="X87" s="162">
        <v>987138.67141191557</v>
      </c>
      <c r="Y87" s="162">
        <v>0</v>
      </c>
      <c r="Z87" s="158">
        <v>0</v>
      </c>
      <c r="AA87" s="162">
        <v>380428.87478510872</v>
      </c>
      <c r="AB87" s="177">
        <f>SUM(Muut[[#This Row],[Työttömyysaste]:[Koulutustausta]])</f>
        <v>2794393.2139650695</v>
      </c>
      <c r="AD87" s="62"/>
    </row>
    <row r="88" spans="1:30" s="45" customFormat="1">
      <c r="A88" s="90">
        <v>233</v>
      </c>
      <c r="B88" s="154" t="s">
        <v>87</v>
      </c>
      <c r="C88" s="403">
        <v>15116</v>
      </c>
      <c r="D88" s="136">
        <v>385.91666666666669</v>
      </c>
      <c r="E88" s="41">
        <v>6571</v>
      </c>
      <c r="F88" s="338">
        <f t="shared" si="4"/>
        <v>5.87302795109826E-2</v>
      </c>
      <c r="G88" s="385">
        <f>Muut[[#This Row],[Keskim. työttömyysaste 2022, %]]/$F$12</f>
        <v>0.61880135062596919</v>
      </c>
      <c r="H88" s="169">
        <v>0</v>
      </c>
      <c r="I88" s="391">
        <v>97</v>
      </c>
      <c r="J88" s="397">
        <v>499</v>
      </c>
      <c r="K88" s="272">
        <v>1313.85</v>
      </c>
      <c r="L88" s="173">
        <f t="shared" si="5"/>
        <v>11.505118544734939</v>
      </c>
      <c r="M88" s="385">
        <v>1.5904597120255102</v>
      </c>
      <c r="N88" s="169">
        <v>0</v>
      </c>
      <c r="O88" s="405">
        <v>0</v>
      </c>
      <c r="P88" s="272">
        <v>4005</v>
      </c>
      <c r="Q88" s="15">
        <v>533</v>
      </c>
      <c r="R88" s="161">
        <v>0.13308364544319601</v>
      </c>
      <c r="S88" s="409">
        <v>0.93902941607759838</v>
      </c>
      <c r="T88" s="162">
        <v>647937.81023662514</v>
      </c>
      <c r="U88" s="162">
        <v>0</v>
      </c>
      <c r="V88" s="162">
        <v>0</v>
      </c>
      <c r="W88" s="162">
        <v>857052.46</v>
      </c>
      <c r="X88" s="162">
        <v>998438.88545978034</v>
      </c>
      <c r="Y88" s="162">
        <v>0</v>
      </c>
      <c r="Z88" s="158">
        <v>0</v>
      </c>
      <c r="AA88" s="162">
        <v>403545.90081698581</v>
      </c>
      <c r="AB88" s="177">
        <f>SUM(Muut[[#This Row],[Työttömyysaste]:[Koulutustausta]])</f>
        <v>2906975.0565133914</v>
      </c>
      <c r="AD88" s="62"/>
    </row>
    <row r="89" spans="1:30" s="45" customFormat="1">
      <c r="A89" s="90">
        <v>235</v>
      </c>
      <c r="B89" s="154" t="s">
        <v>88</v>
      </c>
      <c r="C89" s="403">
        <v>10284</v>
      </c>
      <c r="D89" s="136">
        <v>264.66666666666669</v>
      </c>
      <c r="E89" s="41">
        <v>4715</v>
      </c>
      <c r="F89" s="338">
        <f t="shared" si="4"/>
        <v>5.6132909155178511E-2</v>
      </c>
      <c r="G89" s="385">
        <f>Muut[[#This Row],[Keskim. työttömyysaste 2022, %]]/$F$12</f>
        <v>0.59143461071547943</v>
      </c>
      <c r="H89" s="169">
        <v>1</v>
      </c>
      <c r="I89" s="391">
        <v>3159</v>
      </c>
      <c r="J89" s="397">
        <v>1015</v>
      </c>
      <c r="K89" s="272">
        <v>5.89</v>
      </c>
      <c r="L89" s="173">
        <f t="shared" si="5"/>
        <v>1746.0101867572157</v>
      </c>
      <c r="M89" s="385">
        <v>1.0480137897398706E-2</v>
      </c>
      <c r="N89" s="169">
        <v>0</v>
      </c>
      <c r="O89" s="405">
        <v>0</v>
      </c>
      <c r="P89" s="272">
        <v>3223</v>
      </c>
      <c r="Q89" s="15">
        <v>334</v>
      </c>
      <c r="R89" s="161">
        <v>0.10363015823766678</v>
      </c>
      <c r="S89" s="409">
        <v>0.73120755487180322</v>
      </c>
      <c r="T89" s="162">
        <v>421321.85868014273</v>
      </c>
      <c r="U89" s="162">
        <v>211651.91880000001</v>
      </c>
      <c r="V89" s="162">
        <v>863763.15870000003</v>
      </c>
      <c r="W89" s="162">
        <v>1743303.0999999999</v>
      </c>
      <c r="X89" s="162">
        <v>4476.0094648233098</v>
      </c>
      <c r="Y89" s="162">
        <v>0</v>
      </c>
      <c r="Z89" s="158">
        <v>0</v>
      </c>
      <c r="AA89" s="162">
        <v>213786.16539299517</v>
      </c>
      <c r="AB89" s="177">
        <f>SUM(Muut[[#This Row],[Työttömyysaste]:[Koulutustausta]])</f>
        <v>3458302.2110379608</v>
      </c>
      <c r="AD89" s="62"/>
    </row>
    <row r="90" spans="1:30" s="45" customFormat="1">
      <c r="A90" s="90">
        <v>236</v>
      </c>
      <c r="B90" s="154" t="s">
        <v>89</v>
      </c>
      <c r="C90" s="403">
        <v>4198</v>
      </c>
      <c r="D90" s="136">
        <v>124.91666666666667</v>
      </c>
      <c r="E90" s="41">
        <v>1957</v>
      </c>
      <c r="F90" s="338">
        <f t="shared" si="4"/>
        <v>6.3830693237949238E-2</v>
      </c>
      <c r="G90" s="385">
        <f>Muut[[#This Row],[Keskim. työttömyysaste 2022, %]]/$F$12</f>
        <v>0.67254097061888929</v>
      </c>
      <c r="H90" s="169">
        <v>0</v>
      </c>
      <c r="I90" s="391">
        <v>75</v>
      </c>
      <c r="J90" s="397">
        <v>89</v>
      </c>
      <c r="K90" s="272">
        <v>353.91</v>
      </c>
      <c r="L90" s="173">
        <f t="shared" si="5"/>
        <v>11.861772767087677</v>
      </c>
      <c r="M90" s="385">
        <v>1.5426385150666775</v>
      </c>
      <c r="N90" s="169">
        <v>0</v>
      </c>
      <c r="O90" s="405">
        <v>0</v>
      </c>
      <c r="P90" s="272">
        <v>1285</v>
      </c>
      <c r="Q90" s="15">
        <v>120</v>
      </c>
      <c r="R90" s="161">
        <v>9.3385214007782102E-2</v>
      </c>
      <c r="S90" s="409">
        <v>0.65891990475597895</v>
      </c>
      <c r="T90" s="162">
        <v>195571.86091996636</v>
      </c>
      <c r="U90" s="162">
        <v>0</v>
      </c>
      <c r="V90" s="162">
        <v>0</v>
      </c>
      <c r="W90" s="162">
        <v>152861.06</v>
      </c>
      <c r="X90" s="162">
        <v>268948.13407395885</v>
      </c>
      <c r="Y90" s="162">
        <v>0</v>
      </c>
      <c r="Z90" s="158">
        <v>0</v>
      </c>
      <c r="AA90" s="162">
        <v>78641.523961508006</v>
      </c>
      <c r="AB90" s="177">
        <f>SUM(Muut[[#This Row],[Työttömyysaste]:[Koulutustausta]])</f>
        <v>696022.5789554331</v>
      </c>
      <c r="AD90" s="62"/>
    </row>
    <row r="91" spans="1:30" s="45" customFormat="1">
      <c r="A91" s="90">
        <v>239</v>
      </c>
      <c r="B91" s="154" t="s">
        <v>90</v>
      </c>
      <c r="C91" s="403">
        <v>2029</v>
      </c>
      <c r="D91" s="136">
        <v>65.833333333333329</v>
      </c>
      <c r="E91" s="41">
        <v>827</v>
      </c>
      <c r="F91" s="338">
        <f t="shared" si="4"/>
        <v>7.9604997984683595E-2</v>
      </c>
      <c r="G91" s="385">
        <f>Muut[[#This Row],[Keskim. työttömyysaste 2022, %]]/$F$12</f>
        <v>0.83874418238190351</v>
      </c>
      <c r="H91" s="169">
        <v>0</v>
      </c>
      <c r="I91" s="391">
        <v>2</v>
      </c>
      <c r="J91" s="397">
        <v>39</v>
      </c>
      <c r="K91" s="272">
        <v>482.91</v>
      </c>
      <c r="L91" s="173">
        <f t="shared" si="5"/>
        <v>4.2016110662442276</v>
      </c>
      <c r="M91" s="385">
        <v>4.3550978991102198</v>
      </c>
      <c r="N91" s="169">
        <v>0</v>
      </c>
      <c r="O91" s="405">
        <v>0</v>
      </c>
      <c r="P91" s="272">
        <v>458</v>
      </c>
      <c r="Q91" s="15">
        <v>79</v>
      </c>
      <c r="R91" s="161">
        <v>0.17248908296943233</v>
      </c>
      <c r="S91" s="409">
        <v>1.2170715817194906</v>
      </c>
      <c r="T91" s="162">
        <v>117884.51350308314</v>
      </c>
      <c r="U91" s="162">
        <v>0</v>
      </c>
      <c r="V91" s="162">
        <v>0</v>
      </c>
      <c r="W91" s="162">
        <v>66984.06</v>
      </c>
      <c r="X91" s="162">
        <v>366979.58075684623</v>
      </c>
      <c r="Y91" s="162">
        <v>0</v>
      </c>
      <c r="Z91" s="158">
        <v>0</v>
      </c>
      <c r="AA91" s="162">
        <v>70206.129143550497</v>
      </c>
      <c r="AB91" s="177">
        <f>SUM(Muut[[#This Row],[Työttömyysaste]:[Koulutustausta]])</f>
        <v>622054.28340347996</v>
      </c>
      <c r="AD91" s="62"/>
    </row>
    <row r="92" spans="1:30" s="45" customFormat="1">
      <c r="A92" s="90">
        <v>240</v>
      </c>
      <c r="B92" s="154" t="s">
        <v>91</v>
      </c>
      <c r="C92" s="403">
        <v>19499</v>
      </c>
      <c r="D92" s="136">
        <v>1169.5</v>
      </c>
      <c r="E92" s="41">
        <v>8670</v>
      </c>
      <c r="F92" s="338">
        <f t="shared" si="4"/>
        <v>0.13489042675893886</v>
      </c>
      <c r="G92" s="385">
        <f>Muut[[#This Row],[Keskim. työttömyysaste 2022, %]]/$F$12</f>
        <v>1.4212494638193527</v>
      </c>
      <c r="H92" s="169">
        <v>0</v>
      </c>
      <c r="I92" s="391">
        <v>34</v>
      </c>
      <c r="J92" s="397">
        <v>989</v>
      </c>
      <c r="K92" s="272">
        <v>95.38</v>
      </c>
      <c r="L92" s="173">
        <f t="shared" si="5"/>
        <v>204.43489201090375</v>
      </c>
      <c r="M92" s="385">
        <v>8.9507360252879545E-2</v>
      </c>
      <c r="N92" s="169">
        <v>0</v>
      </c>
      <c r="O92" s="405">
        <v>0</v>
      </c>
      <c r="P92" s="272">
        <v>5332</v>
      </c>
      <c r="Q92" s="15">
        <v>780</v>
      </c>
      <c r="R92" s="161">
        <v>0.14628657164291073</v>
      </c>
      <c r="S92" s="409">
        <v>1.0321883916868555</v>
      </c>
      <c r="T92" s="162">
        <v>1919675.5820455891</v>
      </c>
      <c r="U92" s="162">
        <v>0</v>
      </c>
      <c r="V92" s="162">
        <v>0</v>
      </c>
      <c r="W92" s="162">
        <v>1698647.06</v>
      </c>
      <c r="X92" s="162">
        <v>72482.475849719398</v>
      </c>
      <c r="Y92" s="162">
        <v>0</v>
      </c>
      <c r="Z92" s="158">
        <v>0</v>
      </c>
      <c r="AA92" s="162">
        <v>572200.41640934173</v>
      </c>
      <c r="AB92" s="177">
        <f>SUM(Muut[[#This Row],[Työttömyysaste]:[Koulutustausta]])</f>
        <v>4263005.5343046505</v>
      </c>
      <c r="AD92" s="62"/>
    </row>
    <row r="93" spans="1:30" s="45" customFormat="1">
      <c r="A93" s="90">
        <v>241</v>
      </c>
      <c r="B93" s="154" t="s">
        <v>92</v>
      </c>
      <c r="C93" s="403">
        <v>7771</v>
      </c>
      <c r="D93" s="136">
        <v>296.33333333333331</v>
      </c>
      <c r="E93" s="41">
        <v>3572</v>
      </c>
      <c r="F93" s="338">
        <f t="shared" si="4"/>
        <v>8.2960059723777527E-2</v>
      </c>
      <c r="G93" s="385">
        <f>Muut[[#This Row],[Keskim. työttömyysaste 2022, %]]/$F$12</f>
        <v>0.87409420545129146</v>
      </c>
      <c r="H93" s="169">
        <v>0</v>
      </c>
      <c r="I93" s="391">
        <v>11</v>
      </c>
      <c r="J93" s="397">
        <v>78</v>
      </c>
      <c r="K93" s="272">
        <v>627.27</v>
      </c>
      <c r="L93" s="173">
        <f t="shared" si="5"/>
        <v>12.388604588135891</v>
      </c>
      <c r="M93" s="385">
        <v>1.4770370139185987</v>
      </c>
      <c r="N93" s="169">
        <v>0</v>
      </c>
      <c r="O93" s="405">
        <v>0</v>
      </c>
      <c r="P93" s="272">
        <v>2286</v>
      </c>
      <c r="Q93" s="15">
        <v>186</v>
      </c>
      <c r="R93" s="161">
        <v>8.1364829396325458E-2</v>
      </c>
      <c r="S93" s="409">
        <v>0.57410486452218767</v>
      </c>
      <c r="T93" s="162">
        <v>470522.43710782868</v>
      </c>
      <c r="U93" s="162">
        <v>0</v>
      </c>
      <c r="V93" s="162">
        <v>0</v>
      </c>
      <c r="W93" s="162">
        <v>133968.12</v>
      </c>
      <c r="X93" s="162">
        <v>476683.60899825423</v>
      </c>
      <c r="Y93" s="162">
        <v>0</v>
      </c>
      <c r="Z93" s="158">
        <v>0</v>
      </c>
      <c r="AA93" s="162">
        <v>126836.71788960061</v>
      </c>
      <c r="AB93" s="177">
        <f>SUM(Muut[[#This Row],[Työttömyysaste]:[Koulutustausta]])</f>
        <v>1208010.8839956836</v>
      </c>
      <c r="AD93" s="62"/>
    </row>
    <row r="94" spans="1:30" s="45" customFormat="1">
      <c r="A94" s="90">
        <v>244</v>
      </c>
      <c r="B94" s="154" t="s">
        <v>93</v>
      </c>
      <c r="C94" s="403">
        <v>19300</v>
      </c>
      <c r="D94" s="136">
        <v>611</v>
      </c>
      <c r="E94" s="41">
        <v>9011</v>
      </c>
      <c r="F94" s="338">
        <f t="shared" si="4"/>
        <v>6.7806014870713568E-2</v>
      </c>
      <c r="G94" s="385">
        <f>Muut[[#This Row],[Keskim. työttömyysaste 2022, %]]/$F$12</f>
        <v>0.71442625391755277</v>
      </c>
      <c r="H94" s="169">
        <v>0</v>
      </c>
      <c r="I94" s="391">
        <v>33</v>
      </c>
      <c r="J94" s="397">
        <v>266</v>
      </c>
      <c r="K94" s="272">
        <v>110.14</v>
      </c>
      <c r="L94" s="173">
        <f t="shared" si="5"/>
        <v>175.23152351552568</v>
      </c>
      <c r="M94" s="385">
        <v>0.10442429056354822</v>
      </c>
      <c r="N94" s="169">
        <v>0</v>
      </c>
      <c r="O94" s="405">
        <v>0</v>
      </c>
      <c r="P94" s="272">
        <v>6390</v>
      </c>
      <c r="Q94" s="15">
        <v>351</v>
      </c>
      <c r="R94" s="161">
        <v>5.4929577464788736E-2</v>
      </c>
      <c r="S94" s="409">
        <v>0.38757947214607846</v>
      </c>
      <c r="T94" s="162">
        <v>955124.31755116943</v>
      </c>
      <c r="U94" s="162">
        <v>0</v>
      </c>
      <c r="V94" s="162">
        <v>0</v>
      </c>
      <c r="W94" s="162">
        <v>456865.64</v>
      </c>
      <c r="X94" s="162">
        <v>83699.097191110253</v>
      </c>
      <c r="Y94" s="162">
        <v>0</v>
      </c>
      <c r="Z94" s="158">
        <v>0</v>
      </c>
      <c r="AA94" s="162">
        <v>212664.4687870811</v>
      </c>
      <c r="AB94" s="177">
        <f>SUM(Muut[[#This Row],[Työttömyysaste]:[Koulutustausta]])</f>
        <v>1708353.5235293608</v>
      </c>
      <c r="AD94" s="62"/>
    </row>
    <row r="95" spans="1:30" s="45" customFormat="1">
      <c r="A95" s="90">
        <v>245</v>
      </c>
      <c r="B95" s="154" t="s">
        <v>94</v>
      </c>
      <c r="C95" s="403">
        <v>37676</v>
      </c>
      <c r="D95" s="136">
        <v>1794.8333333333333</v>
      </c>
      <c r="E95" s="41">
        <v>18809</v>
      </c>
      <c r="F95" s="338">
        <f t="shared" si="4"/>
        <v>9.5424176369468511E-2</v>
      </c>
      <c r="G95" s="385">
        <f>Muut[[#This Row],[Keskim. työttömyysaste 2022, %]]/$F$12</f>
        <v>1.0054201974086583</v>
      </c>
      <c r="H95" s="169">
        <v>0</v>
      </c>
      <c r="I95" s="391">
        <v>467</v>
      </c>
      <c r="J95" s="397">
        <v>5491</v>
      </c>
      <c r="K95" s="272">
        <v>30.63</v>
      </c>
      <c r="L95" s="173">
        <f t="shared" si="5"/>
        <v>1230.0359125040809</v>
      </c>
      <c r="M95" s="385">
        <v>1.4876336000813943E-2</v>
      </c>
      <c r="N95" s="169">
        <v>0</v>
      </c>
      <c r="O95" s="405">
        <v>0</v>
      </c>
      <c r="P95" s="272">
        <v>12699</v>
      </c>
      <c r="Q95" s="15">
        <v>2591</v>
      </c>
      <c r="R95" s="161">
        <v>0.20403181352862429</v>
      </c>
      <c r="S95" s="409">
        <v>1.4396350060970828</v>
      </c>
      <c r="T95" s="162">
        <v>2623962.2407387774</v>
      </c>
      <c r="U95" s="162">
        <v>0</v>
      </c>
      <c r="V95" s="162">
        <v>0</v>
      </c>
      <c r="W95" s="162">
        <v>9431012.1400000006</v>
      </c>
      <c r="X95" s="162">
        <v>23276.769084471645</v>
      </c>
      <c r="Y95" s="162">
        <v>0</v>
      </c>
      <c r="Z95" s="158">
        <v>0</v>
      </c>
      <c r="AA95" s="162">
        <v>1542034.3437625603</v>
      </c>
      <c r="AB95" s="177">
        <f>SUM(Muut[[#This Row],[Työttömyysaste]:[Koulutustausta]])</f>
        <v>13620285.49358581</v>
      </c>
      <c r="AD95" s="62"/>
    </row>
    <row r="96" spans="1:30" s="45" customFormat="1">
      <c r="A96" s="90">
        <v>249</v>
      </c>
      <c r="B96" s="154" t="s">
        <v>95</v>
      </c>
      <c r="C96" s="403">
        <v>9250</v>
      </c>
      <c r="D96" s="136">
        <v>325.66666666666669</v>
      </c>
      <c r="E96" s="41">
        <v>3807</v>
      </c>
      <c r="F96" s="338">
        <f t="shared" si="4"/>
        <v>8.5544173014622193E-2</v>
      </c>
      <c r="G96" s="385">
        <f>Muut[[#This Row],[Keskim. työttömyysaste 2022, %]]/$F$12</f>
        <v>0.90132126460816431</v>
      </c>
      <c r="H96" s="169">
        <v>0</v>
      </c>
      <c r="I96" s="391">
        <v>20</v>
      </c>
      <c r="J96" s="397">
        <v>256</v>
      </c>
      <c r="K96" s="272">
        <v>1257.97</v>
      </c>
      <c r="L96" s="173">
        <f t="shared" si="5"/>
        <v>7.3531165290110252</v>
      </c>
      <c r="M96" s="385">
        <v>2.4885267974856342</v>
      </c>
      <c r="N96" s="169">
        <v>0</v>
      </c>
      <c r="O96" s="405">
        <v>0</v>
      </c>
      <c r="P96" s="272">
        <v>2334</v>
      </c>
      <c r="Q96" s="15">
        <v>324</v>
      </c>
      <c r="R96" s="161">
        <v>0.13881748071979436</v>
      </c>
      <c r="S96" s="409">
        <v>0.97948697924201755</v>
      </c>
      <c r="T96" s="162">
        <v>577519.34699451982</v>
      </c>
      <c r="U96" s="162">
        <v>0</v>
      </c>
      <c r="V96" s="162">
        <v>0</v>
      </c>
      <c r="W96" s="162">
        <v>439690.23999999999</v>
      </c>
      <c r="X96" s="162">
        <v>955973.79057110008</v>
      </c>
      <c r="Y96" s="162">
        <v>0</v>
      </c>
      <c r="Z96" s="158">
        <v>0</v>
      </c>
      <c r="AA96" s="162">
        <v>257583.03708361767</v>
      </c>
      <c r="AB96" s="177">
        <f>SUM(Muut[[#This Row],[Työttömyysaste]:[Koulutustausta]])</f>
        <v>2230766.4146492379</v>
      </c>
      <c r="AD96" s="62"/>
    </row>
    <row r="97" spans="1:30" s="45" customFormat="1">
      <c r="A97" s="90">
        <v>250</v>
      </c>
      <c r="B97" s="154" t="s">
        <v>96</v>
      </c>
      <c r="C97" s="403">
        <v>1771</v>
      </c>
      <c r="D97" s="136">
        <v>53.416666666666664</v>
      </c>
      <c r="E97" s="41">
        <v>769</v>
      </c>
      <c r="F97" s="338">
        <f t="shared" si="4"/>
        <v>6.9462505418292145E-2</v>
      </c>
      <c r="G97" s="385">
        <f>Muut[[#This Row],[Keskim. työttömyysaste 2022, %]]/$F$12</f>
        <v>0.7318795777681415</v>
      </c>
      <c r="H97" s="169">
        <v>0</v>
      </c>
      <c r="I97" s="391">
        <v>0</v>
      </c>
      <c r="J97" s="397">
        <v>30</v>
      </c>
      <c r="K97" s="272">
        <v>357.22</v>
      </c>
      <c r="L97" s="173">
        <f t="shared" si="5"/>
        <v>4.9577291305078095</v>
      </c>
      <c r="M97" s="385">
        <v>3.6908889222845094</v>
      </c>
      <c r="N97" s="169">
        <v>0</v>
      </c>
      <c r="O97" s="405">
        <v>0</v>
      </c>
      <c r="P97" s="272">
        <v>429</v>
      </c>
      <c r="Q97" s="15">
        <v>84</v>
      </c>
      <c r="R97" s="161">
        <v>0.19580419580419581</v>
      </c>
      <c r="S97" s="409">
        <v>1.3815814786200538</v>
      </c>
      <c r="T97" s="162">
        <v>89784.915381390514</v>
      </c>
      <c r="U97" s="162">
        <v>0</v>
      </c>
      <c r="V97" s="162">
        <v>0</v>
      </c>
      <c r="W97" s="162">
        <v>51526.2</v>
      </c>
      <c r="X97" s="162">
        <v>271463.51460512442</v>
      </c>
      <c r="Y97" s="162">
        <v>0</v>
      </c>
      <c r="Z97" s="158">
        <v>0</v>
      </c>
      <c r="AA97" s="162">
        <v>69561.978105224756</v>
      </c>
      <c r="AB97" s="177">
        <f>SUM(Muut[[#This Row],[Työttömyysaste]:[Koulutustausta]])</f>
        <v>482336.6080917397</v>
      </c>
      <c r="AD97" s="62"/>
    </row>
    <row r="98" spans="1:30" s="45" customFormat="1">
      <c r="A98" s="90">
        <v>256</v>
      </c>
      <c r="B98" s="154" t="s">
        <v>97</v>
      </c>
      <c r="C98" s="403">
        <v>1554</v>
      </c>
      <c r="D98" s="136">
        <v>63.166666666666664</v>
      </c>
      <c r="E98" s="41">
        <v>589</v>
      </c>
      <c r="F98" s="338">
        <f t="shared" si="4"/>
        <v>0.10724391624221845</v>
      </c>
      <c r="G98" s="385">
        <f>Muut[[#This Row],[Keskim. työttömyysaste 2022, %]]/$F$12</f>
        <v>1.1299568258430173</v>
      </c>
      <c r="H98" s="169">
        <v>0</v>
      </c>
      <c r="I98" s="391">
        <v>1</v>
      </c>
      <c r="J98" s="397">
        <v>7</v>
      </c>
      <c r="K98" s="272">
        <v>460.2</v>
      </c>
      <c r="L98" s="173">
        <f t="shared" si="5"/>
        <v>3.3767926988265971</v>
      </c>
      <c r="M98" s="385">
        <v>5.4188779589096523</v>
      </c>
      <c r="N98" s="169">
        <v>0</v>
      </c>
      <c r="O98" s="405">
        <v>0</v>
      </c>
      <c r="P98" s="272">
        <v>305</v>
      </c>
      <c r="Q98" s="15">
        <v>41</v>
      </c>
      <c r="R98" s="161">
        <v>0.13442622950819672</v>
      </c>
      <c r="S98" s="409">
        <v>0.94850260060297131</v>
      </c>
      <c r="T98" s="162">
        <v>121634.85789283057</v>
      </c>
      <c r="U98" s="162">
        <v>0</v>
      </c>
      <c r="V98" s="162">
        <v>0</v>
      </c>
      <c r="W98" s="162">
        <v>12022.779999999999</v>
      </c>
      <c r="X98" s="162">
        <v>349721.48653848679</v>
      </c>
      <c r="Y98" s="162">
        <v>0</v>
      </c>
      <c r="Z98" s="158">
        <v>0</v>
      </c>
      <c r="AA98" s="162">
        <v>41905.053565211405</v>
      </c>
      <c r="AB98" s="177">
        <f>SUM(Muut[[#This Row],[Työttömyysaste]:[Koulutustausta]])</f>
        <v>525284.17799652868</v>
      </c>
      <c r="AD98" s="62"/>
    </row>
    <row r="99" spans="1:30" s="45" customFormat="1">
      <c r="A99" s="90">
        <v>257</v>
      </c>
      <c r="B99" s="154" t="s">
        <v>98</v>
      </c>
      <c r="C99" s="403">
        <v>40722</v>
      </c>
      <c r="D99" s="136">
        <v>1371.6666666666667</v>
      </c>
      <c r="E99" s="41">
        <v>20474</v>
      </c>
      <c r="F99" s="338">
        <f t="shared" si="4"/>
        <v>6.6995539057666642E-2</v>
      </c>
      <c r="G99" s="385">
        <f>Muut[[#This Row],[Keskim. työttömyysaste 2022, %]]/$F$12</f>
        <v>0.70588681681732013</v>
      </c>
      <c r="H99" s="169">
        <v>1</v>
      </c>
      <c r="I99" s="391">
        <v>6239</v>
      </c>
      <c r="J99" s="397">
        <v>4363</v>
      </c>
      <c r="K99" s="272">
        <v>366.6</v>
      </c>
      <c r="L99" s="173">
        <f t="shared" si="5"/>
        <v>111.08019639934533</v>
      </c>
      <c r="M99" s="385">
        <v>0.1647316814393599</v>
      </c>
      <c r="N99" s="169">
        <v>3</v>
      </c>
      <c r="O99" s="405">
        <v>648</v>
      </c>
      <c r="P99" s="272">
        <v>14452</v>
      </c>
      <c r="Q99" s="15">
        <v>2078</v>
      </c>
      <c r="R99" s="161">
        <v>0.14378632715195128</v>
      </c>
      <c r="S99" s="409">
        <v>1.0145468316245487</v>
      </c>
      <c r="T99" s="162">
        <v>1991174.6670537062</v>
      </c>
      <c r="U99" s="162">
        <v>838087.26540000003</v>
      </c>
      <c r="V99" s="162">
        <v>1705925.4027</v>
      </c>
      <c r="W99" s="162">
        <v>7493627.0199999996</v>
      </c>
      <c r="X99" s="162">
        <v>278591.6926662522</v>
      </c>
      <c r="Y99" s="162">
        <v>0</v>
      </c>
      <c r="Z99" s="158">
        <v>191820.96</v>
      </c>
      <c r="AA99" s="162">
        <v>1174567.7118809049</v>
      </c>
      <c r="AB99" s="177">
        <f>SUM(Muut[[#This Row],[Työttömyysaste]:[Koulutustausta]])</f>
        <v>13673794.719700865</v>
      </c>
      <c r="AD99" s="62"/>
    </row>
    <row r="100" spans="1:30" s="45" customFormat="1">
      <c r="A100" s="90">
        <v>260</v>
      </c>
      <c r="B100" s="154" t="s">
        <v>99</v>
      </c>
      <c r="C100" s="403">
        <v>9727</v>
      </c>
      <c r="D100" s="136">
        <v>526.25</v>
      </c>
      <c r="E100" s="41">
        <v>3843</v>
      </c>
      <c r="F100" s="338">
        <f t="shared" si="4"/>
        <v>0.13693728857663284</v>
      </c>
      <c r="G100" s="385">
        <f>Muut[[#This Row],[Keskim. työttömyysaste 2022, %]]/$F$12</f>
        <v>1.4428158664974962</v>
      </c>
      <c r="H100" s="169">
        <v>0</v>
      </c>
      <c r="I100" s="391">
        <v>3</v>
      </c>
      <c r="J100" s="397">
        <v>624</v>
      </c>
      <c r="K100" s="272">
        <v>1253.82</v>
      </c>
      <c r="L100" s="173">
        <f t="shared" si="5"/>
        <v>7.757891882407363</v>
      </c>
      <c r="M100" s="385">
        <v>2.358685555927118</v>
      </c>
      <c r="N100" s="169">
        <v>3</v>
      </c>
      <c r="O100" s="405">
        <v>360</v>
      </c>
      <c r="P100" s="272">
        <v>2226</v>
      </c>
      <c r="Q100" s="15">
        <v>343</v>
      </c>
      <c r="R100" s="161">
        <v>0.1540880503144654</v>
      </c>
      <c r="S100" s="409">
        <v>1.0872351101404667</v>
      </c>
      <c r="T100" s="162">
        <v>972153.87828808266</v>
      </c>
      <c r="U100" s="162">
        <v>0</v>
      </c>
      <c r="V100" s="162">
        <v>0</v>
      </c>
      <c r="W100" s="162">
        <v>1071744.96</v>
      </c>
      <c r="X100" s="162">
        <v>952820.06573595281</v>
      </c>
      <c r="Y100" s="162">
        <v>0</v>
      </c>
      <c r="Z100" s="158">
        <v>106567.2</v>
      </c>
      <c r="AA100" s="162">
        <v>300662.48610144155</v>
      </c>
      <c r="AB100" s="177">
        <f>SUM(Muut[[#This Row],[Työttömyysaste]:[Koulutustausta]])</f>
        <v>3403948.5901254774</v>
      </c>
      <c r="AD100" s="62"/>
    </row>
    <row r="101" spans="1:30" s="45" customFormat="1">
      <c r="A101" s="90">
        <v>261</v>
      </c>
      <c r="B101" s="154" t="s">
        <v>100</v>
      </c>
      <c r="C101" s="403">
        <v>6637</v>
      </c>
      <c r="D101" s="136">
        <v>328.25</v>
      </c>
      <c r="E101" s="41">
        <v>3411</v>
      </c>
      <c r="F101" s="338">
        <f t="shared" si="4"/>
        <v>9.6232776311931986E-2</v>
      </c>
      <c r="G101" s="385">
        <f>Muut[[#This Row],[Keskim. työttömyysaste 2022, %]]/$F$12</f>
        <v>1.0139398697255406</v>
      </c>
      <c r="H101" s="169">
        <v>0</v>
      </c>
      <c r="I101" s="391">
        <v>23</v>
      </c>
      <c r="J101" s="397">
        <v>270</v>
      </c>
      <c r="K101" s="272">
        <v>8095.28</v>
      </c>
      <c r="L101" s="173">
        <f t="shared" si="5"/>
        <v>0.81986046189878548</v>
      </c>
      <c r="M101" s="385">
        <v>20</v>
      </c>
      <c r="N101" s="169">
        <v>0</v>
      </c>
      <c r="O101" s="405">
        <v>0</v>
      </c>
      <c r="P101" s="272">
        <v>2229</v>
      </c>
      <c r="Q101" s="15">
        <v>288</v>
      </c>
      <c r="R101" s="161">
        <v>0.12920592193808883</v>
      </c>
      <c r="S101" s="409">
        <v>0.91166845503249849</v>
      </c>
      <c r="T101" s="162">
        <v>466153.77526756999</v>
      </c>
      <c r="U101" s="162">
        <v>0</v>
      </c>
      <c r="V101" s="162">
        <v>0</v>
      </c>
      <c r="W101" s="162">
        <v>463735.8</v>
      </c>
      <c r="X101" s="162">
        <v>5512692.2000000002</v>
      </c>
      <c r="Y101" s="162">
        <v>0</v>
      </c>
      <c r="Z101" s="158">
        <v>0</v>
      </c>
      <c r="AA101" s="162">
        <v>172022.63872992119</v>
      </c>
      <c r="AB101" s="177">
        <f>SUM(Muut[[#This Row],[Työttömyysaste]:[Koulutustausta]])</f>
        <v>6614604.4139974918</v>
      </c>
      <c r="AD101" s="62"/>
    </row>
    <row r="102" spans="1:30" s="45" customFormat="1">
      <c r="A102" s="90">
        <v>263</v>
      </c>
      <c r="B102" s="154" t="s">
        <v>101</v>
      </c>
      <c r="C102" s="403">
        <v>7597</v>
      </c>
      <c r="D102" s="136">
        <v>334.16666666666669</v>
      </c>
      <c r="E102" s="41">
        <v>3277</v>
      </c>
      <c r="F102" s="338">
        <f t="shared" si="4"/>
        <v>0.10197334960838166</v>
      </c>
      <c r="G102" s="385">
        <f>Muut[[#This Row],[Keskim. työttömyysaste 2022, %]]/$F$12</f>
        <v>1.0744244194124895</v>
      </c>
      <c r="H102" s="169">
        <v>0</v>
      </c>
      <c r="I102" s="391">
        <v>0</v>
      </c>
      <c r="J102" s="397">
        <v>119</v>
      </c>
      <c r="K102" s="272">
        <v>1328.19</v>
      </c>
      <c r="L102" s="173">
        <f t="shared" si="5"/>
        <v>5.7198141832117386</v>
      </c>
      <c r="M102" s="385">
        <v>3.1991297166936494</v>
      </c>
      <c r="N102" s="169">
        <v>0</v>
      </c>
      <c r="O102" s="405">
        <v>0</v>
      </c>
      <c r="P102" s="272">
        <v>1896</v>
      </c>
      <c r="Q102" s="15">
        <v>248</v>
      </c>
      <c r="R102" s="161">
        <v>0.13080168776371309</v>
      </c>
      <c r="S102" s="409">
        <v>0.92292807334579541</v>
      </c>
      <c r="T102" s="162">
        <v>565409.60830994567</v>
      </c>
      <c r="U102" s="162">
        <v>0</v>
      </c>
      <c r="V102" s="162">
        <v>0</v>
      </c>
      <c r="W102" s="162">
        <v>204387.26</v>
      </c>
      <c r="X102" s="162">
        <v>1009336.3346491803</v>
      </c>
      <c r="Y102" s="162">
        <v>0</v>
      </c>
      <c r="Z102" s="158">
        <v>0</v>
      </c>
      <c r="AA102" s="162">
        <v>199336.50641630366</v>
      </c>
      <c r="AB102" s="177">
        <f>SUM(Muut[[#This Row],[Työttömyysaste]:[Koulutustausta]])</f>
        <v>1978469.7093754294</v>
      </c>
      <c r="AD102" s="62"/>
    </row>
    <row r="103" spans="1:30" s="45" customFormat="1">
      <c r="A103" s="90">
        <v>265</v>
      </c>
      <c r="B103" s="154" t="s">
        <v>102</v>
      </c>
      <c r="C103" s="403">
        <v>1064</v>
      </c>
      <c r="D103" s="136">
        <v>53.916666666666664</v>
      </c>
      <c r="E103" s="41">
        <v>404</v>
      </c>
      <c r="F103" s="338">
        <f t="shared" si="4"/>
        <v>0.13345709570957096</v>
      </c>
      <c r="G103" s="385">
        <f>Muut[[#This Row],[Keskim. työttömyysaste 2022, %]]/$F$12</f>
        <v>1.4061474211144966</v>
      </c>
      <c r="H103" s="169">
        <v>0</v>
      </c>
      <c r="I103" s="391">
        <v>0</v>
      </c>
      <c r="J103" s="397">
        <v>19</v>
      </c>
      <c r="K103" s="272">
        <v>483.96</v>
      </c>
      <c r="L103" s="173">
        <f t="shared" si="5"/>
        <v>2.1985288040333915</v>
      </c>
      <c r="M103" s="385">
        <v>8.3230328817654957</v>
      </c>
      <c r="N103" s="169">
        <v>3</v>
      </c>
      <c r="O103" s="405">
        <v>81</v>
      </c>
      <c r="P103" s="272">
        <v>229</v>
      </c>
      <c r="Q103" s="15">
        <v>42</v>
      </c>
      <c r="R103" s="161">
        <v>0.18340611353711792</v>
      </c>
      <c r="S103" s="409">
        <v>1.2941014286637622</v>
      </c>
      <c r="T103" s="162">
        <v>103637.67709967965</v>
      </c>
      <c r="U103" s="162">
        <v>0</v>
      </c>
      <c r="V103" s="162">
        <v>0</v>
      </c>
      <c r="W103" s="162">
        <v>32633.26</v>
      </c>
      <c r="X103" s="162">
        <v>367777.51113682322</v>
      </c>
      <c r="Y103" s="162">
        <v>0</v>
      </c>
      <c r="Z103" s="158">
        <v>23977.62</v>
      </c>
      <c r="AA103" s="162">
        <v>39145.947048393042</v>
      </c>
      <c r="AB103" s="177">
        <f>SUM(Muut[[#This Row],[Työttömyysaste]:[Koulutustausta]])</f>
        <v>567172.01528489601</v>
      </c>
      <c r="AD103" s="62"/>
    </row>
    <row r="104" spans="1:30" s="45" customFormat="1">
      <c r="A104" s="90">
        <v>271</v>
      </c>
      <c r="B104" s="154" t="s">
        <v>103</v>
      </c>
      <c r="C104" s="403">
        <v>6903</v>
      </c>
      <c r="D104" s="136">
        <v>242.5</v>
      </c>
      <c r="E104" s="41">
        <v>3001</v>
      </c>
      <c r="F104" s="338">
        <f t="shared" si="4"/>
        <v>8.0806397867377547E-2</v>
      </c>
      <c r="G104" s="385">
        <f>Muut[[#This Row],[Keskim. työttömyysaste 2022, %]]/$F$12</f>
        <v>0.85140252278557682</v>
      </c>
      <c r="H104" s="169">
        <v>0</v>
      </c>
      <c r="I104" s="391">
        <v>16</v>
      </c>
      <c r="J104" s="397">
        <v>235</v>
      </c>
      <c r="K104" s="272">
        <v>480.42</v>
      </c>
      <c r="L104" s="173">
        <f t="shared" si="5"/>
        <v>14.36867740726864</v>
      </c>
      <c r="M104" s="385">
        <v>1.2734942130597153</v>
      </c>
      <c r="N104" s="169">
        <v>0</v>
      </c>
      <c r="O104" s="405">
        <v>0</v>
      </c>
      <c r="P104" s="272">
        <v>1847</v>
      </c>
      <c r="Q104" s="15">
        <v>282</v>
      </c>
      <c r="R104" s="161">
        <v>0.15268002165674066</v>
      </c>
      <c r="S104" s="409">
        <v>1.0773001528894788</v>
      </c>
      <c r="T104" s="162">
        <v>407115.83395642275</v>
      </c>
      <c r="U104" s="162">
        <v>0</v>
      </c>
      <c r="V104" s="162">
        <v>0</v>
      </c>
      <c r="W104" s="162">
        <v>403621.89999999997</v>
      </c>
      <c r="X104" s="162">
        <v>365087.345855758</v>
      </c>
      <c r="Y104" s="162">
        <v>0</v>
      </c>
      <c r="Z104" s="158">
        <v>0</v>
      </c>
      <c r="AA104" s="162">
        <v>211422.62202191033</v>
      </c>
      <c r="AB104" s="177">
        <f>SUM(Muut[[#This Row],[Työttömyysaste]:[Koulutustausta]])</f>
        <v>1387247.701834091</v>
      </c>
      <c r="AD104" s="62"/>
    </row>
    <row r="105" spans="1:30" s="45" customFormat="1">
      <c r="A105" s="90">
        <v>272</v>
      </c>
      <c r="B105" s="154" t="s">
        <v>104</v>
      </c>
      <c r="C105" s="403">
        <v>48006</v>
      </c>
      <c r="D105" s="136">
        <v>1731.9166666666667</v>
      </c>
      <c r="E105" s="41">
        <v>21854</v>
      </c>
      <c r="F105" s="338">
        <f t="shared" si="4"/>
        <v>7.9249412769592145E-2</v>
      </c>
      <c r="G105" s="385">
        <f>Muut[[#This Row],[Keskim. työttömyysaste 2022, %]]/$F$12</f>
        <v>0.83499762075826833</v>
      </c>
      <c r="H105" s="169">
        <v>1</v>
      </c>
      <c r="I105" s="391">
        <v>5876</v>
      </c>
      <c r="J105" s="397">
        <v>2016</v>
      </c>
      <c r="K105" s="272">
        <v>1446.27</v>
      </c>
      <c r="L105" s="173">
        <f t="shared" si="5"/>
        <v>33.19297226658923</v>
      </c>
      <c r="M105" s="385">
        <v>0.55127414865155</v>
      </c>
      <c r="N105" s="169">
        <v>0</v>
      </c>
      <c r="O105" s="405">
        <v>0</v>
      </c>
      <c r="P105" s="272">
        <v>14258</v>
      </c>
      <c r="Q105" s="15">
        <v>1219</v>
      </c>
      <c r="R105" s="161">
        <v>8.5495861972226125E-2</v>
      </c>
      <c r="S105" s="409">
        <v>0.60325315764736565</v>
      </c>
      <c r="T105" s="162">
        <v>2776680.7308275513</v>
      </c>
      <c r="U105" s="162">
        <v>987997.08420000004</v>
      </c>
      <c r="V105" s="162">
        <v>1606670.5668000001</v>
      </c>
      <c r="W105" s="162">
        <v>3462560.64</v>
      </c>
      <c r="X105" s="162">
        <v>1099069.3053803069</v>
      </c>
      <c r="Y105" s="162">
        <v>0</v>
      </c>
      <c r="Z105" s="158">
        <v>0</v>
      </c>
      <c r="AA105" s="162">
        <v>823326.29197553254</v>
      </c>
      <c r="AB105" s="177">
        <f>SUM(Muut[[#This Row],[Työttömyysaste]:[Koulutustausta]])</f>
        <v>10756304.619183391</v>
      </c>
      <c r="AD105" s="62"/>
    </row>
    <row r="106" spans="1:30" s="45" customFormat="1">
      <c r="A106" s="90">
        <v>273</v>
      </c>
      <c r="B106" s="154" t="s">
        <v>105</v>
      </c>
      <c r="C106" s="403">
        <v>3999</v>
      </c>
      <c r="D106" s="136">
        <v>196.16666666666666</v>
      </c>
      <c r="E106" s="41">
        <v>1846</v>
      </c>
      <c r="F106" s="338">
        <f t="shared" si="4"/>
        <v>0.10626579992777176</v>
      </c>
      <c r="G106" s="385">
        <f>Muut[[#This Row],[Keskim. työttömyysaste 2022, %]]/$F$12</f>
        <v>1.1196510738273857</v>
      </c>
      <c r="H106" s="169">
        <v>0</v>
      </c>
      <c r="I106" s="391">
        <v>29</v>
      </c>
      <c r="J106" s="397">
        <v>79</v>
      </c>
      <c r="K106" s="272">
        <v>2559.29</v>
      </c>
      <c r="L106" s="173">
        <f t="shared" si="5"/>
        <v>1.5625427364620657</v>
      </c>
      <c r="M106" s="385">
        <v>11.710673315028862</v>
      </c>
      <c r="N106" s="169">
        <v>0</v>
      </c>
      <c r="O106" s="405">
        <v>0</v>
      </c>
      <c r="P106" s="272">
        <v>1193</v>
      </c>
      <c r="Q106" s="15">
        <v>157</v>
      </c>
      <c r="R106" s="161">
        <v>0.13160100586756077</v>
      </c>
      <c r="S106" s="409">
        <v>0.92856800911563964</v>
      </c>
      <c r="T106" s="162">
        <v>310155.36130620801</v>
      </c>
      <c r="U106" s="162">
        <v>0</v>
      </c>
      <c r="V106" s="162">
        <v>0</v>
      </c>
      <c r="W106" s="162">
        <v>135685.66</v>
      </c>
      <c r="X106" s="162">
        <v>1944890.7068298215</v>
      </c>
      <c r="Y106" s="162">
        <v>0</v>
      </c>
      <c r="Z106" s="158">
        <v>0</v>
      </c>
      <c r="AA106" s="162">
        <v>105570.35480813138</v>
      </c>
      <c r="AB106" s="177">
        <f>SUM(Muut[[#This Row],[Työttömyysaste]:[Koulutustausta]])</f>
        <v>2496302.0829441608</v>
      </c>
      <c r="AD106" s="62"/>
    </row>
    <row r="107" spans="1:30" s="45" customFormat="1">
      <c r="A107" s="90">
        <v>275</v>
      </c>
      <c r="B107" s="154" t="s">
        <v>106</v>
      </c>
      <c r="C107" s="403">
        <v>2521</v>
      </c>
      <c r="D107" s="136">
        <v>108.83333333333333</v>
      </c>
      <c r="E107" s="41">
        <v>1056</v>
      </c>
      <c r="F107" s="338">
        <f t="shared" si="4"/>
        <v>0.10306186868686869</v>
      </c>
      <c r="G107" s="385">
        <f>Muut[[#This Row],[Keskim. työttömyysaste 2022, %]]/$F$12</f>
        <v>1.0858934109030536</v>
      </c>
      <c r="H107" s="169">
        <v>0</v>
      </c>
      <c r="I107" s="391">
        <v>0</v>
      </c>
      <c r="J107" s="397">
        <v>30</v>
      </c>
      <c r="K107" s="272">
        <v>512.94000000000005</v>
      </c>
      <c r="L107" s="173">
        <f t="shared" si="5"/>
        <v>4.9148048504698396</v>
      </c>
      <c r="M107" s="385">
        <v>3.7231239254045287</v>
      </c>
      <c r="N107" s="169">
        <v>0</v>
      </c>
      <c r="O107" s="405">
        <v>0</v>
      </c>
      <c r="P107" s="272">
        <v>600</v>
      </c>
      <c r="Q107" s="15">
        <v>69</v>
      </c>
      <c r="R107" s="161">
        <v>0.115</v>
      </c>
      <c r="S107" s="409">
        <v>0.81143240771095659</v>
      </c>
      <c r="T107" s="162">
        <v>189629.20800117464</v>
      </c>
      <c r="U107" s="162">
        <v>0</v>
      </c>
      <c r="V107" s="162">
        <v>0</v>
      </c>
      <c r="W107" s="162">
        <v>51526.2</v>
      </c>
      <c r="X107" s="162">
        <v>389800.38962418825</v>
      </c>
      <c r="Y107" s="162">
        <v>0</v>
      </c>
      <c r="Z107" s="158">
        <v>0</v>
      </c>
      <c r="AA107" s="162">
        <v>58157.007868431909</v>
      </c>
      <c r="AB107" s="177">
        <f>SUM(Muut[[#This Row],[Työttömyysaste]:[Koulutustausta]])</f>
        <v>689112.80549379473</v>
      </c>
      <c r="AD107" s="62"/>
    </row>
    <row r="108" spans="1:30" s="45" customFormat="1">
      <c r="A108" s="90">
        <v>276</v>
      </c>
      <c r="B108" s="154" t="s">
        <v>107</v>
      </c>
      <c r="C108" s="403">
        <v>15157</v>
      </c>
      <c r="D108" s="136">
        <v>645.66666666666663</v>
      </c>
      <c r="E108" s="41">
        <v>7248</v>
      </c>
      <c r="F108" s="338">
        <f t="shared" si="4"/>
        <v>8.9082045621780723E-2</v>
      </c>
      <c r="G108" s="385">
        <f>Muut[[#This Row],[Keskim. työttömyysaste 2022, %]]/$F$12</f>
        <v>0.93859744251640875</v>
      </c>
      <c r="H108" s="169">
        <v>0</v>
      </c>
      <c r="I108" s="391">
        <v>12</v>
      </c>
      <c r="J108" s="397">
        <v>343</v>
      </c>
      <c r="K108" s="272">
        <v>799.82</v>
      </c>
      <c r="L108" s="173">
        <f t="shared" si="5"/>
        <v>18.950513865619762</v>
      </c>
      <c r="M108" s="385">
        <v>0.96559004453571595</v>
      </c>
      <c r="N108" s="169">
        <v>0</v>
      </c>
      <c r="O108" s="405">
        <v>0</v>
      </c>
      <c r="P108" s="272">
        <v>5173</v>
      </c>
      <c r="Q108" s="15">
        <v>326</v>
      </c>
      <c r="R108" s="161">
        <v>6.301952445389522E-2</v>
      </c>
      <c r="S108" s="409">
        <v>0.44466160400368437</v>
      </c>
      <c r="T108" s="162">
        <v>985457.28588704299</v>
      </c>
      <c r="U108" s="162">
        <v>0</v>
      </c>
      <c r="V108" s="162">
        <v>0</v>
      </c>
      <c r="W108" s="162">
        <v>589116.22</v>
      </c>
      <c r="X108" s="162">
        <v>607810.16810780647</v>
      </c>
      <c r="Y108" s="162">
        <v>0</v>
      </c>
      <c r="Z108" s="158">
        <v>0</v>
      </c>
      <c r="AA108" s="162">
        <v>191610.6925434577</v>
      </c>
      <c r="AB108" s="177">
        <f>SUM(Muut[[#This Row],[Työttömyysaste]:[Koulutustausta]])</f>
        <v>2373994.3665383072</v>
      </c>
      <c r="AD108" s="62"/>
    </row>
    <row r="109" spans="1:30" s="45" customFormat="1">
      <c r="A109" s="90">
        <v>280</v>
      </c>
      <c r="B109" s="154" t="s">
        <v>108</v>
      </c>
      <c r="C109" s="403">
        <v>2024</v>
      </c>
      <c r="D109" s="136">
        <v>51.5</v>
      </c>
      <c r="E109" s="41">
        <v>988</v>
      </c>
      <c r="F109" s="338">
        <f t="shared" si="4"/>
        <v>5.2125506072874493E-2</v>
      </c>
      <c r="G109" s="385">
        <f>Muut[[#This Row],[Keskim. työttömyysaste 2022, %]]/$F$12</f>
        <v>0.54921130681704189</v>
      </c>
      <c r="H109" s="392">
        <v>3</v>
      </c>
      <c r="I109" s="391">
        <v>1706</v>
      </c>
      <c r="J109" s="397">
        <v>242</v>
      </c>
      <c r="K109" s="272">
        <v>236.27</v>
      </c>
      <c r="L109" s="173">
        <f t="shared" si="5"/>
        <v>8.5664705633385534</v>
      </c>
      <c r="M109" s="385">
        <v>2.1360521106310979</v>
      </c>
      <c r="N109" s="169">
        <v>0</v>
      </c>
      <c r="O109" s="405">
        <v>0</v>
      </c>
      <c r="P109" s="272">
        <v>567</v>
      </c>
      <c r="Q109" s="15">
        <v>99</v>
      </c>
      <c r="R109" s="161">
        <v>0.17460317460317459</v>
      </c>
      <c r="S109" s="409">
        <v>1.2319884727150479</v>
      </c>
      <c r="T109" s="162">
        <v>77000.787259790173</v>
      </c>
      <c r="U109" s="162">
        <v>41655.336799999997</v>
      </c>
      <c r="V109" s="162">
        <v>466470.38580000005</v>
      </c>
      <c r="W109" s="162">
        <v>415644.68</v>
      </c>
      <c r="X109" s="162">
        <v>179549.5341687272</v>
      </c>
      <c r="Y109" s="162">
        <v>0</v>
      </c>
      <c r="Z109" s="158">
        <v>0</v>
      </c>
      <c r="AA109" s="162">
        <v>70891.474933280551</v>
      </c>
      <c r="AB109" s="177">
        <f>SUM(Muut[[#This Row],[Työttömyysaste]:[Koulutustausta]])</f>
        <v>1251212.1989617981</v>
      </c>
      <c r="AD109" s="62"/>
    </row>
    <row r="110" spans="1:30" s="45" customFormat="1">
      <c r="A110" s="90">
        <v>284</v>
      </c>
      <c r="B110" s="154" t="s">
        <v>109</v>
      </c>
      <c r="C110" s="403">
        <v>2227</v>
      </c>
      <c r="D110" s="136">
        <v>62.083333333333336</v>
      </c>
      <c r="E110" s="41">
        <v>961</v>
      </c>
      <c r="F110" s="338">
        <f t="shared" si="4"/>
        <v>6.4602844259451966E-2</v>
      </c>
      <c r="G110" s="385">
        <f>Muut[[#This Row],[Keskim. työttömyysaste 2022, %]]/$F$12</f>
        <v>0.68067660523482465</v>
      </c>
      <c r="H110" s="169">
        <v>0</v>
      </c>
      <c r="I110" s="391">
        <v>9</v>
      </c>
      <c r="J110" s="397">
        <v>103</v>
      </c>
      <c r="K110" s="272">
        <v>191.5</v>
      </c>
      <c r="L110" s="173">
        <f t="shared" si="5"/>
        <v>11.629242819843341</v>
      </c>
      <c r="M110" s="385">
        <v>1.5734840015770681</v>
      </c>
      <c r="N110" s="169">
        <v>0</v>
      </c>
      <c r="O110" s="405">
        <v>0</v>
      </c>
      <c r="P110" s="272">
        <v>582</v>
      </c>
      <c r="Q110" s="15">
        <v>92</v>
      </c>
      <c r="R110" s="161">
        <v>0.15807560137457044</v>
      </c>
      <c r="S110" s="409">
        <v>1.1153710071628269</v>
      </c>
      <c r="T110" s="162">
        <v>105004.09322616049</v>
      </c>
      <c r="U110" s="162">
        <v>0</v>
      </c>
      <c r="V110" s="162">
        <v>0</v>
      </c>
      <c r="W110" s="162">
        <v>176906.62</v>
      </c>
      <c r="X110" s="162">
        <v>145527.3026338988</v>
      </c>
      <c r="Y110" s="162">
        <v>0</v>
      </c>
      <c r="Z110" s="158">
        <v>0</v>
      </c>
      <c r="AA110" s="162">
        <v>70618.164952814433</v>
      </c>
      <c r="AB110" s="177">
        <f>SUM(Muut[[#This Row],[Työttömyysaste]:[Koulutustausta]])</f>
        <v>498056.18081287376</v>
      </c>
      <c r="AD110" s="62"/>
    </row>
    <row r="111" spans="1:30" s="45" customFormat="1">
      <c r="A111" s="90">
        <v>285</v>
      </c>
      <c r="B111" s="154" t="s">
        <v>110</v>
      </c>
      <c r="C111" s="403">
        <v>50617</v>
      </c>
      <c r="D111" s="136">
        <v>2914.75</v>
      </c>
      <c r="E111" s="41">
        <v>22966</v>
      </c>
      <c r="F111" s="338">
        <f t="shared" si="4"/>
        <v>0.12691587564225376</v>
      </c>
      <c r="G111" s="385">
        <f>Muut[[#This Row],[Keskim. työttömyysaste 2022, %]]/$F$12</f>
        <v>1.3372269963165753</v>
      </c>
      <c r="H111" s="169">
        <v>0</v>
      </c>
      <c r="I111" s="391">
        <v>484</v>
      </c>
      <c r="J111" s="397">
        <v>4812</v>
      </c>
      <c r="K111" s="272">
        <v>272.13</v>
      </c>
      <c r="L111" s="173">
        <f t="shared" si="5"/>
        <v>186.00301326571861</v>
      </c>
      <c r="M111" s="385">
        <v>9.8377048877901108E-2</v>
      </c>
      <c r="N111" s="169">
        <v>3</v>
      </c>
      <c r="O111" s="405">
        <v>465</v>
      </c>
      <c r="P111" s="272">
        <v>14748</v>
      </c>
      <c r="Q111" s="15">
        <v>2354</v>
      </c>
      <c r="R111" s="161">
        <v>0.15961486303227557</v>
      </c>
      <c r="S111" s="409">
        <v>1.1262319357976862</v>
      </c>
      <c r="T111" s="162">
        <v>4688638.2353019603</v>
      </c>
      <c r="U111" s="162">
        <v>0</v>
      </c>
      <c r="V111" s="162">
        <v>0</v>
      </c>
      <c r="W111" s="162">
        <v>8264802.4799999995</v>
      </c>
      <c r="X111" s="162">
        <v>206800.75647917946</v>
      </c>
      <c r="Y111" s="162">
        <v>0</v>
      </c>
      <c r="Z111" s="158">
        <v>137649.29999999999</v>
      </c>
      <c r="AA111" s="162">
        <v>1620694.2802541384</v>
      </c>
      <c r="AB111" s="177">
        <f>SUM(Muut[[#This Row],[Työttömyysaste]:[Koulutustausta]])</f>
        <v>14918585.05203528</v>
      </c>
      <c r="AD111" s="62"/>
    </row>
    <row r="112" spans="1:30" s="45" customFormat="1">
      <c r="A112" s="90">
        <v>286</v>
      </c>
      <c r="B112" s="154" t="s">
        <v>111</v>
      </c>
      <c r="C112" s="403">
        <v>79429</v>
      </c>
      <c r="D112" s="136">
        <v>3647.5</v>
      </c>
      <c r="E112" s="41">
        <v>36069</v>
      </c>
      <c r="F112" s="338">
        <f t="shared" si="4"/>
        <v>0.10112562033879509</v>
      </c>
      <c r="G112" s="385">
        <f>Muut[[#This Row],[Keskim. työttömyysaste 2022, %]]/$F$12</f>
        <v>1.0654924677624511</v>
      </c>
      <c r="H112" s="169">
        <v>0</v>
      </c>
      <c r="I112" s="391">
        <v>287</v>
      </c>
      <c r="J112" s="397">
        <v>3705</v>
      </c>
      <c r="K112" s="272">
        <v>2557.63</v>
      </c>
      <c r="L112" s="173">
        <f t="shared" si="5"/>
        <v>31.055703913388566</v>
      </c>
      <c r="M112" s="385">
        <v>0.5892130984540257</v>
      </c>
      <c r="N112" s="169">
        <v>0</v>
      </c>
      <c r="O112" s="405">
        <v>0</v>
      </c>
      <c r="P112" s="272">
        <v>22604</v>
      </c>
      <c r="Q112" s="15">
        <v>2833</v>
      </c>
      <c r="R112" s="161">
        <v>0.12533179968147232</v>
      </c>
      <c r="S112" s="409">
        <v>0.88433290415899457</v>
      </c>
      <c r="T112" s="162">
        <v>5862389.4546412714</v>
      </c>
      <c r="U112" s="162">
        <v>0</v>
      </c>
      <c r="V112" s="162">
        <v>0</v>
      </c>
      <c r="W112" s="162">
        <v>6363485.7000000002</v>
      </c>
      <c r="X112" s="162">
        <v>1943629.2168957628</v>
      </c>
      <c r="Y112" s="162">
        <v>0</v>
      </c>
      <c r="Z112" s="158">
        <v>0</v>
      </c>
      <c r="AA112" s="162">
        <v>1996970.9124895649</v>
      </c>
      <c r="AB112" s="177">
        <f>SUM(Muut[[#This Row],[Työttömyysaste]:[Koulutustausta]])</f>
        <v>16166475.284026599</v>
      </c>
      <c r="AD112" s="62"/>
    </row>
    <row r="113" spans="1:30" s="45" customFormat="1">
      <c r="A113" s="90">
        <v>287</v>
      </c>
      <c r="B113" s="154" t="s">
        <v>112</v>
      </c>
      <c r="C113" s="403">
        <v>6242</v>
      </c>
      <c r="D113" s="136">
        <v>130.16666666666666</v>
      </c>
      <c r="E113" s="41">
        <v>2656</v>
      </c>
      <c r="F113" s="338">
        <f t="shared" si="4"/>
        <v>4.9008534136546184E-2</v>
      </c>
      <c r="G113" s="385">
        <f>Muut[[#This Row],[Keskim. työttömyysaste 2022, %]]/$F$12</f>
        <v>0.51636987544427759</v>
      </c>
      <c r="H113" s="169">
        <v>3</v>
      </c>
      <c r="I113" s="391">
        <v>3351</v>
      </c>
      <c r="J113" s="397">
        <v>315</v>
      </c>
      <c r="K113" s="272">
        <v>683.25</v>
      </c>
      <c r="L113" s="173">
        <f t="shared" si="5"/>
        <v>9.1357482619831689</v>
      </c>
      <c r="M113" s="385">
        <v>2.0029478705782884</v>
      </c>
      <c r="N113" s="169">
        <v>0</v>
      </c>
      <c r="O113" s="405">
        <v>0</v>
      </c>
      <c r="P113" s="272">
        <v>1486</v>
      </c>
      <c r="Q113" s="15">
        <v>242</v>
      </c>
      <c r="R113" s="161">
        <v>0.16285329744279947</v>
      </c>
      <c r="S113" s="409">
        <v>1.1490821151972117</v>
      </c>
      <c r="T113" s="162">
        <v>223269.7314199807</v>
      </c>
      <c r="U113" s="162">
        <v>128464.7294</v>
      </c>
      <c r="V113" s="162">
        <v>916261.58429999999</v>
      </c>
      <c r="W113" s="162">
        <v>541025.1</v>
      </c>
      <c r="X113" s="162">
        <v>519224.69725645601</v>
      </c>
      <c r="Y113" s="162">
        <v>0</v>
      </c>
      <c r="Z113" s="158">
        <v>0</v>
      </c>
      <c r="AA113" s="162">
        <v>203916.18110782409</v>
      </c>
      <c r="AB113" s="177">
        <f>SUM(Muut[[#This Row],[Työttömyysaste]:[Koulutustausta]])</f>
        <v>2532162.0234842612</v>
      </c>
      <c r="AD113" s="62"/>
    </row>
    <row r="114" spans="1:30" s="45" customFormat="1">
      <c r="A114" s="90">
        <v>288</v>
      </c>
      <c r="B114" s="154" t="s">
        <v>113</v>
      </c>
      <c r="C114" s="403">
        <v>6405</v>
      </c>
      <c r="D114" s="136">
        <v>111.75</v>
      </c>
      <c r="E114" s="41">
        <v>2965</v>
      </c>
      <c r="F114" s="338">
        <f t="shared" si="4"/>
        <v>3.7689713322091062E-2</v>
      </c>
      <c r="G114" s="385">
        <f>Muut[[#This Row],[Keskim. työttömyysaste 2022, %]]/$F$12</f>
        <v>0.39711109333396277</v>
      </c>
      <c r="H114" s="169">
        <v>3</v>
      </c>
      <c r="I114" s="391">
        <v>4903</v>
      </c>
      <c r="J114" s="397">
        <v>275</v>
      </c>
      <c r="K114" s="272">
        <v>712.85</v>
      </c>
      <c r="L114" s="173">
        <f t="shared" si="5"/>
        <v>8.985059970540787</v>
      </c>
      <c r="M114" s="385">
        <v>2.0365392760285776</v>
      </c>
      <c r="N114" s="169">
        <v>0</v>
      </c>
      <c r="O114" s="405">
        <v>0</v>
      </c>
      <c r="P114" s="272">
        <v>1842</v>
      </c>
      <c r="Q114" s="15">
        <v>220</v>
      </c>
      <c r="R114" s="161">
        <v>0.11943539630836048</v>
      </c>
      <c r="S114" s="409">
        <v>0.8427282712383064</v>
      </c>
      <c r="T114" s="162">
        <v>176188.00621273526</v>
      </c>
      <c r="U114" s="162">
        <v>131819.3835</v>
      </c>
      <c r="V114" s="162">
        <v>1340623.8578999999</v>
      </c>
      <c r="W114" s="162">
        <v>472323.5</v>
      </c>
      <c r="X114" s="162">
        <v>541718.73463485506</v>
      </c>
      <c r="Y114" s="162">
        <v>0</v>
      </c>
      <c r="Z114" s="158">
        <v>0</v>
      </c>
      <c r="AA114" s="162">
        <v>153455.88823210887</v>
      </c>
      <c r="AB114" s="177">
        <f>SUM(Muut[[#This Row],[Työttömyysaste]:[Koulutustausta]])</f>
        <v>2816129.3704796988</v>
      </c>
      <c r="AD114" s="62"/>
    </row>
    <row r="115" spans="1:30" s="45" customFormat="1">
      <c r="A115" s="90">
        <v>290</v>
      </c>
      <c r="B115" s="154" t="s">
        <v>114</v>
      </c>
      <c r="C115" s="403">
        <v>7755</v>
      </c>
      <c r="D115" s="136">
        <v>361.75</v>
      </c>
      <c r="E115" s="41">
        <v>3179</v>
      </c>
      <c r="F115" s="338">
        <f t="shared" si="4"/>
        <v>0.11379364580056621</v>
      </c>
      <c r="G115" s="385">
        <f>Muut[[#This Row],[Keskim. työttömyysaste 2022, %]]/$F$12</f>
        <v>1.1989669094095787</v>
      </c>
      <c r="H115" s="169">
        <v>0</v>
      </c>
      <c r="I115" s="391">
        <v>4</v>
      </c>
      <c r="J115" s="397">
        <v>202</v>
      </c>
      <c r="K115" s="272">
        <v>4807.07</v>
      </c>
      <c r="L115" s="173">
        <f t="shared" si="5"/>
        <v>1.6132488189271221</v>
      </c>
      <c r="M115" s="385">
        <v>11.342594714960155</v>
      </c>
      <c r="N115" s="169">
        <v>0</v>
      </c>
      <c r="O115" s="405">
        <v>0</v>
      </c>
      <c r="P115" s="272">
        <v>1802</v>
      </c>
      <c r="Q115" s="15">
        <v>194</v>
      </c>
      <c r="R115" s="161">
        <v>0.1076581576026637</v>
      </c>
      <c r="S115" s="409">
        <v>0.7596288524630872</v>
      </c>
      <c r="T115" s="162">
        <v>644071.65525378578</v>
      </c>
      <c r="U115" s="162">
        <v>0</v>
      </c>
      <c r="V115" s="162">
        <v>0</v>
      </c>
      <c r="W115" s="162">
        <v>346943.08</v>
      </c>
      <c r="X115" s="162">
        <v>3653054.4682628498</v>
      </c>
      <c r="Y115" s="162">
        <v>0</v>
      </c>
      <c r="Z115" s="158">
        <v>0</v>
      </c>
      <c r="AA115" s="162">
        <v>167478.90537670077</v>
      </c>
      <c r="AB115" s="177">
        <f>SUM(Muut[[#This Row],[Työttömyysaste]:[Koulutustausta]])</f>
        <v>4811548.1088933367</v>
      </c>
      <c r="AD115" s="62"/>
    </row>
    <row r="116" spans="1:30" s="45" customFormat="1">
      <c r="A116" s="90">
        <v>291</v>
      </c>
      <c r="B116" s="154" t="s">
        <v>115</v>
      </c>
      <c r="C116" s="403">
        <v>2119</v>
      </c>
      <c r="D116" s="136">
        <v>89.166666666666671</v>
      </c>
      <c r="E116" s="41">
        <v>787</v>
      </c>
      <c r="F116" s="338">
        <f t="shared" si="4"/>
        <v>0.11329944938585346</v>
      </c>
      <c r="G116" s="385">
        <f>Muut[[#This Row],[Keskim. työttömyysaste 2022, %]]/$F$12</f>
        <v>1.193759895047565</v>
      </c>
      <c r="H116" s="169">
        <v>0</v>
      </c>
      <c r="I116" s="391">
        <v>7</v>
      </c>
      <c r="J116" s="397">
        <v>24</v>
      </c>
      <c r="K116" s="272">
        <v>660.93</v>
      </c>
      <c r="L116" s="173">
        <f t="shared" si="5"/>
        <v>3.2060883906011228</v>
      </c>
      <c r="M116" s="385">
        <v>5.7073995779784594</v>
      </c>
      <c r="N116" s="169">
        <v>3</v>
      </c>
      <c r="O116" s="405">
        <v>164</v>
      </c>
      <c r="P116" s="272">
        <v>453</v>
      </c>
      <c r="Q116" s="15">
        <v>62</v>
      </c>
      <c r="R116" s="161">
        <v>0.13686534216335541</v>
      </c>
      <c r="S116" s="409">
        <v>0.96571281846778589</v>
      </c>
      <c r="T116" s="162">
        <v>175223.81386355308</v>
      </c>
      <c r="U116" s="162">
        <v>0</v>
      </c>
      <c r="V116" s="162">
        <v>0</v>
      </c>
      <c r="W116" s="162">
        <v>41220.959999999999</v>
      </c>
      <c r="X116" s="162">
        <v>502262.97717923089</v>
      </c>
      <c r="Y116" s="162">
        <v>0</v>
      </c>
      <c r="Z116" s="158">
        <v>48547.28</v>
      </c>
      <c r="AA116" s="162">
        <v>58177.601494133967</v>
      </c>
      <c r="AB116" s="177">
        <f>SUM(Muut[[#This Row],[Työttömyysaste]:[Koulutustausta]])</f>
        <v>825432.63253691792</v>
      </c>
      <c r="AD116" s="62"/>
    </row>
    <row r="117" spans="1:30" s="45" customFormat="1">
      <c r="A117" s="154">
        <v>297</v>
      </c>
      <c r="B117" s="154" t="s">
        <v>116</v>
      </c>
      <c r="C117" s="403">
        <v>122594</v>
      </c>
      <c r="D117" s="136">
        <v>5626.166666666667</v>
      </c>
      <c r="E117" s="41">
        <v>57573</v>
      </c>
      <c r="F117" s="338">
        <f t="shared" si="4"/>
        <v>9.7722311963362465E-2</v>
      </c>
      <c r="G117" s="385">
        <f>Muut[[#This Row],[Keskim. työttömyysaste 2022, %]]/$F$12</f>
        <v>1.0296341024209315</v>
      </c>
      <c r="H117" s="169">
        <v>0</v>
      </c>
      <c r="I117" s="391">
        <v>140</v>
      </c>
      <c r="J117" s="397">
        <v>6023</v>
      </c>
      <c r="K117" s="272">
        <v>3241.74</v>
      </c>
      <c r="L117" s="173">
        <f t="shared" si="5"/>
        <v>37.817345006076984</v>
      </c>
      <c r="M117" s="385">
        <v>0.48386335752914589</v>
      </c>
      <c r="N117" s="169">
        <v>3</v>
      </c>
      <c r="O117" s="405">
        <v>820</v>
      </c>
      <c r="P117" s="272">
        <v>37329</v>
      </c>
      <c r="Q117" s="15">
        <v>3576</v>
      </c>
      <c r="R117" s="161">
        <v>9.5796833561038339E-2</v>
      </c>
      <c r="S117" s="409">
        <v>0.6759361331088618</v>
      </c>
      <c r="T117" s="162">
        <v>8743741.7375523169</v>
      </c>
      <c r="U117" s="162">
        <v>0</v>
      </c>
      <c r="V117" s="162">
        <v>0</v>
      </c>
      <c r="W117" s="162">
        <v>10344743.42</v>
      </c>
      <c r="X117" s="162">
        <v>2463507.4571301048</v>
      </c>
      <c r="Y117" s="162">
        <v>0</v>
      </c>
      <c r="Z117" s="158">
        <v>242736.4</v>
      </c>
      <c r="AA117" s="162">
        <v>2355872.2576157479</v>
      </c>
      <c r="AB117" s="177">
        <f>SUM(Muut[[#This Row],[Työttömyysaste]:[Koulutustausta]])</f>
        <v>24150601.272298168</v>
      </c>
      <c r="AD117" s="62"/>
    </row>
    <row r="118" spans="1:30" s="45" customFormat="1">
      <c r="A118" s="90">
        <v>300</v>
      </c>
      <c r="B118" s="154" t="s">
        <v>117</v>
      </c>
      <c r="C118" s="403">
        <v>3437</v>
      </c>
      <c r="D118" s="136">
        <v>54.583333333333336</v>
      </c>
      <c r="E118" s="41">
        <v>1478</v>
      </c>
      <c r="F118" s="338">
        <f t="shared" si="4"/>
        <v>3.6930536761389264E-2</v>
      </c>
      <c r="G118" s="385">
        <f>Muut[[#This Row],[Keskim. työttömyysaste 2022, %]]/$F$12</f>
        <v>0.38911216186219949</v>
      </c>
      <c r="H118" s="169">
        <v>0</v>
      </c>
      <c r="I118" s="391">
        <v>5</v>
      </c>
      <c r="J118" s="397">
        <v>61</v>
      </c>
      <c r="K118" s="272">
        <v>462.37</v>
      </c>
      <c r="L118" s="173">
        <f t="shared" si="5"/>
        <v>7.4334407509137703</v>
      </c>
      <c r="M118" s="385">
        <v>2.4616362920803692</v>
      </c>
      <c r="N118" s="169">
        <v>0</v>
      </c>
      <c r="O118" s="405">
        <v>0</v>
      </c>
      <c r="P118" s="272">
        <v>895</v>
      </c>
      <c r="Q118" s="15">
        <v>110</v>
      </c>
      <c r="R118" s="161">
        <v>0.12290502793296089</v>
      </c>
      <c r="S118" s="409">
        <v>0.86720976291673757</v>
      </c>
      <c r="T118" s="162">
        <v>92640.208717192698</v>
      </c>
      <c r="U118" s="162">
        <v>0</v>
      </c>
      <c r="V118" s="162">
        <v>0</v>
      </c>
      <c r="W118" s="162">
        <v>104769.94</v>
      </c>
      <c r="X118" s="162">
        <v>351370.54265710595</v>
      </c>
      <c r="Y118" s="162">
        <v>0</v>
      </c>
      <c r="Z118" s="158">
        <v>0</v>
      </c>
      <c r="AA118" s="162">
        <v>84738.456724767442</v>
      </c>
      <c r="AB118" s="177">
        <f>SUM(Muut[[#This Row],[Työttömyysaste]:[Koulutustausta]])</f>
        <v>633519.14809906611</v>
      </c>
      <c r="AD118" s="62"/>
    </row>
    <row r="119" spans="1:30" s="45" customFormat="1">
      <c r="A119" s="90">
        <v>301</v>
      </c>
      <c r="B119" s="154" t="s">
        <v>118</v>
      </c>
      <c r="C119" s="403">
        <v>19890</v>
      </c>
      <c r="D119" s="136">
        <v>619.41666666666663</v>
      </c>
      <c r="E119" s="41">
        <v>8621</v>
      </c>
      <c r="F119" s="338">
        <f t="shared" si="4"/>
        <v>7.1849746742450607E-2</v>
      </c>
      <c r="G119" s="385">
        <f>Muut[[#This Row],[Keskim. työttömyysaste 2022, %]]/$F$12</f>
        <v>0.75703232977203994</v>
      </c>
      <c r="H119" s="169">
        <v>0</v>
      </c>
      <c r="I119" s="391">
        <v>85</v>
      </c>
      <c r="J119" s="397">
        <v>383</v>
      </c>
      <c r="K119" s="272">
        <v>1724.62</v>
      </c>
      <c r="L119" s="173">
        <f t="shared" si="5"/>
        <v>11.532975380083728</v>
      </c>
      <c r="M119" s="385">
        <v>1.5866181036923053</v>
      </c>
      <c r="N119" s="169">
        <v>0</v>
      </c>
      <c r="O119" s="405">
        <v>0</v>
      </c>
      <c r="P119" s="272">
        <v>5331</v>
      </c>
      <c r="Q119" s="15">
        <v>598</v>
      </c>
      <c r="R119" s="161">
        <v>0.11217407615831926</v>
      </c>
      <c r="S119" s="409">
        <v>0.79149287565128001</v>
      </c>
      <c r="T119" s="162">
        <v>1043024.23042302</v>
      </c>
      <c r="U119" s="162">
        <v>0</v>
      </c>
      <c r="V119" s="162">
        <v>0</v>
      </c>
      <c r="W119" s="162">
        <v>657817.81999999995</v>
      </c>
      <c r="X119" s="162">
        <v>1310596.8494437314</v>
      </c>
      <c r="Y119" s="162">
        <v>0</v>
      </c>
      <c r="Z119" s="158">
        <v>0</v>
      </c>
      <c r="AA119" s="162">
        <v>447567.61342529359</v>
      </c>
      <c r="AB119" s="177">
        <f>SUM(Muut[[#This Row],[Työttömyysaste]:[Koulutustausta]])</f>
        <v>3459006.5132920449</v>
      </c>
      <c r="AD119" s="62"/>
    </row>
    <row r="120" spans="1:30" s="45" customFormat="1">
      <c r="A120" s="90">
        <v>304</v>
      </c>
      <c r="B120" s="154" t="s">
        <v>119</v>
      </c>
      <c r="C120" s="403">
        <v>950</v>
      </c>
      <c r="D120" s="136">
        <v>33.75</v>
      </c>
      <c r="E120" s="41">
        <v>415</v>
      </c>
      <c r="F120" s="338">
        <f t="shared" si="4"/>
        <v>8.1325301204819275E-2</v>
      </c>
      <c r="G120" s="385">
        <f>Muut[[#This Row],[Keskim. työttömyysaste 2022, %]]/$F$12</f>
        <v>0.85686985733134924</v>
      </c>
      <c r="H120" s="169">
        <v>0</v>
      </c>
      <c r="I120" s="391">
        <v>15</v>
      </c>
      <c r="J120" s="397">
        <v>35</v>
      </c>
      <c r="K120" s="272">
        <v>165.84</v>
      </c>
      <c r="L120" s="173">
        <f t="shared" si="5"/>
        <v>5.7284129281234923</v>
      </c>
      <c r="M120" s="385">
        <v>3.1943276012179291</v>
      </c>
      <c r="N120" s="169">
        <v>1</v>
      </c>
      <c r="O120" s="405">
        <v>0</v>
      </c>
      <c r="P120" s="272">
        <v>216</v>
      </c>
      <c r="Q120" s="15">
        <v>36</v>
      </c>
      <c r="R120" s="161">
        <v>0.16666666666666666</v>
      </c>
      <c r="S120" s="409">
        <v>1.1759889966825456</v>
      </c>
      <c r="T120" s="162">
        <v>56387.606266475435</v>
      </c>
      <c r="U120" s="162">
        <v>0</v>
      </c>
      <c r="V120" s="162">
        <v>0</v>
      </c>
      <c r="W120" s="162">
        <v>60113.9</v>
      </c>
      <c r="X120" s="162">
        <v>126027.40401465156</v>
      </c>
      <c r="Y120" s="162">
        <v>384446</v>
      </c>
      <c r="Z120" s="158">
        <v>0</v>
      </c>
      <c r="AA120" s="162">
        <v>31761.698816900534</v>
      </c>
      <c r="AB120" s="177">
        <f>SUM(Muut[[#This Row],[Työttömyysaste]:[Koulutustausta]])</f>
        <v>658736.60909802746</v>
      </c>
      <c r="AD120" s="62"/>
    </row>
    <row r="121" spans="1:30" s="45" customFormat="1">
      <c r="A121" s="90">
        <v>305</v>
      </c>
      <c r="B121" s="154" t="s">
        <v>120</v>
      </c>
      <c r="C121" s="403">
        <v>15146</v>
      </c>
      <c r="D121" s="136">
        <v>569.16666666666663</v>
      </c>
      <c r="E121" s="41">
        <v>6499</v>
      </c>
      <c r="F121" s="338">
        <f t="shared" si="4"/>
        <v>8.7577576037339067E-2</v>
      </c>
      <c r="G121" s="385">
        <f>Muut[[#This Row],[Keskim. työttömyysaste 2022, %]]/$F$12</f>
        <v>0.92274586103953027</v>
      </c>
      <c r="H121" s="169">
        <v>0</v>
      </c>
      <c r="I121" s="391">
        <v>41</v>
      </c>
      <c r="J121" s="397">
        <v>495</v>
      </c>
      <c r="K121" s="272">
        <v>4978.8500000000004</v>
      </c>
      <c r="L121" s="173">
        <f t="shared" si="5"/>
        <v>3.0420679474175762</v>
      </c>
      <c r="M121" s="385">
        <v>6.0151278156071752</v>
      </c>
      <c r="N121" s="169">
        <v>0</v>
      </c>
      <c r="O121" s="405">
        <v>0</v>
      </c>
      <c r="P121" s="272">
        <v>4063</v>
      </c>
      <c r="Q121" s="15">
        <v>464</v>
      </c>
      <c r="R121" s="161">
        <v>0.11420132906719173</v>
      </c>
      <c r="S121" s="409">
        <v>0.80579703833724026</v>
      </c>
      <c r="T121" s="162">
        <v>968111.20335907827</v>
      </c>
      <c r="U121" s="162">
        <v>0</v>
      </c>
      <c r="V121" s="162">
        <v>0</v>
      </c>
      <c r="W121" s="162">
        <v>850182.29999999993</v>
      </c>
      <c r="X121" s="162">
        <v>3783595.8784270859</v>
      </c>
      <c r="Y121" s="162">
        <v>0</v>
      </c>
      <c r="Z121" s="158">
        <v>0</v>
      </c>
      <c r="AA121" s="162">
        <v>346976.83322970557</v>
      </c>
      <c r="AB121" s="177">
        <f>SUM(Muut[[#This Row],[Työttömyysaste]:[Koulutustausta]])</f>
        <v>5948866.2150158696</v>
      </c>
      <c r="AD121" s="62"/>
    </row>
    <row r="122" spans="1:30" s="45" customFormat="1">
      <c r="A122" s="90">
        <v>309</v>
      </c>
      <c r="B122" s="154" t="s">
        <v>121</v>
      </c>
      <c r="C122" s="403">
        <v>6457</v>
      </c>
      <c r="D122" s="136">
        <v>393.75</v>
      </c>
      <c r="E122" s="41">
        <v>2498</v>
      </c>
      <c r="F122" s="338">
        <f t="shared" si="4"/>
        <v>0.15762610088070456</v>
      </c>
      <c r="G122" s="385">
        <f>Muut[[#This Row],[Keskim. työttömyysaste 2022, %]]/$F$12</f>
        <v>1.6607999303092937</v>
      </c>
      <c r="H122" s="169">
        <v>0</v>
      </c>
      <c r="I122" s="391">
        <v>9</v>
      </c>
      <c r="J122" s="397">
        <v>302</v>
      </c>
      <c r="K122" s="272">
        <v>445.87</v>
      </c>
      <c r="L122" s="173">
        <f t="shared" si="5"/>
        <v>14.481799627694171</v>
      </c>
      <c r="M122" s="385">
        <v>1.2635465203154457</v>
      </c>
      <c r="N122" s="169">
        <v>0</v>
      </c>
      <c r="O122" s="405">
        <v>0</v>
      </c>
      <c r="P122" s="272">
        <v>1631</v>
      </c>
      <c r="Q122" s="15">
        <v>265</v>
      </c>
      <c r="R122" s="161">
        <v>0.16247700797057021</v>
      </c>
      <c r="S122" s="409">
        <v>1.1464270415237572</v>
      </c>
      <c r="T122" s="162">
        <v>742836.59734099242</v>
      </c>
      <c r="U122" s="162">
        <v>0</v>
      </c>
      <c r="V122" s="162">
        <v>0</v>
      </c>
      <c r="W122" s="162">
        <v>518697.08</v>
      </c>
      <c r="X122" s="162">
        <v>338831.63668603887</v>
      </c>
      <c r="Y122" s="162">
        <v>0</v>
      </c>
      <c r="Z122" s="158">
        <v>0</v>
      </c>
      <c r="AA122" s="162">
        <v>210452.48954439032</v>
      </c>
      <c r="AB122" s="177">
        <f>SUM(Muut[[#This Row],[Työttömyysaste]:[Koulutustausta]])</f>
        <v>1810817.8035714217</v>
      </c>
      <c r="AD122" s="62"/>
    </row>
    <row r="123" spans="1:30" s="45" customFormat="1">
      <c r="A123" s="90">
        <v>312</v>
      </c>
      <c r="B123" s="154" t="s">
        <v>122</v>
      </c>
      <c r="C123" s="403">
        <v>1196</v>
      </c>
      <c r="D123" s="136">
        <v>34.333333333333336</v>
      </c>
      <c r="E123" s="41">
        <v>493</v>
      </c>
      <c r="F123" s="338">
        <f t="shared" si="4"/>
        <v>6.9641649763353616E-2</v>
      </c>
      <c r="G123" s="385">
        <f>Muut[[#This Row],[Keskim. työttömyysaste 2022, %]]/$F$12</f>
        <v>0.73376710092662256</v>
      </c>
      <c r="H123" s="169">
        <v>0</v>
      </c>
      <c r="I123" s="391">
        <v>1</v>
      </c>
      <c r="J123" s="397">
        <v>20</v>
      </c>
      <c r="K123" s="272">
        <v>448.22</v>
      </c>
      <c r="L123" s="173">
        <f t="shared" si="5"/>
        <v>2.6683325152826733</v>
      </c>
      <c r="M123" s="385">
        <v>6.8576264100053583</v>
      </c>
      <c r="N123" s="169">
        <v>0</v>
      </c>
      <c r="O123" s="405">
        <v>0</v>
      </c>
      <c r="P123" s="272">
        <v>269</v>
      </c>
      <c r="Q123" s="15">
        <v>43</v>
      </c>
      <c r="R123" s="161">
        <v>0.15985130111524162</v>
      </c>
      <c r="S123" s="409">
        <v>1.1279002273014749</v>
      </c>
      <c r="T123" s="162">
        <v>60790.344309099826</v>
      </c>
      <c r="U123" s="162">
        <v>0</v>
      </c>
      <c r="V123" s="162">
        <v>0</v>
      </c>
      <c r="W123" s="162">
        <v>34350.800000000003</v>
      </c>
      <c r="X123" s="162">
        <v>340617.48086979694</v>
      </c>
      <c r="Y123" s="162">
        <v>0</v>
      </c>
      <c r="Z123" s="158">
        <v>0</v>
      </c>
      <c r="AA123" s="162">
        <v>38351.179340768394</v>
      </c>
      <c r="AB123" s="177">
        <f>SUM(Muut[[#This Row],[Työttömyysaste]:[Koulutustausta]])</f>
        <v>474109.80451966514</v>
      </c>
      <c r="AD123" s="62"/>
    </row>
    <row r="124" spans="1:30" s="45" customFormat="1">
      <c r="A124" s="90">
        <v>316</v>
      </c>
      <c r="B124" s="154" t="s">
        <v>123</v>
      </c>
      <c r="C124" s="403">
        <v>4198</v>
      </c>
      <c r="D124" s="136">
        <v>182.5</v>
      </c>
      <c r="E124" s="41">
        <v>1987</v>
      </c>
      <c r="F124" s="338">
        <f t="shared" si="4"/>
        <v>9.1847005535983892E-2</v>
      </c>
      <c r="G124" s="385">
        <f>Muut[[#This Row],[Keskim. työttömyysaste 2022, %]]/$F$12</f>
        <v>0.9677299605902524</v>
      </c>
      <c r="H124" s="169">
        <v>0</v>
      </c>
      <c r="I124" s="391">
        <v>19</v>
      </c>
      <c r="J124" s="397">
        <v>161</v>
      </c>
      <c r="K124" s="272">
        <v>256.5</v>
      </c>
      <c r="L124" s="173">
        <f t="shared" si="5"/>
        <v>16.366471734892787</v>
      </c>
      <c r="M124" s="385">
        <v>1.1180435113859533</v>
      </c>
      <c r="N124" s="169">
        <v>0</v>
      </c>
      <c r="O124" s="405">
        <v>0</v>
      </c>
      <c r="P124" s="272">
        <v>1219</v>
      </c>
      <c r="Q124" s="15">
        <v>258</v>
      </c>
      <c r="R124" s="161">
        <v>0.21164889253486463</v>
      </c>
      <c r="S124" s="409">
        <v>1.4933806126862843</v>
      </c>
      <c r="T124" s="162">
        <v>281411.47904562426</v>
      </c>
      <c r="U124" s="162">
        <v>0</v>
      </c>
      <c r="V124" s="162">
        <v>0</v>
      </c>
      <c r="W124" s="162">
        <v>276523.94</v>
      </c>
      <c r="X124" s="162">
        <v>194922.99282295056</v>
      </c>
      <c r="Y124" s="162">
        <v>0</v>
      </c>
      <c r="Z124" s="158">
        <v>0</v>
      </c>
      <c r="AA124" s="162">
        <v>178233.69181678112</v>
      </c>
      <c r="AB124" s="177">
        <f>SUM(Muut[[#This Row],[Työttömyysaste]:[Koulutustausta]])</f>
        <v>931092.10368535598</v>
      </c>
      <c r="AD124" s="62"/>
    </row>
    <row r="125" spans="1:30" s="45" customFormat="1">
      <c r="A125" s="90">
        <v>317</v>
      </c>
      <c r="B125" s="154" t="s">
        <v>124</v>
      </c>
      <c r="C125" s="403">
        <v>2474</v>
      </c>
      <c r="D125" s="136">
        <v>75.166666666666671</v>
      </c>
      <c r="E125" s="41">
        <v>1016</v>
      </c>
      <c r="F125" s="338">
        <f t="shared" si="4"/>
        <v>7.398293963254593E-2</v>
      </c>
      <c r="G125" s="385">
        <f>Muut[[#This Row],[Keskim. työttömyysaste 2022, %]]/$F$12</f>
        <v>0.77950834474298614</v>
      </c>
      <c r="H125" s="169">
        <v>0</v>
      </c>
      <c r="I125" s="391">
        <v>2</v>
      </c>
      <c r="J125" s="397">
        <v>29</v>
      </c>
      <c r="K125" s="272">
        <v>696.5</v>
      </c>
      <c r="L125" s="173">
        <f t="shared" si="5"/>
        <v>3.552045944005743</v>
      </c>
      <c r="M125" s="385">
        <v>5.1515176931644167</v>
      </c>
      <c r="N125" s="169">
        <v>0</v>
      </c>
      <c r="O125" s="405">
        <v>0</v>
      </c>
      <c r="P125" s="272">
        <v>578</v>
      </c>
      <c r="Q125" s="15">
        <v>91</v>
      </c>
      <c r="R125" s="161">
        <v>0.157439446366782</v>
      </c>
      <c r="S125" s="409">
        <v>1.1108823394267646</v>
      </c>
      <c r="T125" s="162">
        <v>133587.44748181759</v>
      </c>
      <c r="U125" s="162">
        <v>0</v>
      </c>
      <c r="V125" s="162">
        <v>0</v>
      </c>
      <c r="W125" s="162">
        <v>49808.659999999996</v>
      </c>
      <c r="X125" s="162">
        <v>529293.81871807051</v>
      </c>
      <c r="Y125" s="162">
        <v>0</v>
      </c>
      <c r="Z125" s="158">
        <v>0</v>
      </c>
      <c r="AA125" s="162">
        <v>78134.820267099814</v>
      </c>
      <c r="AB125" s="177">
        <f>SUM(Muut[[#This Row],[Työttömyysaste]:[Koulutustausta]])</f>
        <v>790824.74646698788</v>
      </c>
      <c r="AD125" s="62"/>
    </row>
    <row r="126" spans="1:30" s="104" customFormat="1">
      <c r="A126" s="90">
        <v>320</v>
      </c>
      <c r="B126" s="154" t="s">
        <v>125</v>
      </c>
      <c r="C126" s="403">
        <v>6996</v>
      </c>
      <c r="D126" s="136">
        <v>405.83333333333331</v>
      </c>
      <c r="E126" s="41">
        <v>2778</v>
      </c>
      <c r="F126" s="338">
        <f t="shared" si="4"/>
        <v>0.14608831293496519</v>
      </c>
      <c r="G126" s="385">
        <f>Muut[[#This Row],[Keskim. työttömyysaste 2022, %]]/$F$12</f>
        <v>1.5392340391964405</v>
      </c>
      <c r="H126" s="169">
        <v>0</v>
      </c>
      <c r="I126" s="391">
        <v>5</v>
      </c>
      <c r="J126" s="397">
        <v>149</v>
      </c>
      <c r="K126" s="272">
        <v>3504.39</v>
      </c>
      <c r="L126" s="173">
        <f t="shared" si="5"/>
        <v>1.9963531456259149</v>
      </c>
      <c r="M126" s="385">
        <v>9.1659271645254918</v>
      </c>
      <c r="N126" s="169">
        <v>0</v>
      </c>
      <c r="O126" s="405">
        <v>0</v>
      </c>
      <c r="P126" s="272">
        <v>1552</v>
      </c>
      <c r="Q126" s="15">
        <v>224</v>
      </c>
      <c r="R126" s="161">
        <v>0.14432989690721648</v>
      </c>
      <c r="S126" s="409">
        <v>1.0183822239312765</v>
      </c>
      <c r="T126" s="162">
        <v>745932.70229838148</v>
      </c>
      <c r="U126" s="162">
        <v>0</v>
      </c>
      <c r="V126" s="162">
        <v>0</v>
      </c>
      <c r="W126" s="162">
        <v>255913.46</v>
      </c>
      <c r="X126" s="162">
        <v>2663104.042178635</v>
      </c>
      <c r="Y126" s="162">
        <v>0</v>
      </c>
      <c r="Z126" s="158">
        <v>0</v>
      </c>
      <c r="AA126" s="162">
        <v>202552.43595805787</v>
      </c>
      <c r="AB126" s="177">
        <f>SUM(Muut[[#This Row],[Työttömyysaste]:[Koulutustausta]])</f>
        <v>3867502.6404350745</v>
      </c>
      <c r="AD126" s="358"/>
    </row>
    <row r="127" spans="1:30" s="45" customFormat="1">
      <c r="A127" s="90">
        <v>322</v>
      </c>
      <c r="B127" s="154" t="s">
        <v>126</v>
      </c>
      <c r="C127" s="403">
        <v>6549</v>
      </c>
      <c r="D127" s="136">
        <v>210.33333333333334</v>
      </c>
      <c r="E127" s="41">
        <v>2743</v>
      </c>
      <c r="F127" s="338">
        <f t="shared" si="4"/>
        <v>7.6680034026005595E-2</v>
      </c>
      <c r="G127" s="385">
        <f>Muut[[#This Row],[Keskim. työttömyysaste 2022, %]]/$F$12</f>
        <v>0.80792580958965821</v>
      </c>
      <c r="H127" s="169">
        <v>3</v>
      </c>
      <c r="I127" s="391">
        <v>4396</v>
      </c>
      <c r="J127" s="397">
        <v>207</v>
      </c>
      <c r="K127" s="272">
        <v>686.91</v>
      </c>
      <c r="L127" s="173">
        <f t="shared" si="5"/>
        <v>9.5340000873476871</v>
      </c>
      <c r="M127" s="385">
        <v>1.9192812418537561</v>
      </c>
      <c r="N127" s="169">
        <v>1</v>
      </c>
      <c r="O127" s="405">
        <v>0</v>
      </c>
      <c r="P127" s="272">
        <v>1691</v>
      </c>
      <c r="Q127" s="15">
        <v>301</v>
      </c>
      <c r="R127" s="161">
        <v>0.17800118273211119</v>
      </c>
      <c r="S127" s="409">
        <v>1.2559645937366515</v>
      </c>
      <c r="T127" s="162">
        <v>366514.92141747504</v>
      </c>
      <c r="U127" s="162">
        <v>134783.0043</v>
      </c>
      <c r="V127" s="162">
        <v>1201995.2028000001</v>
      </c>
      <c r="W127" s="162">
        <v>355530.77999999997</v>
      </c>
      <c r="X127" s="162">
        <v>522006.05458094738</v>
      </c>
      <c r="Y127" s="162">
        <v>2650249.3199999998</v>
      </c>
      <c r="Z127" s="158">
        <v>0</v>
      </c>
      <c r="AA127" s="162">
        <v>233845.62369616123</v>
      </c>
      <c r="AB127" s="177">
        <f>SUM(Muut[[#This Row],[Työttömyysaste]:[Koulutustausta]])</f>
        <v>5464924.9067945834</v>
      </c>
      <c r="AD127" s="62"/>
    </row>
    <row r="128" spans="1:30" s="45" customFormat="1">
      <c r="A128" s="154">
        <v>398</v>
      </c>
      <c r="B128" s="154" t="s">
        <v>127</v>
      </c>
      <c r="C128" s="403">
        <v>120175</v>
      </c>
      <c r="D128" s="136">
        <v>7654.5</v>
      </c>
      <c r="E128" s="41">
        <v>55809</v>
      </c>
      <c r="F128" s="338">
        <f t="shared" si="4"/>
        <v>0.13715529753265601</v>
      </c>
      <c r="G128" s="385">
        <f>Muut[[#This Row],[Keskim. työttömyysaste 2022, %]]/$F$12</f>
        <v>1.4451128798534509</v>
      </c>
      <c r="H128" s="169">
        <v>0</v>
      </c>
      <c r="I128" s="391">
        <v>506</v>
      </c>
      <c r="J128" s="397">
        <v>10018</v>
      </c>
      <c r="K128" s="272">
        <v>459.5</v>
      </c>
      <c r="L128" s="173">
        <f t="shared" si="5"/>
        <v>261.53427638737759</v>
      </c>
      <c r="M128" s="385">
        <v>6.9965695434793973E-2</v>
      </c>
      <c r="N128" s="169">
        <v>0</v>
      </c>
      <c r="O128" s="405">
        <v>0</v>
      </c>
      <c r="P128" s="272">
        <v>36690</v>
      </c>
      <c r="Q128" s="15">
        <v>5701</v>
      </c>
      <c r="R128" s="161">
        <v>0.15538293813028073</v>
      </c>
      <c r="S128" s="409">
        <v>1.0963717530804895</v>
      </c>
      <c r="T128" s="162">
        <v>12029874.322101628</v>
      </c>
      <c r="U128" s="162">
        <v>0</v>
      </c>
      <c r="V128" s="162">
        <v>0</v>
      </c>
      <c r="W128" s="162">
        <v>17206315.719999999</v>
      </c>
      <c r="X128" s="162">
        <v>349189.53295183548</v>
      </c>
      <c r="Y128" s="162">
        <v>0</v>
      </c>
      <c r="Z128" s="158">
        <v>0</v>
      </c>
      <c r="AA128" s="162">
        <v>3745836.5963739119</v>
      </c>
      <c r="AB128" s="177">
        <f>SUM(Muut[[#This Row],[Työttömyysaste]:[Koulutustausta]])</f>
        <v>33331216.171427377</v>
      </c>
      <c r="AD128" s="62"/>
    </row>
    <row r="129" spans="1:30" s="45" customFormat="1">
      <c r="A129" s="90">
        <v>399</v>
      </c>
      <c r="B129" s="154" t="s">
        <v>128</v>
      </c>
      <c r="C129" s="403">
        <v>7817</v>
      </c>
      <c r="D129" s="136">
        <v>188.66666666666666</v>
      </c>
      <c r="E129" s="41">
        <v>3656</v>
      </c>
      <c r="F129" s="338">
        <f t="shared" si="4"/>
        <v>5.1604668125455867E-2</v>
      </c>
      <c r="G129" s="385">
        <f>Muut[[#This Row],[Keskim. työttömyysaste 2022, %]]/$F$12</f>
        <v>0.54372358859054115</v>
      </c>
      <c r="H129" s="169">
        <v>0</v>
      </c>
      <c r="I129" s="391">
        <v>90</v>
      </c>
      <c r="J129" s="397">
        <v>140</v>
      </c>
      <c r="K129" s="272">
        <v>505.16</v>
      </c>
      <c r="L129" s="173">
        <f t="shared" si="5"/>
        <v>15.474305170639004</v>
      </c>
      <c r="M129" s="385">
        <v>1.1825039848766834</v>
      </c>
      <c r="N129" s="169">
        <v>0</v>
      </c>
      <c r="O129" s="405">
        <v>0</v>
      </c>
      <c r="P129" s="272">
        <v>2547</v>
      </c>
      <c r="Q129" s="15">
        <v>204</v>
      </c>
      <c r="R129" s="161">
        <v>8.0094228504122497E-2</v>
      </c>
      <c r="S129" s="409">
        <v>0.56513958851175339</v>
      </c>
      <c r="T129" s="162">
        <v>294417.40071768925</v>
      </c>
      <c r="U129" s="162">
        <v>0</v>
      </c>
      <c r="V129" s="162">
        <v>0</v>
      </c>
      <c r="W129" s="162">
        <v>240455.6</v>
      </c>
      <c r="X129" s="162">
        <v>383888.10547540634</v>
      </c>
      <c r="Y129" s="162">
        <v>0</v>
      </c>
      <c r="Z129" s="158">
        <v>0</v>
      </c>
      <c r="AA129" s="162">
        <v>125595.10192535898</v>
      </c>
      <c r="AB129" s="177">
        <f>SUM(Muut[[#This Row],[Työttömyysaste]:[Koulutustausta]])</f>
        <v>1044356.2081184547</v>
      </c>
      <c r="AD129" s="62"/>
    </row>
    <row r="130" spans="1:30" s="45" customFormat="1">
      <c r="A130" s="90">
        <v>400</v>
      </c>
      <c r="B130" s="154" t="s">
        <v>129</v>
      </c>
      <c r="C130" s="403">
        <v>8366</v>
      </c>
      <c r="D130" s="136">
        <v>281.91666666666669</v>
      </c>
      <c r="E130" s="41">
        <v>3930</v>
      </c>
      <c r="F130" s="338">
        <f t="shared" si="4"/>
        <v>7.1734520780322317E-2</v>
      </c>
      <c r="G130" s="385">
        <f>Muut[[#This Row],[Keskim. työttömyysaste 2022, %]]/$F$12</f>
        <v>0.75581827151136327</v>
      </c>
      <c r="H130" s="169">
        <v>0</v>
      </c>
      <c r="I130" s="391">
        <v>25</v>
      </c>
      <c r="J130" s="397">
        <v>821</v>
      </c>
      <c r="K130" s="272">
        <v>531.88</v>
      </c>
      <c r="L130" s="173">
        <f t="shared" si="5"/>
        <v>15.729111829736031</v>
      </c>
      <c r="M130" s="385">
        <v>1.1633477926506404</v>
      </c>
      <c r="N130" s="169">
        <v>0</v>
      </c>
      <c r="O130" s="405">
        <v>0</v>
      </c>
      <c r="P130" s="272">
        <v>2595</v>
      </c>
      <c r="Q130" s="15">
        <v>560</v>
      </c>
      <c r="R130" s="161">
        <v>0.21579961464354527</v>
      </c>
      <c r="S130" s="409">
        <v>1.5226678338548569</v>
      </c>
      <c r="T130" s="162">
        <v>438006.37793107575</v>
      </c>
      <c r="U130" s="162">
        <v>0</v>
      </c>
      <c r="V130" s="162">
        <v>0</v>
      </c>
      <c r="W130" s="162">
        <v>1410100.34</v>
      </c>
      <c r="X130" s="162">
        <v>404193.5338115826</v>
      </c>
      <c r="Y130" s="162">
        <v>0</v>
      </c>
      <c r="Z130" s="158">
        <v>0</v>
      </c>
      <c r="AA130" s="162">
        <v>362159.50955698529</v>
      </c>
      <c r="AB130" s="177">
        <f>SUM(Muut[[#This Row],[Työttömyysaste]:[Koulutustausta]])</f>
        <v>2614459.7612996441</v>
      </c>
      <c r="AD130" s="62"/>
    </row>
    <row r="131" spans="1:30" s="45" customFormat="1">
      <c r="A131" s="90">
        <v>402</v>
      </c>
      <c r="B131" s="154" t="s">
        <v>130</v>
      </c>
      <c r="C131" s="403">
        <v>9099</v>
      </c>
      <c r="D131" s="136">
        <v>393.08333333333331</v>
      </c>
      <c r="E131" s="41">
        <v>4072</v>
      </c>
      <c r="F131" s="338">
        <f t="shared" si="4"/>
        <v>9.6533235101506215E-2</v>
      </c>
      <c r="G131" s="385">
        <f>Muut[[#This Row],[Keskim. työttömyysaste 2022, %]]/$F$12</f>
        <v>1.0171056013778343</v>
      </c>
      <c r="H131" s="169">
        <v>0</v>
      </c>
      <c r="I131" s="391">
        <v>11</v>
      </c>
      <c r="J131" s="397">
        <v>214</v>
      </c>
      <c r="K131" s="272">
        <v>1096.71</v>
      </c>
      <c r="L131" s="173">
        <f t="shared" si="5"/>
        <v>8.2966326558525036</v>
      </c>
      <c r="M131" s="385">
        <v>2.2055246129971353</v>
      </c>
      <c r="N131" s="169">
        <v>0</v>
      </c>
      <c r="O131" s="405">
        <v>0</v>
      </c>
      <c r="P131" s="272">
        <v>2542</v>
      </c>
      <c r="Q131" s="15">
        <v>336</v>
      </c>
      <c r="R131" s="161">
        <v>0.13217938630999213</v>
      </c>
      <c r="S131" s="409">
        <v>0.93264902333281352</v>
      </c>
      <c r="T131" s="162">
        <v>641069.18066272011</v>
      </c>
      <c r="U131" s="162">
        <v>0</v>
      </c>
      <c r="V131" s="162">
        <v>0</v>
      </c>
      <c r="W131" s="162">
        <v>367553.56</v>
      </c>
      <c r="X131" s="162">
        <v>833426.88288053859</v>
      </c>
      <c r="Y131" s="162">
        <v>0</v>
      </c>
      <c r="Z131" s="158">
        <v>0</v>
      </c>
      <c r="AA131" s="162">
        <v>241261.91156176885</v>
      </c>
      <c r="AB131" s="177">
        <f>SUM(Muut[[#This Row],[Työttömyysaste]:[Koulutustausta]])</f>
        <v>2083311.5351050277</v>
      </c>
      <c r="AD131" s="62"/>
    </row>
    <row r="132" spans="1:30" s="45" customFormat="1">
      <c r="A132" s="90">
        <v>403</v>
      </c>
      <c r="B132" s="154" t="s">
        <v>131</v>
      </c>
      <c r="C132" s="403">
        <v>2820</v>
      </c>
      <c r="D132" s="136">
        <v>67.083333333333329</v>
      </c>
      <c r="E132" s="41">
        <v>1103</v>
      </c>
      <c r="F132" s="338">
        <f t="shared" si="4"/>
        <v>6.081897854336657E-2</v>
      </c>
      <c r="G132" s="385">
        <f>Muut[[#This Row],[Keskim. työttömyysaste 2022, %]]/$F$12</f>
        <v>0.64080856382250528</v>
      </c>
      <c r="H132" s="169">
        <v>0</v>
      </c>
      <c r="I132" s="391">
        <v>11</v>
      </c>
      <c r="J132" s="397">
        <v>140</v>
      </c>
      <c r="K132" s="272">
        <v>420.89</v>
      </c>
      <c r="L132" s="173">
        <f t="shared" si="5"/>
        <v>6.700087908954834</v>
      </c>
      <c r="M132" s="385">
        <v>2.731072752496603</v>
      </c>
      <c r="N132" s="169">
        <v>0</v>
      </c>
      <c r="O132" s="405">
        <v>0</v>
      </c>
      <c r="P132" s="272">
        <v>661</v>
      </c>
      <c r="Q132" s="15">
        <v>87</v>
      </c>
      <c r="R132" s="161">
        <v>0.13161875945537066</v>
      </c>
      <c r="S132" s="409">
        <v>0.92869327725913597</v>
      </c>
      <c r="T132" s="162">
        <v>125176.44198907753</v>
      </c>
      <c r="U132" s="162">
        <v>0</v>
      </c>
      <c r="V132" s="162">
        <v>0</v>
      </c>
      <c r="W132" s="162">
        <v>240455.6</v>
      </c>
      <c r="X132" s="162">
        <v>319848.49297953863</v>
      </c>
      <c r="Y132" s="162">
        <v>0</v>
      </c>
      <c r="Z132" s="158">
        <v>0</v>
      </c>
      <c r="AA132" s="162">
        <v>74455.754640385814</v>
      </c>
      <c r="AB132" s="177">
        <f>SUM(Muut[[#This Row],[Työttömyysaste]:[Koulutustausta]])</f>
        <v>759936.28960900207</v>
      </c>
      <c r="AD132" s="62"/>
    </row>
    <row r="133" spans="1:30" s="45" customFormat="1">
      <c r="A133" s="90">
        <v>405</v>
      </c>
      <c r="B133" s="154" t="s">
        <v>132</v>
      </c>
      <c r="C133" s="403">
        <v>72650</v>
      </c>
      <c r="D133" s="136">
        <v>3364.1666666666665</v>
      </c>
      <c r="E133" s="41">
        <v>33319</v>
      </c>
      <c r="F133" s="338">
        <f t="shared" si="4"/>
        <v>0.10096841641906019</v>
      </c>
      <c r="G133" s="385">
        <f>Muut[[#This Row],[Keskim. työttömyysaste 2022, %]]/$F$12</f>
        <v>1.0638361160701788</v>
      </c>
      <c r="H133" s="169">
        <v>0</v>
      </c>
      <c r="I133" s="391">
        <v>124</v>
      </c>
      <c r="J133" s="397">
        <v>6446</v>
      </c>
      <c r="K133" s="272">
        <v>1433.99</v>
      </c>
      <c r="L133" s="173">
        <f t="shared" si="5"/>
        <v>50.662835863569484</v>
      </c>
      <c r="M133" s="385">
        <v>0.36118048300246214</v>
      </c>
      <c r="N133" s="169">
        <v>0</v>
      </c>
      <c r="O133" s="405">
        <v>0</v>
      </c>
      <c r="P133" s="272">
        <v>21583</v>
      </c>
      <c r="Q133" s="15">
        <v>2731</v>
      </c>
      <c r="R133" s="161">
        <v>0.12653477273780289</v>
      </c>
      <c r="S133" s="409">
        <v>0.89282100262429653</v>
      </c>
      <c r="T133" s="162">
        <v>5353718.55177717</v>
      </c>
      <c r="U133" s="162">
        <v>0</v>
      </c>
      <c r="V133" s="162">
        <v>0</v>
      </c>
      <c r="W133" s="162">
        <v>11071262.84</v>
      </c>
      <c r="X133" s="162">
        <v>1089737.3196030522</v>
      </c>
      <c r="Y133" s="162">
        <v>0</v>
      </c>
      <c r="Z133" s="158">
        <v>0</v>
      </c>
      <c r="AA133" s="162">
        <v>1844067.7652498258</v>
      </c>
      <c r="AB133" s="177">
        <f>SUM(Muut[[#This Row],[Työttömyysaste]:[Koulutustausta]])</f>
        <v>19358786.476630047</v>
      </c>
      <c r="AD133" s="62"/>
    </row>
    <row r="134" spans="1:30" s="45" customFormat="1">
      <c r="A134" s="90">
        <v>407</v>
      </c>
      <c r="B134" s="154" t="s">
        <v>133</v>
      </c>
      <c r="C134" s="403">
        <v>2518</v>
      </c>
      <c r="D134" s="136">
        <v>115.08333333333333</v>
      </c>
      <c r="E134" s="41">
        <v>1169</v>
      </c>
      <c r="F134" s="338">
        <f t="shared" si="4"/>
        <v>9.8445965212432276E-2</v>
      </c>
      <c r="G134" s="385">
        <f>Muut[[#This Row],[Keskim. työttömyysaste 2022, %]]/$F$12</f>
        <v>1.0372587487130631</v>
      </c>
      <c r="H134" s="169">
        <v>1</v>
      </c>
      <c r="I134" s="391">
        <v>751</v>
      </c>
      <c r="J134" s="397">
        <v>173</v>
      </c>
      <c r="K134" s="272">
        <v>329.89</v>
      </c>
      <c r="L134" s="173">
        <f t="shared" si="5"/>
        <v>7.6328473127406111</v>
      </c>
      <c r="M134" s="385">
        <v>2.3973265516441136</v>
      </c>
      <c r="N134" s="169">
        <v>0</v>
      </c>
      <c r="O134" s="405">
        <v>0</v>
      </c>
      <c r="P134" s="272">
        <v>722</v>
      </c>
      <c r="Q134" s="15">
        <v>163</v>
      </c>
      <c r="R134" s="161">
        <v>0.2257617728531856</v>
      </c>
      <c r="S134" s="409">
        <v>1.5929601644813431</v>
      </c>
      <c r="T134" s="162">
        <v>180920.60025180507</v>
      </c>
      <c r="U134" s="162">
        <v>51822.202600000004</v>
      </c>
      <c r="V134" s="162">
        <v>205345.40429999999</v>
      </c>
      <c r="W134" s="162">
        <v>297134.42</v>
      </c>
      <c r="X134" s="162">
        <v>250694.52671486614</v>
      </c>
      <c r="Y134" s="162">
        <v>0</v>
      </c>
      <c r="Z134" s="158">
        <v>0</v>
      </c>
      <c r="AA134" s="162">
        <v>114034.82512508315</v>
      </c>
      <c r="AB134" s="177">
        <f>SUM(Muut[[#This Row],[Työttömyysaste]:[Koulutustausta]])</f>
        <v>1099951.9789917544</v>
      </c>
      <c r="AD134" s="62"/>
    </row>
    <row r="135" spans="1:30" s="45" customFormat="1">
      <c r="A135" s="90">
        <v>408</v>
      </c>
      <c r="B135" s="154" t="s">
        <v>134</v>
      </c>
      <c r="C135" s="403">
        <v>14099</v>
      </c>
      <c r="D135" s="136">
        <v>342.75</v>
      </c>
      <c r="E135" s="41">
        <v>6270</v>
      </c>
      <c r="F135" s="338">
        <f t="shared" si="4"/>
        <v>5.466507177033493E-2</v>
      </c>
      <c r="G135" s="385">
        <f>Muut[[#This Row],[Keskim. työttömyysaste 2022, %]]/$F$12</f>
        <v>0.57596899802295609</v>
      </c>
      <c r="H135" s="169">
        <v>0</v>
      </c>
      <c r="I135" s="391">
        <v>22</v>
      </c>
      <c r="J135" s="397">
        <v>411</v>
      </c>
      <c r="K135" s="272">
        <v>737.16</v>
      </c>
      <c r="L135" s="173">
        <f t="shared" si="5"/>
        <v>19.126105594443541</v>
      </c>
      <c r="M135" s="385">
        <v>0.95672521711866387</v>
      </c>
      <c r="N135" s="169">
        <v>0</v>
      </c>
      <c r="O135" s="405">
        <v>0</v>
      </c>
      <c r="P135" s="272">
        <v>4245</v>
      </c>
      <c r="Q135" s="15">
        <v>422</v>
      </c>
      <c r="R135" s="161">
        <v>9.9411071849234395E-2</v>
      </c>
      <c r="S135" s="409">
        <v>0.70143795985870572</v>
      </c>
      <c r="T135" s="162">
        <v>562513.05477951432</v>
      </c>
      <c r="U135" s="162">
        <v>0</v>
      </c>
      <c r="V135" s="162">
        <v>0</v>
      </c>
      <c r="W135" s="162">
        <v>705908.94</v>
      </c>
      <c r="X135" s="162">
        <v>560192.72276556038</v>
      </c>
      <c r="Y135" s="162">
        <v>0</v>
      </c>
      <c r="Z135" s="158">
        <v>0</v>
      </c>
      <c r="AA135" s="162">
        <v>281160.58302164159</v>
      </c>
      <c r="AB135" s="177">
        <f>SUM(Muut[[#This Row],[Työttömyysaste]:[Koulutustausta]])</f>
        <v>2109775.3005667161</v>
      </c>
      <c r="AD135" s="62"/>
    </row>
    <row r="136" spans="1:30" s="45" customFormat="1">
      <c r="A136" s="90">
        <v>410</v>
      </c>
      <c r="B136" s="154" t="s">
        <v>135</v>
      </c>
      <c r="C136" s="403">
        <v>18775</v>
      </c>
      <c r="D136" s="136">
        <v>736.83333333333337</v>
      </c>
      <c r="E136" s="41">
        <v>8460</v>
      </c>
      <c r="F136" s="338">
        <f t="shared" si="4"/>
        <v>8.7096138691883374E-2</v>
      </c>
      <c r="G136" s="385">
        <f>Muut[[#This Row],[Keskim. työttömyysaste 2022, %]]/$F$12</f>
        <v>0.91767328038623963</v>
      </c>
      <c r="H136" s="169">
        <v>0</v>
      </c>
      <c r="I136" s="391">
        <v>26</v>
      </c>
      <c r="J136" s="397">
        <v>277</v>
      </c>
      <c r="K136" s="272">
        <v>648.51</v>
      </c>
      <c r="L136" s="173">
        <f t="shared" si="5"/>
        <v>28.950979938628549</v>
      </c>
      <c r="M136" s="385">
        <v>0.63204864105699465</v>
      </c>
      <c r="N136" s="169">
        <v>0</v>
      </c>
      <c r="O136" s="405">
        <v>0</v>
      </c>
      <c r="P136" s="272">
        <v>5990</v>
      </c>
      <c r="Q136" s="15">
        <v>486</v>
      </c>
      <c r="R136" s="161">
        <v>8.1135225375626049E-2</v>
      </c>
      <c r="S136" s="409">
        <v>0.57248479371056826</v>
      </c>
      <c r="T136" s="162">
        <v>1193474.7081849617</v>
      </c>
      <c r="U136" s="162">
        <v>0</v>
      </c>
      <c r="V136" s="162">
        <v>0</v>
      </c>
      <c r="W136" s="162">
        <v>475758.58</v>
      </c>
      <c r="X136" s="162">
        <v>492824.60068464593</v>
      </c>
      <c r="Y136" s="162">
        <v>0</v>
      </c>
      <c r="Z136" s="158">
        <v>0</v>
      </c>
      <c r="AA136" s="162">
        <v>305577.06891446962</v>
      </c>
      <c r="AB136" s="177">
        <f>SUM(Muut[[#This Row],[Työttömyysaste]:[Koulutustausta]])</f>
        <v>2467634.9577840776</v>
      </c>
      <c r="AD136" s="62"/>
    </row>
    <row r="137" spans="1:30" s="45" customFormat="1">
      <c r="A137" s="90">
        <v>416</v>
      </c>
      <c r="B137" s="154" t="s">
        <v>136</v>
      </c>
      <c r="C137" s="403">
        <v>2886</v>
      </c>
      <c r="D137" s="136">
        <v>103.41666666666667</v>
      </c>
      <c r="E137" s="41">
        <v>1342</v>
      </c>
      <c r="F137" s="338">
        <f t="shared" si="4"/>
        <v>7.7061599602583214E-2</v>
      </c>
      <c r="G137" s="385">
        <f>Muut[[#This Row],[Keskim. työttömyysaste 2022, %]]/$F$12</f>
        <v>0.81194610876249718</v>
      </c>
      <c r="H137" s="169">
        <v>0</v>
      </c>
      <c r="I137" s="391">
        <v>3</v>
      </c>
      <c r="J137" s="397">
        <v>76</v>
      </c>
      <c r="K137" s="272">
        <v>217.96</v>
      </c>
      <c r="L137" s="173">
        <f t="shared" si="5"/>
        <v>13.240961644338411</v>
      </c>
      <c r="M137" s="385">
        <v>1.3819560858936977</v>
      </c>
      <c r="N137" s="169">
        <v>0</v>
      </c>
      <c r="O137" s="405">
        <v>0</v>
      </c>
      <c r="P137" s="272">
        <v>886</v>
      </c>
      <c r="Q137" s="15">
        <v>97</v>
      </c>
      <c r="R137" s="161">
        <v>0.10948081264108352</v>
      </c>
      <c r="S137" s="409">
        <v>0.77248938608266549</v>
      </c>
      <c r="T137" s="162">
        <v>162318.76106918103</v>
      </c>
      <c r="U137" s="162">
        <v>0</v>
      </c>
      <c r="V137" s="162">
        <v>0</v>
      </c>
      <c r="W137" s="162">
        <v>130533.04</v>
      </c>
      <c r="X137" s="162">
        <v>165635.14820931896</v>
      </c>
      <c r="Y137" s="162">
        <v>0</v>
      </c>
      <c r="Z137" s="158">
        <v>0</v>
      </c>
      <c r="AA137" s="162">
        <v>63381.966188908904</v>
      </c>
      <c r="AB137" s="177">
        <f>SUM(Muut[[#This Row],[Työttömyysaste]:[Koulutustausta]])</f>
        <v>521868.91546740883</v>
      </c>
      <c r="AD137" s="62"/>
    </row>
    <row r="138" spans="1:30" s="45" customFormat="1">
      <c r="A138" s="90">
        <v>418</v>
      </c>
      <c r="B138" s="154" t="s">
        <v>137</v>
      </c>
      <c r="C138" s="403">
        <v>24580</v>
      </c>
      <c r="D138" s="136">
        <v>692.75</v>
      </c>
      <c r="E138" s="41">
        <v>11603</v>
      </c>
      <c r="F138" s="338">
        <f t="shared" si="4"/>
        <v>5.9704386796518141E-2</v>
      </c>
      <c r="G138" s="385">
        <f>Muut[[#This Row],[Keskim. työttömyysaste 2022, %]]/$F$12</f>
        <v>0.62906486220743996</v>
      </c>
      <c r="H138" s="169">
        <v>0</v>
      </c>
      <c r="I138" s="391">
        <v>70</v>
      </c>
      <c r="J138" s="397">
        <v>725</v>
      </c>
      <c r="K138" s="272">
        <v>269.58</v>
      </c>
      <c r="L138" s="173">
        <f t="shared" si="5"/>
        <v>91.178870836115451</v>
      </c>
      <c r="M138" s="385">
        <v>0.20068714779730065</v>
      </c>
      <c r="N138" s="169">
        <v>0</v>
      </c>
      <c r="O138" s="405">
        <v>0</v>
      </c>
      <c r="P138" s="272">
        <v>8586</v>
      </c>
      <c r="Q138" s="15">
        <v>572</v>
      </c>
      <c r="R138" s="161">
        <v>6.6620079198695545E-2</v>
      </c>
      <c r="S138" s="409">
        <v>0.47006688057471424</v>
      </c>
      <c r="T138" s="162">
        <v>1071081.4394655882</v>
      </c>
      <c r="U138" s="162">
        <v>0</v>
      </c>
      <c r="V138" s="162">
        <v>0</v>
      </c>
      <c r="W138" s="162">
        <v>1245216.5</v>
      </c>
      <c r="X138" s="162">
        <v>204862.92555637824</v>
      </c>
      <c r="Y138" s="162">
        <v>0</v>
      </c>
      <c r="Z138" s="158">
        <v>0</v>
      </c>
      <c r="AA138" s="162">
        <v>328487.15477428772</v>
      </c>
      <c r="AB138" s="177">
        <f>SUM(Muut[[#This Row],[Työttömyysaste]:[Koulutustausta]])</f>
        <v>2849648.0197962541</v>
      </c>
      <c r="AD138" s="62"/>
    </row>
    <row r="139" spans="1:30" s="45" customFormat="1">
      <c r="A139" s="90">
        <v>420</v>
      </c>
      <c r="B139" s="154" t="s">
        <v>138</v>
      </c>
      <c r="C139" s="403">
        <v>9177</v>
      </c>
      <c r="D139" s="136">
        <v>321.33333333333331</v>
      </c>
      <c r="E139" s="41">
        <v>4034</v>
      </c>
      <c r="F139" s="338">
        <f t="shared" si="4"/>
        <v>7.9656255164435627E-2</v>
      </c>
      <c r="G139" s="385">
        <f>Muut[[#This Row],[Keskim. työttömyysaste 2022, %]]/$F$12</f>
        <v>0.83928424471983099</v>
      </c>
      <c r="H139" s="169">
        <v>0</v>
      </c>
      <c r="I139" s="391">
        <v>15</v>
      </c>
      <c r="J139" s="397">
        <v>208</v>
      </c>
      <c r="K139" s="272">
        <v>1136.26</v>
      </c>
      <c r="L139" s="173">
        <f t="shared" si="5"/>
        <v>8.0764965764877754</v>
      </c>
      <c r="M139" s="385">
        <v>2.2656392353026815</v>
      </c>
      <c r="N139" s="169">
        <v>0</v>
      </c>
      <c r="O139" s="405">
        <v>0</v>
      </c>
      <c r="P139" s="272">
        <v>2453</v>
      </c>
      <c r="Q139" s="15">
        <v>271</v>
      </c>
      <c r="R139" s="161">
        <v>0.11047696697920913</v>
      </c>
      <c r="S139" s="409">
        <v>0.77951818532646522</v>
      </c>
      <c r="T139" s="162">
        <v>533525.2645605026</v>
      </c>
      <c r="U139" s="162">
        <v>0</v>
      </c>
      <c r="V139" s="162">
        <v>0</v>
      </c>
      <c r="W139" s="162">
        <v>357248.32</v>
      </c>
      <c r="X139" s="162">
        <v>863482.26052633859</v>
      </c>
      <c r="Y139" s="162">
        <v>0</v>
      </c>
      <c r="Z139" s="158">
        <v>0</v>
      </c>
      <c r="AA139" s="162">
        <v>203377.93933504581</v>
      </c>
      <c r="AB139" s="177">
        <f>SUM(Muut[[#This Row],[Työttömyysaste]:[Koulutustausta]])</f>
        <v>1957633.784421887</v>
      </c>
      <c r="AD139" s="62"/>
    </row>
    <row r="140" spans="1:30" s="45" customFormat="1">
      <c r="A140" s="90">
        <v>421</v>
      </c>
      <c r="B140" s="154" t="s">
        <v>139</v>
      </c>
      <c r="C140" s="403">
        <v>695</v>
      </c>
      <c r="D140" s="136">
        <v>23.583333333333332</v>
      </c>
      <c r="E140" s="41">
        <v>277</v>
      </c>
      <c r="F140" s="338">
        <f t="shared" si="4"/>
        <v>8.5138387484957875E-2</v>
      </c>
      <c r="G140" s="385">
        <f>Muut[[#This Row],[Keskim. työttömyysaste 2022, %]]/$F$12</f>
        <v>0.89704577612230074</v>
      </c>
      <c r="H140" s="169">
        <v>0</v>
      </c>
      <c r="I140" s="391">
        <v>1</v>
      </c>
      <c r="J140" s="397">
        <v>11</v>
      </c>
      <c r="K140" s="272">
        <v>480.06</v>
      </c>
      <c r="L140" s="173">
        <f t="shared" si="5"/>
        <v>1.4477356997042037</v>
      </c>
      <c r="M140" s="385">
        <v>12.639342617037874</v>
      </c>
      <c r="N140" s="169">
        <v>0</v>
      </c>
      <c r="O140" s="405">
        <v>0</v>
      </c>
      <c r="P140" s="272">
        <v>147</v>
      </c>
      <c r="Q140" s="15">
        <v>15</v>
      </c>
      <c r="R140" s="161">
        <v>0.10204081632653061</v>
      </c>
      <c r="S140" s="409">
        <v>0.71999326327502799</v>
      </c>
      <c r="T140" s="162">
        <v>43186.160833834278</v>
      </c>
      <c r="U140" s="162">
        <v>0</v>
      </c>
      <c r="V140" s="162">
        <v>0</v>
      </c>
      <c r="W140" s="162">
        <v>18892.939999999999</v>
      </c>
      <c r="X140" s="162">
        <v>364813.76972548018</v>
      </c>
      <c r="Y140" s="162">
        <v>0</v>
      </c>
      <c r="Z140" s="158">
        <v>0</v>
      </c>
      <c r="AA140" s="162">
        <v>14226.238890061786</v>
      </c>
      <c r="AB140" s="177">
        <f>SUM(Muut[[#This Row],[Työttömyysaste]:[Koulutustausta]])</f>
        <v>441119.10944937624</v>
      </c>
      <c r="AD140" s="62"/>
    </row>
    <row r="141" spans="1:30" s="45" customFormat="1">
      <c r="A141" s="90">
        <v>422</v>
      </c>
      <c r="B141" s="154" t="s">
        <v>140</v>
      </c>
      <c r="C141" s="403">
        <v>10372</v>
      </c>
      <c r="D141" s="136">
        <v>567.16666666666663</v>
      </c>
      <c r="E141" s="41">
        <v>4026</v>
      </c>
      <c r="F141" s="338">
        <f t="shared" ref="F141:F204" si="6">D141/E141</f>
        <v>0.14087597284318595</v>
      </c>
      <c r="G141" s="385">
        <f>Muut[[#This Row],[Keskim. työttömyysaste 2022, %]]/$F$12</f>
        <v>1.4843151265746859</v>
      </c>
      <c r="H141" s="169">
        <v>0</v>
      </c>
      <c r="I141" s="391">
        <v>11</v>
      </c>
      <c r="J141" s="397">
        <v>545</v>
      </c>
      <c r="K141" s="272">
        <v>3417.86</v>
      </c>
      <c r="L141" s="173">
        <f t="shared" si="5"/>
        <v>3.0346474109530526</v>
      </c>
      <c r="M141" s="385">
        <v>6.0298364355059411</v>
      </c>
      <c r="N141" s="169">
        <v>3</v>
      </c>
      <c r="O141" s="405">
        <v>239</v>
      </c>
      <c r="P141" s="272">
        <v>2350</v>
      </c>
      <c r="Q141" s="15">
        <v>420</v>
      </c>
      <c r="R141" s="161">
        <v>0.17872340425531916</v>
      </c>
      <c r="S141" s="409">
        <v>1.2610605411234108</v>
      </c>
      <c r="T141" s="162">
        <v>1066433.573458517</v>
      </c>
      <c r="U141" s="162">
        <v>0</v>
      </c>
      <c r="V141" s="162">
        <v>0</v>
      </c>
      <c r="W141" s="162">
        <v>936059.29999999993</v>
      </c>
      <c r="X141" s="162">
        <v>2597346.9795315787</v>
      </c>
      <c r="Y141" s="162">
        <v>0</v>
      </c>
      <c r="Z141" s="158">
        <v>70748.78</v>
      </c>
      <c r="AA141" s="162">
        <v>371856.4376818852</v>
      </c>
      <c r="AB141" s="177">
        <f>SUM(Muut[[#This Row],[Työttömyysaste]:[Koulutustausta]])</f>
        <v>5042445.0706719812</v>
      </c>
      <c r="AD141" s="62"/>
    </row>
    <row r="142" spans="1:30" s="45" customFormat="1">
      <c r="A142" s="154">
        <v>423</v>
      </c>
      <c r="B142" s="154" t="s">
        <v>141</v>
      </c>
      <c r="C142" s="403">
        <v>20497</v>
      </c>
      <c r="D142" s="136">
        <v>472.5</v>
      </c>
      <c r="E142" s="41">
        <v>9961</v>
      </c>
      <c r="F142" s="338">
        <f t="shared" si="6"/>
        <v>4.7434996486296559E-2</v>
      </c>
      <c r="G142" s="385">
        <f>Muut[[#This Row],[Keskim. työttömyysaste 2022, %]]/$F$12</f>
        <v>0.4997905703338158</v>
      </c>
      <c r="H142" s="169">
        <v>0</v>
      </c>
      <c r="I142" s="391">
        <v>303</v>
      </c>
      <c r="J142" s="397">
        <v>846</v>
      </c>
      <c r="K142" s="272">
        <v>300.54000000000002</v>
      </c>
      <c r="L142" s="173">
        <f t="shared" ref="L142:L205" si="7">C142/K142</f>
        <v>68.200572303187585</v>
      </c>
      <c r="M142" s="385">
        <v>0.26830313748882206</v>
      </c>
      <c r="N142" s="169">
        <v>0</v>
      </c>
      <c r="O142" s="405">
        <v>0</v>
      </c>
      <c r="P142" s="272">
        <v>7066</v>
      </c>
      <c r="Q142" s="15">
        <v>599</v>
      </c>
      <c r="R142" s="161">
        <v>8.4772148315878856E-2</v>
      </c>
      <c r="S142" s="409">
        <v>0.59814668186768605</v>
      </c>
      <c r="T142" s="162">
        <v>709616.24106555898</v>
      </c>
      <c r="U142" s="162">
        <v>0</v>
      </c>
      <c r="V142" s="162">
        <v>0</v>
      </c>
      <c r="W142" s="162">
        <v>1453038.84</v>
      </c>
      <c r="X142" s="162">
        <v>228390.47276027128</v>
      </c>
      <c r="Y142" s="162">
        <v>0</v>
      </c>
      <c r="Z142" s="158">
        <v>0</v>
      </c>
      <c r="AA142" s="162">
        <v>348557.84246221895</v>
      </c>
      <c r="AB142" s="177">
        <f>SUM(Muut[[#This Row],[Työttömyysaste]:[Koulutustausta]])</f>
        <v>2739603.3962880489</v>
      </c>
      <c r="AD142" s="62"/>
    </row>
    <row r="143" spans="1:30" s="45" customFormat="1">
      <c r="A143" s="90">
        <v>425</v>
      </c>
      <c r="B143" s="154" t="s">
        <v>142</v>
      </c>
      <c r="C143" s="403">
        <v>10258</v>
      </c>
      <c r="D143" s="136">
        <v>228.16666666666666</v>
      </c>
      <c r="E143" s="41">
        <v>4480</v>
      </c>
      <c r="F143" s="338">
        <f t="shared" si="6"/>
        <v>5.0930059523809523E-2</v>
      </c>
      <c r="G143" s="385">
        <f>Muut[[#This Row],[Keskim. työttömyysaste 2022, %]]/$F$12</f>
        <v>0.53661569267520515</v>
      </c>
      <c r="H143" s="169">
        <v>0</v>
      </c>
      <c r="I143" s="391">
        <v>11</v>
      </c>
      <c r="J143" s="397">
        <v>82</v>
      </c>
      <c r="K143" s="272">
        <v>637.30999999999995</v>
      </c>
      <c r="L143" s="173">
        <f t="shared" si="7"/>
        <v>16.095777565078222</v>
      </c>
      <c r="M143" s="385">
        <v>1.1368464464356904</v>
      </c>
      <c r="N143" s="169">
        <v>0</v>
      </c>
      <c r="O143" s="405">
        <v>0</v>
      </c>
      <c r="P143" s="272">
        <v>3423</v>
      </c>
      <c r="Q143" s="15">
        <v>184</v>
      </c>
      <c r="R143" s="161">
        <v>5.375401694420099E-2</v>
      </c>
      <c r="S143" s="409">
        <v>0.37928479472320492</v>
      </c>
      <c r="T143" s="162">
        <v>381303.9035262703</v>
      </c>
      <c r="U143" s="162">
        <v>0</v>
      </c>
      <c r="V143" s="162">
        <v>0</v>
      </c>
      <c r="W143" s="162">
        <v>140838.28</v>
      </c>
      <c r="X143" s="162">
        <v>484313.34329822462</v>
      </c>
      <c r="Y143" s="162">
        <v>0</v>
      </c>
      <c r="Z143" s="158">
        <v>0</v>
      </c>
      <c r="AA143" s="162">
        <v>110612.69835201418</v>
      </c>
      <c r="AB143" s="177">
        <f>SUM(Muut[[#This Row],[Työttömyysaste]:[Koulutustausta]])</f>
        <v>1117068.225176509</v>
      </c>
      <c r="AD143" s="62"/>
    </row>
    <row r="144" spans="1:30" s="45" customFormat="1">
      <c r="A144" s="90">
        <v>426</v>
      </c>
      <c r="B144" s="154" t="s">
        <v>143</v>
      </c>
      <c r="C144" s="403">
        <v>11962</v>
      </c>
      <c r="D144" s="136">
        <v>546.41666666666663</v>
      </c>
      <c r="E144" s="41">
        <v>5639</v>
      </c>
      <c r="F144" s="338">
        <f t="shared" si="6"/>
        <v>9.6899568481409223E-2</v>
      </c>
      <c r="G144" s="385">
        <f>Muut[[#This Row],[Keskim. työttömyysaste 2022, %]]/$F$12</f>
        <v>1.0209654091660973</v>
      </c>
      <c r="H144" s="169">
        <v>0</v>
      </c>
      <c r="I144" s="391">
        <v>7</v>
      </c>
      <c r="J144" s="397">
        <v>257</v>
      </c>
      <c r="K144" s="272">
        <v>727.19</v>
      </c>
      <c r="L144" s="173">
        <f t="shared" si="7"/>
        <v>16.449621144405175</v>
      </c>
      <c r="M144" s="385">
        <v>1.1123920342507174</v>
      </c>
      <c r="N144" s="169">
        <v>3</v>
      </c>
      <c r="O144" s="405">
        <v>463</v>
      </c>
      <c r="P144" s="272">
        <v>3781</v>
      </c>
      <c r="Q144" s="15">
        <v>322</v>
      </c>
      <c r="R144" s="161">
        <v>8.5162655382174032E-2</v>
      </c>
      <c r="S144" s="409">
        <v>0.60090207394622541</v>
      </c>
      <c r="T144" s="162">
        <v>845979.84030729521</v>
      </c>
      <c r="U144" s="162">
        <v>0</v>
      </c>
      <c r="V144" s="162">
        <v>0</v>
      </c>
      <c r="W144" s="162">
        <v>441407.77999999997</v>
      </c>
      <c r="X144" s="162">
        <v>552616.18382425513</v>
      </c>
      <c r="Y144" s="162">
        <v>0</v>
      </c>
      <c r="Z144" s="158">
        <v>137057.25999999998</v>
      </c>
      <c r="AA144" s="162">
        <v>204354.57300092719</v>
      </c>
      <c r="AB144" s="177">
        <f>SUM(Muut[[#This Row],[Työttömyysaste]:[Koulutustausta]])</f>
        <v>2181415.6371324775</v>
      </c>
      <c r="AD144" s="62"/>
    </row>
    <row r="145" spans="1:30" s="45" customFormat="1">
      <c r="A145" s="90">
        <v>430</v>
      </c>
      <c r="B145" s="154" t="s">
        <v>144</v>
      </c>
      <c r="C145" s="403">
        <v>15392</v>
      </c>
      <c r="D145" s="136">
        <v>545.58333333333337</v>
      </c>
      <c r="E145" s="41">
        <v>6664</v>
      </c>
      <c r="F145" s="338">
        <f t="shared" si="6"/>
        <v>8.1870248099239706E-2</v>
      </c>
      <c r="G145" s="385">
        <f>Muut[[#This Row],[Keskim. työttömyysaste 2022, %]]/$F$12</f>
        <v>0.86261159527461462</v>
      </c>
      <c r="H145" s="169">
        <v>0</v>
      </c>
      <c r="I145" s="391">
        <v>33</v>
      </c>
      <c r="J145" s="397">
        <v>660</v>
      </c>
      <c r="K145" s="272">
        <v>848.09</v>
      </c>
      <c r="L145" s="173">
        <f t="shared" si="7"/>
        <v>18.149017203362849</v>
      </c>
      <c r="M145" s="385">
        <v>1.008232419554264</v>
      </c>
      <c r="N145" s="169">
        <v>0</v>
      </c>
      <c r="O145" s="405">
        <v>0</v>
      </c>
      <c r="P145" s="272">
        <v>4192</v>
      </c>
      <c r="Q145" s="15">
        <v>663</v>
      </c>
      <c r="R145" s="161">
        <v>0.15815839694656489</v>
      </c>
      <c r="S145" s="409">
        <v>1.1159552072526639</v>
      </c>
      <c r="T145" s="162">
        <v>919719.79531031987</v>
      </c>
      <c r="U145" s="162">
        <v>0</v>
      </c>
      <c r="V145" s="162">
        <v>0</v>
      </c>
      <c r="W145" s="162">
        <v>1133576.3999999999</v>
      </c>
      <c r="X145" s="162">
        <v>644492.16757589148</v>
      </c>
      <c r="Y145" s="162">
        <v>0</v>
      </c>
      <c r="Z145" s="158">
        <v>0</v>
      </c>
      <c r="AA145" s="162">
        <v>488335.92789743829</v>
      </c>
      <c r="AB145" s="177">
        <f>SUM(Muut[[#This Row],[Työttömyysaste]:[Koulutustausta]])</f>
        <v>3186124.2907836498</v>
      </c>
      <c r="AD145" s="62"/>
    </row>
    <row r="146" spans="1:30" s="45" customFormat="1">
      <c r="A146" s="90">
        <v>433</v>
      </c>
      <c r="B146" s="154" t="s">
        <v>145</v>
      </c>
      <c r="C146" s="403">
        <v>7749</v>
      </c>
      <c r="D146" s="136">
        <v>204.33333333333334</v>
      </c>
      <c r="E146" s="41">
        <v>3611</v>
      </c>
      <c r="F146" s="338">
        <f t="shared" si="6"/>
        <v>5.6586356503277029E-2</v>
      </c>
      <c r="G146" s="385">
        <f>Muut[[#This Row],[Keskim. työttömyysaste 2022, %]]/$F$12</f>
        <v>0.59621227964158519</v>
      </c>
      <c r="H146" s="169">
        <v>0</v>
      </c>
      <c r="I146" s="391">
        <v>37</v>
      </c>
      <c r="J146" s="397">
        <v>246</v>
      </c>
      <c r="K146" s="272">
        <v>597.69000000000005</v>
      </c>
      <c r="L146" s="173">
        <f t="shared" si="7"/>
        <v>12.964914922451436</v>
      </c>
      <c r="M146" s="385">
        <v>1.4113804554005187</v>
      </c>
      <c r="N146" s="169">
        <v>0</v>
      </c>
      <c r="O146" s="405">
        <v>0</v>
      </c>
      <c r="P146" s="272">
        <v>2309</v>
      </c>
      <c r="Q146" s="15">
        <v>296</v>
      </c>
      <c r="R146" s="161">
        <v>0.12819402338674751</v>
      </c>
      <c r="S146" s="409">
        <v>0.90452856565968009</v>
      </c>
      <c r="T146" s="162">
        <v>320030.79110887693</v>
      </c>
      <c r="U146" s="162">
        <v>0</v>
      </c>
      <c r="V146" s="162">
        <v>0</v>
      </c>
      <c r="W146" s="162">
        <v>422514.83999999997</v>
      </c>
      <c r="X146" s="162">
        <v>454204.77029375971</v>
      </c>
      <c r="Y146" s="162">
        <v>0</v>
      </c>
      <c r="Z146" s="158">
        <v>0</v>
      </c>
      <c r="AA146" s="162">
        <v>199271.32444608974</v>
      </c>
      <c r="AB146" s="177">
        <f>SUM(Muut[[#This Row],[Työttömyysaste]:[Koulutustausta]])</f>
        <v>1396021.7258487265</v>
      </c>
      <c r="AD146" s="62"/>
    </row>
    <row r="147" spans="1:30" s="45" customFormat="1">
      <c r="A147" s="90">
        <v>434</v>
      </c>
      <c r="B147" s="154" t="s">
        <v>146</v>
      </c>
      <c r="C147" s="403">
        <v>14568</v>
      </c>
      <c r="D147" s="136">
        <v>702</v>
      </c>
      <c r="E147" s="41">
        <v>6745</v>
      </c>
      <c r="F147" s="338">
        <f t="shared" si="6"/>
        <v>0.10407709414381024</v>
      </c>
      <c r="G147" s="385">
        <f>Muut[[#This Row],[Keskim. työttömyysaste 2022, %]]/$F$12</f>
        <v>1.0965901569287186</v>
      </c>
      <c r="H147" s="169">
        <v>1</v>
      </c>
      <c r="I147" s="391">
        <v>5747</v>
      </c>
      <c r="J147" s="397">
        <v>720</v>
      </c>
      <c r="K147" s="272">
        <v>819.82</v>
      </c>
      <c r="L147" s="173">
        <f t="shared" si="7"/>
        <v>17.769754336317728</v>
      </c>
      <c r="M147" s="385">
        <v>1.0297512943147593</v>
      </c>
      <c r="N147" s="169">
        <v>3</v>
      </c>
      <c r="O147" s="405">
        <v>708</v>
      </c>
      <c r="P147" s="272">
        <v>4182</v>
      </c>
      <c r="Q147" s="15">
        <v>660</v>
      </c>
      <c r="R147" s="161">
        <v>0.15781922525107603</v>
      </c>
      <c r="S147" s="409">
        <v>1.1135620341613774</v>
      </c>
      <c r="T147" s="162">
        <v>1106596.9368831497</v>
      </c>
      <c r="U147" s="162">
        <v>299819.63760000002</v>
      </c>
      <c r="V147" s="162">
        <v>1571398.1871</v>
      </c>
      <c r="W147" s="162">
        <v>1236628.8</v>
      </c>
      <c r="X147" s="162">
        <v>623008.84201213007</v>
      </c>
      <c r="Y147" s="162">
        <v>0</v>
      </c>
      <c r="Z147" s="158">
        <v>209582.15999999997</v>
      </c>
      <c r="AA147" s="162">
        <v>461202.02781943762</v>
      </c>
      <c r="AB147" s="177">
        <f>SUM(Muut[[#This Row],[Työttömyysaste]:[Koulutustausta]])</f>
        <v>5508236.591414717</v>
      </c>
      <c r="AD147" s="62"/>
    </row>
    <row r="148" spans="1:30" s="45" customFormat="1">
      <c r="A148" s="90">
        <v>435</v>
      </c>
      <c r="B148" s="154" t="s">
        <v>147</v>
      </c>
      <c r="C148" s="403">
        <v>692</v>
      </c>
      <c r="D148" s="136">
        <v>28.666666666666668</v>
      </c>
      <c r="E148" s="41">
        <v>284</v>
      </c>
      <c r="F148" s="338">
        <f t="shared" si="6"/>
        <v>0.10093896713615023</v>
      </c>
      <c r="G148" s="385">
        <f>Muut[[#This Row],[Keskim. työttömyysaste 2022, %]]/$F$12</f>
        <v>1.0635258288351888</v>
      </c>
      <c r="H148" s="169">
        <v>0</v>
      </c>
      <c r="I148" s="391">
        <v>0</v>
      </c>
      <c r="J148" s="397">
        <v>4</v>
      </c>
      <c r="K148" s="272">
        <v>214.5</v>
      </c>
      <c r="L148" s="173">
        <f t="shared" si="7"/>
        <v>3.2261072261072261</v>
      </c>
      <c r="M148" s="385">
        <v>5.6719836772314096</v>
      </c>
      <c r="N148" s="169">
        <v>3</v>
      </c>
      <c r="O148" s="405">
        <v>309</v>
      </c>
      <c r="P148" s="272">
        <v>140</v>
      </c>
      <c r="Q148" s="15">
        <v>23</v>
      </c>
      <c r="R148" s="161">
        <v>0.16428571428571428</v>
      </c>
      <c r="S148" s="409">
        <v>1.159189153872795</v>
      </c>
      <c r="T148" s="162">
        <v>50979.940441082159</v>
      </c>
      <c r="U148" s="162">
        <v>0</v>
      </c>
      <c r="V148" s="162">
        <v>0</v>
      </c>
      <c r="W148" s="162">
        <v>6870.16</v>
      </c>
      <c r="X148" s="162">
        <v>163005.77762387093</v>
      </c>
      <c r="Y148" s="162">
        <v>0</v>
      </c>
      <c r="Z148" s="158">
        <v>91470.18</v>
      </c>
      <c r="AA148" s="162">
        <v>22805.377370065664</v>
      </c>
      <c r="AB148" s="177">
        <f>SUM(Muut[[#This Row],[Työttömyysaste]:[Koulutustausta]])</f>
        <v>335131.43543501874</v>
      </c>
      <c r="AD148" s="62"/>
    </row>
    <row r="149" spans="1:30" s="45" customFormat="1">
      <c r="A149" s="90">
        <v>436</v>
      </c>
      <c r="B149" s="154" t="s">
        <v>148</v>
      </c>
      <c r="C149" s="403">
        <v>1988</v>
      </c>
      <c r="D149" s="136">
        <v>49.666666666666664</v>
      </c>
      <c r="E149" s="41">
        <v>824</v>
      </c>
      <c r="F149" s="338">
        <f t="shared" si="6"/>
        <v>6.0275080906148866E-2</v>
      </c>
      <c r="G149" s="385">
        <f>Muut[[#This Row],[Keskim. työttömyysaste 2022, %]]/$F$12</f>
        <v>0.63507788119482178</v>
      </c>
      <c r="H149" s="169">
        <v>0</v>
      </c>
      <c r="I149" s="391">
        <v>3</v>
      </c>
      <c r="J149" s="397">
        <v>33</v>
      </c>
      <c r="K149" s="272">
        <v>214.12</v>
      </c>
      <c r="L149" s="173">
        <f t="shared" si="7"/>
        <v>9.2845133569960776</v>
      </c>
      <c r="M149" s="385">
        <v>1.9708547797704696</v>
      </c>
      <c r="N149" s="169">
        <v>0</v>
      </c>
      <c r="O149" s="405">
        <v>0</v>
      </c>
      <c r="P149" s="272">
        <v>548</v>
      </c>
      <c r="Q149" s="15">
        <v>53</v>
      </c>
      <c r="R149" s="161">
        <v>9.6715328467153291E-2</v>
      </c>
      <c r="S149" s="409">
        <v>0.6824169725274627</v>
      </c>
      <c r="T149" s="162">
        <v>87455.787522766215</v>
      </c>
      <c r="U149" s="162">
        <v>0</v>
      </c>
      <c r="V149" s="162">
        <v>0</v>
      </c>
      <c r="W149" s="162">
        <v>56678.82</v>
      </c>
      <c r="X149" s="162">
        <v>162717.00281968879</v>
      </c>
      <c r="Y149" s="162">
        <v>0</v>
      </c>
      <c r="Z149" s="158">
        <v>0</v>
      </c>
      <c r="AA149" s="162">
        <v>38569.415683564061</v>
      </c>
      <c r="AB149" s="177">
        <f>SUM(Muut[[#This Row],[Työttömyysaste]:[Koulutustausta]])</f>
        <v>345421.02602601901</v>
      </c>
      <c r="AD149" s="62"/>
    </row>
    <row r="150" spans="1:30" s="45" customFormat="1">
      <c r="A150" s="90">
        <v>440</v>
      </c>
      <c r="B150" s="154" t="s">
        <v>149</v>
      </c>
      <c r="C150" s="403">
        <v>5732</v>
      </c>
      <c r="D150" s="136">
        <v>50.333333333333336</v>
      </c>
      <c r="E150" s="41">
        <v>2443</v>
      </c>
      <c r="F150" s="338">
        <f t="shared" si="6"/>
        <v>2.0603083640332923E-2</v>
      </c>
      <c r="G150" s="385">
        <f>Muut[[#This Row],[Keskim. työttömyysaste 2022, %]]/$F$12</f>
        <v>0.21708079869283969</v>
      </c>
      <c r="H150" s="392">
        <v>3</v>
      </c>
      <c r="I150" s="391">
        <v>5277</v>
      </c>
      <c r="J150" s="397">
        <v>152</v>
      </c>
      <c r="K150" s="272">
        <v>142.74</v>
      </c>
      <c r="L150" s="173">
        <f t="shared" si="7"/>
        <v>40.156928681518842</v>
      </c>
      <c r="M150" s="385">
        <v>0.45567298417171659</v>
      </c>
      <c r="N150" s="169">
        <v>3</v>
      </c>
      <c r="O150" s="405">
        <v>2142</v>
      </c>
      <c r="P150" s="272">
        <v>1534</v>
      </c>
      <c r="Q150" s="15">
        <v>128</v>
      </c>
      <c r="R150" s="161">
        <v>8.344198174706649E-2</v>
      </c>
      <c r="S150" s="409">
        <v>0.58876111437561607</v>
      </c>
      <c r="T150" s="162">
        <v>86193.155456696622</v>
      </c>
      <c r="U150" s="162">
        <v>117968.5724</v>
      </c>
      <c r="V150" s="162">
        <v>1442886.4161</v>
      </c>
      <c r="W150" s="162">
        <v>261066.08</v>
      </c>
      <c r="X150" s="162">
        <v>108472.93565515777</v>
      </c>
      <c r="Y150" s="162">
        <v>0</v>
      </c>
      <c r="Z150" s="158">
        <v>634074.84</v>
      </c>
      <c r="AA150" s="162">
        <v>95944.958657097319</v>
      </c>
      <c r="AB150" s="177">
        <f>SUM(Muut[[#This Row],[Työttömyysaste]:[Koulutustausta]])</f>
        <v>2746606.9582689521</v>
      </c>
      <c r="AD150" s="62"/>
    </row>
    <row r="151" spans="1:30" s="45" customFormat="1">
      <c r="A151" s="90">
        <v>441</v>
      </c>
      <c r="B151" s="154" t="s">
        <v>150</v>
      </c>
      <c r="C151" s="403">
        <v>4421</v>
      </c>
      <c r="D151" s="136">
        <v>196.58333333333334</v>
      </c>
      <c r="E151" s="41">
        <v>1911</v>
      </c>
      <c r="F151" s="338">
        <f t="shared" si="6"/>
        <v>0.10286935286935288</v>
      </c>
      <c r="G151" s="385">
        <f>Muut[[#This Row],[Keskim. työttömyysaste 2022, %]]/$F$12</f>
        <v>1.083865001556332</v>
      </c>
      <c r="H151" s="169">
        <v>0</v>
      </c>
      <c r="I151" s="391">
        <v>13</v>
      </c>
      <c r="J151" s="397">
        <v>209</v>
      </c>
      <c r="K151" s="272">
        <v>750.16</v>
      </c>
      <c r="L151" s="173">
        <f t="shared" si="7"/>
        <v>5.8934094059933884</v>
      </c>
      <c r="M151" s="385">
        <v>3.1048967188448908</v>
      </c>
      <c r="N151" s="169">
        <v>0</v>
      </c>
      <c r="O151" s="405">
        <v>0</v>
      </c>
      <c r="P151" s="272">
        <v>1111</v>
      </c>
      <c r="Q151" s="15">
        <v>144</v>
      </c>
      <c r="R151" s="161">
        <v>0.12961296129612962</v>
      </c>
      <c r="S151" s="409">
        <v>0.91454049787013458</v>
      </c>
      <c r="T151" s="162">
        <v>331925.71199616528</v>
      </c>
      <c r="U151" s="162">
        <v>0</v>
      </c>
      <c r="V151" s="162">
        <v>0</v>
      </c>
      <c r="W151" s="162">
        <v>358965.86</v>
      </c>
      <c r="X151" s="162">
        <v>570071.86080337083</v>
      </c>
      <c r="Y151" s="162">
        <v>0</v>
      </c>
      <c r="Z151" s="158">
        <v>0</v>
      </c>
      <c r="AA151" s="162">
        <v>114947.70807301428</v>
      </c>
      <c r="AB151" s="177">
        <f>SUM(Muut[[#This Row],[Työttömyysaste]:[Koulutustausta]])</f>
        <v>1375911.1408725502</v>
      </c>
      <c r="AD151" s="62"/>
    </row>
    <row r="152" spans="1:30" s="45" customFormat="1">
      <c r="A152" s="90">
        <v>444</v>
      </c>
      <c r="B152" s="154" t="s">
        <v>151</v>
      </c>
      <c r="C152" s="403">
        <v>45811</v>
      </c>
      <c r="D152" s="136">
        <v>1796.6666666666667</v>
      </c>
      <c r="E152" s="41">
        <v>21411</v>
      </c>
      <c r="F152" s="338">
        <f t="shared" si="6"/>
        <v>8.3913253312160416E-2</v>
      </c>
      <c r="G152" s="385">
        <f>Muut[[#This Row],[Keskim. työttömyysaste 2022, %]]/$F$12</f>
        <v>0.88413736350895145</v>
      </c>
      <c r="H152" s="169">
        <v>1</v>
      </c>
      <c r="I152" s="391">
        <v>1602</v>
      </c>
      <c r="J152" s="397">
        <v>2567</v>
      </c>
      <c r="K152" s="272">
        <v>940.16</v>
      </c>
      <c r="L152" s="173">
        <f t="shared" si="7"/>
        <v>48.726812457454052</v>
      </c>
      <c r="M152" s="385">
        <v>0.37553097780520345</v>
      </c>
      <c r="N152" s="169">
        <v>0</v>
      </c>
      <c r="O152" s="405">
        <v>0</v>
      </c>
      <c r="P152" s="272">
        <v>13909</v>
      </c>
      <c r="Q152" s="15">
        <v>2184</v>
      </c>
      <c r="R152" s="161">
        <v>0.15702063412179165</v>
      </c>
      <c r="S152" s="409">
        <v>1.1079272278760572</v>
      </c>
      <c r="T152" s="162">
        <v>2805657.8249450126</v>
      </c>
      <c r="U152" s="162">
        <v>942822.44770000002</v>
      </c>
      <c r="V152" s="162">
        <v>438033.73860000004</v>
      </c>
      <c r="W152" s="162">
        <v>4408925.18</v>
      </c>
      <c r="X152" s="162">
        <v>714459.26289444522</v>
      </c>
      <c r="Y152" s="162">
        <v>0</v>
      </c>
      <c r="Z152" s="158">
        <v>0</v>
      </c>
      <c r="AA152" s="162">
        <v>1442971.8779360205</v>
      </c>
      <c r="AB152" s="177">
        <f>SUM(Muut[[#This Row],[Työttömyysaste]:[Koulutustausta]])</f>
        <v>10752870.332075479</v>
      </c>
      <c r="AD152" s="62"/>
    </row>
    <row r="153" spans="1:30" s="45" customFormat="1">
      <c r="A153" s="90">
        <v>445</v>
      </c>
      <c r="B153" s="154" t="s">
        <v>152</v>
      </c>
      <c r="C153" s="403">
        <v>14991</v>
      </c>
      <c r="D153" s="136">
        <v>376.66666666666669</v>
      </c>
      <c r="E153" s="41">
        <v>6791</v>
      </c>
      <c r="F153" s="338">
        <f t="shared" si="6"/>
        <v>5.5465567172237766E-2</v>
      </c>
      <c r="G153" s="385">
        <f>Muut[[#This Row],[Keskim. työttömyysaste 2022, %]]/$F$12</f>
        <v>0.58440327826122263</v>
      </c>
      <c r="H153" s="169">
        <v>3</v>
      </c>
      <c r="I153" s="391">
        <v>8181</v>
      </c>
      <c r="J153" s="397">
        <v>587</v>
      </c>
      <c r="K153" s="272">
        <v>883.98</v>
      </c>
      <c r="L153" s="173">
        <f t="shared" si="7"/>
        <v>16.958528473494876</v>
      </c>
      <c r="M153" s="385">
        <v>1.0790103372517132</v>
      </c>
      <c r="N153" s="169">
        <v>1</v>
      </c>
      <c r="O153" s="405">
        <v>0</v>
      </c>
      <c r="P153" s="272">
        <v>4372</v>
      </c>
      <c r="Q153" s="15">
        <v>536</v>
      </c>
      <c r="R153" s="161">
        <v>0.12259835315645014</v>
      </c>
      <c r="S153" s="409">
        <v>0.86504588594031728</v>
      </c>
      <c r="T153" s="162">
        <v>606859.89174155693</v>
      </c>
      <c r="U153" s="162">
        <v>308525.27370000002</v>
      </c>
      <c r="V153" s="162">
        <v>2236925.1033000001</v>
      </c>
      <c r="W153" s="162">
        <v>1008195.98</v>
      </c>
      <c r="X153" s="162">
        <v>671766.18789720023</v>
      </c>
      <c r="Y153" s="162">
        <v>6066557.8799999999</v>
      </c>
      <c r="Z153" s="158">
        <v>0</v>
      </c>
      <c r="AA153" s="162">
        <v>368677.47876841278</v>
      </c>
      <c r="AB153" s="177">
        <f>SUM(Muut[[#This Row],[Työttömyysaste]:[Koulutustausta]])</f>
        <v>11267507.795407169</v>
      </c>
      <c r="AD153" s="62"/>
    </row>
    <row r="154" spans="1:30" s="45" customFormat="1">
      <c r="A154" s="90">
        <v>475</v>
      </c>
      <c r="B154" s="154" t="s">
        <v>153</v>
      </c>
      <c r="C154" s="403">
        <v>5479</v>
      </c>
      <c r="D154" s="136">
        <v>93.25</v>
      </c>
      <c r="E154" s="41">
        <v>2583</v>
      </c>
      <c r="F154" s="338">
        <f t="shared" si="6"/>
        <v>3.6101432442895855E-2</v>
      </c>
      <c r="G154" s="385">
        <f>Muut[[#This Row],[Keskim. työttömyysaste 2022, %]]/$F$12</f>
        <v>0.38037644876215193</v>
      </c>
      <c r="H154" s="169">
        <v>3</v>
      </c>
      <c r="I154" s="391">
        <v>4671</v>
      </c>
      <c r="J154" s="397">
        <v>283</v>
      </c>
      <c r="K154" s="272">
        <v>522.11</v>
      </c>
      <c r="L154" s="173">
        <f t="shared" si="7"/>
        <v>10.493957212081744</v>
      </c>
      <c r="M154" s="385">
        <v>1.7437108954867302</v>
      </c>
      <c r="N154" s="169">
        <v>1</v>
      </c>
      <c r="O154" s="405">
        <v>0</v>
      </c>
      <c r="P154" s="272">
        <v>1624</v>
      </c>
      <c r="Q154" s="15">
        <v>163</v>
      </c>
      <c r="R154" s="161">
        <v>0.10036945812807882</v>
      </c>
      <c r="S154" s="409">
        <v>0.70820027016966114</v>
      </c>
      <c r="T154" s="162">
        <v>144364.3991229276</v>
      </c>
      <c r="U154" s="162">
        <v>112761.6553</v>
      </c>
      <c r="V154" s="162">
        <v>1277188.2603</v>
      </c>
      <c r="W154" s="162">
        <v>486063.82</v>
      </c>
      <c r="X154" s="162">
        <v>396768.98160932062</v>
      </c>
      <c r="Y154" s="162">
        <v>2217241.7200000002</v>
      </c>
      <c r="Z154" s="158">
        <v>0</v>
      </c>
      <c r="AA154" s="162">
        <v>110314.91843777968</v>
      </c>
      <c r="AB154" s="177">
        <f>SUM(Muut[[#This Row],[Työttömyysaste]:[Koulutustausta]])</f>
        <v>4744703.7547700284</v>
      </c>
      <c r="AD154" s="62"/>
    </row>
    <row r="155" spans="1:30" s="45" customFormat="1">
      <c r="A155" s="90">
        <v>480</v>
      </c>
      <c r="B155" s="154" t="s">
        <v>154</v>
      </c>
      <c r="C155" s="403">
        <v>1978</v>
      </c>
      <c r="D155" s="136">
        <v>53.916666666666664</v>
      </c>
      <c r="E155" s="41">
        <v>906</v>
      </c>
      <c r="F155" s="338">
        <f t="shared" si="6"/>
        <v>5.9510669610007352E-2</v>
      </c>
      <c r="G155" s="385">
        <f>Muut[[#This Row],[Keskim. työttömyysaste 2022, %]]/$F$12</f>
        <v>0.62702379484575776</v>
      </c>
      <c r="H155" s="169">
        <v>0</v>
      </c>
      <c r="I155" s="391">
        <v>19</v>
      </c>
      <c r="J155" s="397">
        <v>58</v>
      </c>
      <c r="K155" s="272">
        <v>195.31</v>
      </c>
      <c r="L155" s="173">
        <f t="shared" si="7"/>
        <v>10.127489631867288</v>
      </c>
      <c r="M155" s="385">
        <v>1.8068078262850473</v>
      </c>
      <c r="N155" s="169">
        <v>0</v>
      </c>
      <c r="O155" s="405">
        <v>0</v>
      </c>
      <c r="P155" s="272">
        <v>588</v>
      </c>
      <c r="Q155" s="15">
        <v>89</v>
      </c>
      <c r="R155" s="161">
        <v>0.15136054421768708</v>
      </c>
      <c r="S155" s="409">
        <v>1.0679900071912916</v>
      </c>
      <c r="T155" s="162">
        <v>85912.329896014038</v>
      </c>
      <c r="U155" s="162">
        <v>0</v>
      </c>
      <c r="V155" s="162">
        <v>0</v>
      </c>
      <c r="W155" s="162">
        <v>99617.319999999992</v>
      </c>
      <c r="X155" s="162">
        <v>148422.65001267244</v>
      </c>
      <c r="Y155" s="162">
        <v>0</v>
      </c>
      <c r="Z155" s="158">
        <v>0</v>
      </c>
      <c r="AA155" s="162">
        <v>60057.926778998968</v>
      </c>
      <c r="AB155" s="177">
        <f>SUM(Muut[[#This Row],[Työttömyysaste]:[Koulutustausta]])</f>
        <v>394010.22668768541</v>
      </c>
      <c r="AD155" s="62"/>
    </row>
    <row r="156" spans="1:30" s="45" customFormat="1">
      <c r="A156" s="90">
        <v>481</v>
      </c>
      <c r="B156" s="154" t="s">
        <v>155</v>
      </c>
      <c r="C156" s="403">
        <v>9642</v>
      </c>
      <c r="D156" s="136">
        <v>221.25</v>
      </c>
      <c r="E156" s="41">
        <v>4789</v>
      </c>
      <c r="F156" s="338">
        <f t="shared" si="6"/>
        <v>4.6199624138651078E-2</v>
      </c>
      <c r="G156" s="385">
        <f>Muut[[#This Row],[Keskim. työttömyysaste 2022, %]]/$F$12</f>
        <v>0.48677428497617425</v>
      </c>
      <c r="H156" s="169">
        <v>0</v>
      </c>
      <c r="I156" s="391">
        <v>123</v>
      </c>
      <c r="J156" s="397">
        <v>241</v>
      </c>
      <c r="K156" s="272">
        <v>174.89</v>
      </c>
      <c r="L156" s="173">
        <f t="shared" si="7"/>
        <v>55.131797129624339</v>
      </c>
      <c r="M156" s="385">
        <v>0.33190333854809301</v>
      </c>
      <c r="N156" s="169">
        <v>0</v>
      </c>
      <c r="O156" s="405">
        <v>0</v>
      </c>
      <c r="P156" s="272">
        <v>3365</v>
      </c>
      <c r="Q156" s="15">
        <v>287</v>
      </c>
      <c r="R156" s="161">
        <v>8.5289747399702825E-2</v>
      </c>
      <c r="S156" s="409">
        <v>0.6017988268313057</v>
      </c>
      <c r="T156" s="162">
        <v>325117.19721312862</v>
      </c>
      <c r="U156" s="162">
        <v>0</v>
      </c>
      <c r="V156" s="162">
        <v>0</v>
      </c>
      <c r="W156" s="162">
        <v>413927.14</v>
      </c>
      <c r="X156" s="162">
        <v>132904.803956358</v>
      </c>
      <c r="Y156" s="162">
        <v>0</v>
      </c>
      <c r="Z156" s="158">
        <v>0</v>
      </c>
      <c r="AA156" s="162">
        <v>164966.33411658078</v>
      </c>
      <c r="AB156" s="177">
        <f>SUM(Muut[[#This Row],[Työttömyysaste]:[Koulutustausta]])</f>
        <v>1036915.4752860673</v>
      </c>
      <c r="AD156" s="62"/>
    </row>
    <row r="157" spans="1:30" s="45" customFormat="1">
      <c r="A157" s="90">
        <v>483</v>
      </c>
      <c r="B157" s="154" t="s">
        <v>156</v>
      </c>
      <c r="C157" s="403">
        <v>1067</v>
      </c>
      <c r="D157" s="136">
        <v>30.416666666666668</v>
      </c>
      <c r="E157" s="41">
        <v>413</v>
      </c>
      <c r="F157" s="338">
        <f t="shared" si="6"/>
        <v>7.3648103309120264E-2</v>
      </c>
      <c r="G157" s="385">
        <f>Muut[[#This Row],[Keskim. työttömyysaste 2022, %]]/$F$12</f>
        <v>0.77598040019888281</v>
      </c>
      <c r="H157" s="169">
        <v>0</v>
      </c>
      <c r="I157" s="391">
        <v>3</v>
      </c>
      <c r="J157" s="397">
        <v>3</v>
      </c>
      <c r="K157" s="272">
        <v>229.97</v>
      </c>
      <c r="L157" s="173">
        <f t="shared" si="7"/>
        <v>4.6397356176892641</v>
      </c>
      <c r="M157" s="385">
        <v>3.943851338794965</v>
      </c>
      <c r="N157" s="169">
        <v>0</v>
      </c>
      <c r="O157" s="405">
        <v>0</v>
      </c>
      <c r="P157" s="272">
        <v>226</v>
      </c>
      <c r="Q157" s="15">
        <v>21</v>
      </c>
      <c r="R157" s="161">
        <v>9.2920353982300891E-2</v>
      </c>
      <c r="S157" s="409">
        <v>0.65563988310619814</v>
      </c>
      <c r="T157" s="162">
        <v>57353.557197335642</v>
      </c>
      <c r="U157" s="162">
        <v>0</v>
      </c>
      <c r="V157" s="162">
        <v>0</v>
      </c>
      <c r="W157" s="162">
        <v>5152.62</v>
      </c>
      <c r="X157" s="162">
        <v>174761.95188886527</v>
      </c>
      <c r="Y157" s="162">
        <v>0</v>
      </c>
      <c r="Z157" s="158">
        <v>0</v>
      </c>
      <c r="AA157" s="162">
        <v>19888.71128244873</v>
      </c>
      <c r="AB157" s="177">
        <f>SUM(Muut[[#This Row],[Työttömyysaste]:[Koulutustausta]])</f>
        <v>257156.84036864963</v>
      </c>
      <c r="AD157" s="62"/>
    </row>
    <row r="158" spans="1:30" s="45" customFormat="1">
      <c r="A158" s="90">
        <v>484</v>
      </c>
      <c r="B158" s="154" t="s">
        <v>157</v>
      </c>
      <c r="C158" s="403">
        <v>2967</v>
      </c>
      <c r="D158" s="136">
        <v>102.5</v>
      </c>
      <c r="E158" s="41">
        <v>1195</v>
      </c>
      <c r="F158" s="338">
        <f t="shared" si="6"/>
        <v>8.5774058577405859E-2</v>
      </c>
      <c r="G158" s="385">
        <f>Muut[[#This Row],[Keskim. työttömyysaste 2022, %]]/$F$12</f>
        <v>0.90374341376060174</v>
      </c>
      <c r="H158" s="169">
        <v>0</v>
      </c>
      <c r="I158" s="391">
        <v>15</v>
      </c>
      <c r="J158" s="397">
        <v>59</v>
      </c>
      <c r="K158" s="272">
        <v>446.28</v>
      </c>
      <c r="L158" s="173">
        <f t="shared" si="7"/>
        <v>6.6482925517612266</v>
      </c>
      <c r="M158" s="385">
        <v>2.7523499281978765</v>
      </c>
      <c r="N158" s="169">
        <v>0</v>
      </c>
      <c r="O158" s="405">
        <v>0</v>
      </c>
      <c r="P158" s="272">
        <v>704</v>
      </c>
      <c r="Q158" s="15">
        <v>120</v>
      </c>
      <c r="R158" s="161">
        <v>0.17045454545454544</v>
      </c>
      <c r="S158" s="409">
        <v>1.2027160193344217</v>
      </c>
      <c r="T158" s="162">
        <v>185741.04270664114</v>
      </c>
      <c r="U158" s="162">
        <v>0</v>
      </c>
      <c r="V158" s="162">
        <v>0</v>
      </c>
      <c r="W158" s="162">
        <v>101334.86</v>
      </c>
      <c r="X158" s="162">
        <v>339143.20950107754</v>
      </c>
      <c r="Y158" s="162">
        <v>0</v>
      </c>
      <c r="Z158" s="158">
        <v>0</v>
      </c>
      <c r="AA158" s="162">
        <v>101451.27314685346</v>
      </c>
      <c r="AB158" s="177">
        <f>SUM(Muut[[#This Row],[Työttömyysaste]:[Koulutustausta]])</f>
        <v>727670.38535457209</v>
      </c>
      <c r="AD158" s="62"/>
    </row>
    <row r="159" spans="1:30" s="45" customFormat="1">
      <c r="A159" s="90">
        <v>489</v>
      </c>
      <c r="B159" s="154" t="s">
        <v>158</v>
      </c>
      <c r="C159" s="403">
        <v>1791</v>
      </c>
      <c r="D159" s="136">
        <v>74</v>
      </c>
      <c r="E159" s="41">
        <v>756</v>
      </c>
      <c r="F159" s="338">
        <f t="shared" si="6"/>
        <v>9.7883597883597878E-2</v>
      </c>
      <c r="G159" s="385">
        <f>Muut[[#This Row],[Keskim. työttömyysaste 2022, %]]/$F$12</f>
        <v>1.0313334633997937</v>
      </c>
      <c r="H159" s="169">
        <v>0</v>
      </c>
      <c r="I159" s="391">
        <v>6</v>
      </c>
      <c r="J159" s="397">
        <v>90</v>
      </c>
      <c r="K159" s="272">
        <v>422.63</v>
      </c>
      <c r="L159" s="173">
        <f t="shared" si="7"/>
        <v>4.2377493315666186</v>
      </c>
      <c r="M159" s="385">
        <v>4.3179589201218498</v>
      </c>
      <c r="N159" s="169">
        <v>0</v>
      </c>
      <c r="O159" s="405">
        <v>0</v>
      </c>
      <c r="P159" s="272">
        <v>443</v>
      </c>
      <c r="Q159" s="15">
        <v>83</v>
      </c>
      <c r="R159" s="161">
        <v>0.18735891647855529</v>
      </c>
      <c r="S159" s="409">
        <v>1.3219921452548706</v>
      </c>
      <c r="T159" s="162">
        <v>127949.87999637934</v>
      </c>
      <c r="U159" s="162">
        <v>0</v>
      </c>
      <c r="V159" s="162">
        <v>0</v>
      </c>
      <c r="W159" s="162">
        <v>154578.6</v>
      </c>
      <c r="X159" s="162">
        <v>321170.77760921483</v>
      </c>
      <c r="Y159" s="162">
        <v>0</v>
      </c>
      <c r="Z159" s="158">
        <v>0</v>
      </c>
      <c r="AA159" s="162">
        <v>67313.367911066394</v>
      </c>
      <c r="AB159" s="177">
        <f>SUM(Muut[[#This Row],[Työttömyysaste]:[Koulutustausta]])</f>
        <v>671012.62551666051</v>
      </c>
      <c r="AD159" s="62"/>
    </row>
    <row r="160" spans="1:30" s="45" customFormat="1">
      <c r="A160" s="90">
        <v>491</v>
      </c>
      <c r="B160" s="154" t="s">
        <v>159</v>
      </c>
      <c r="C160" s="403">
        <v>51980</v>
      </c>
      <c r="D160" s="136">
        <v>2312.75</v>
      </c>
      <c r="E160" s="41">
        <v>23508</v>
      </c>
      <c r="F160" s="338">
        <f t="shared" si="6"/>
        <v>9.8381402075889066E-2</v>
      </c>
      <c r="G160" s="385">
        <f>Muut[[#This Row],[Keskim. työttömyysaste 2022, %]]/$F$12</f>
        <v>1.0365784904812576</v>
      </c>
      <c r="H160" s="169">
        <v>0</v>
      </c>
      <c r="I160" s="391">
        <v>85</v>
      </c>
      <c r="J160" s="397">
        <v>2364</v>
      </c>
      <c r="K160" s="272">
        <v>2548.35</v>
      </c>
      <c r="L160" s="173">
        <f t="shared" si="7"/>
        <v>20.397512115682698</v>
      </c>
      <c r="M160" s="385">
        <v>0.89709114639572529</v>
      </c>
      <c r="N160" s="169">
        <v>3</v>
      </c>
      <c r="O160" s="405">
        <v>283</v>
      </c>
      <c r="P160" s="272">
        <v>14868</v>
      </c>
      <c r="Q160" s="15">
        <v>1663</v>
      </c>
      <c r="R160" s="161">
        <v>0.11185095507129406</v>
      </c>
      <c r="S160" s="409">
        <v>0.78921295459365359</v>
      </c>
      <c r="T160" s="162">
        <v>3732361.1100123962</v>
      </c>
      <c r="U160" s="162">
        <v>0</v>
      </c>
      <c r="V160" s="162">
        <v>0</v>
      </c>
      <c r="W160" s="162">
        <v>4060264.56</v>
      </c>
      <c r="X160" s="162">
        <v>1936577.032204156</v>
      </c>
      <c r="Y160" s="162">
        <v>0</v>
      </c>
      <c r="Z160" s="158">
        <v>83773.659999999989</v>
      </c>
      <c r="AA160" s="162">
        <v>1166292.1170670919</v>
      </c>
      <c r="AB160" s="177">
        <f>SUM(Muut[[#This Row],[Työttömyysaste]:[Koulutustausta]])</f>
        <v>10979268.479283644</v>
      </c>
      <c r="AD160" s="62"/>
    </row>
    <row r="161" spans="1:30" s="45" customFormat="1">
      <c r="A161" s="90">
        <v>494</v>
      </c>
      <c r="B161" s="154" t="s">
        <v>160</v>
      </c>
      <c r="C161" s="403">
        <v>8882</v>
      </c>
      <c r="D161" s="136">
        <v>370.5</v>
      </c>
      <c r="E161" s="41">
        <v>3838</v>
      </c>
      <c r="F161" s="338">
        <f t="shared" si="6"/>
        <v>9.6534653465346537E-2</v>
      </c>
      <c r="G161" s="385">
        <f>Muut[[#This Row],[Keskim. työttömyysaste 2022, %]]/$F$12</f>
        <v>1.0171205457211505</v>
      </c>
      <c r="H161" s="169">
        <v>0</v>
      </c>
      <c r="I161" s="391">
        <v>5</v>
      </c>
      <c r="J161" s="397">
        <v>132</v>
      </c>
      <c r="K161" s="272">
        <v>784.59</v>
      </c>
      <c r="L161" s="173">
        <f t="shared" si="7"/>
        <v>11.32056233191858</v>
      </c>
      <c r="M161" s="385">
        <v>1.6163885671903118</v>
      </c>
      <c r="N161" s="169">
        <v>0</v>
      </c>
      <c r="O161" s="405">
        <v>0</v>
      </c>
      <c r="P161" s="272">
        <v>2664</v>
      </c>
      <c r="Q161" s="15">
        <v>226</v>
      </c>
      <c r="R161" s="161">
        <v>8.4834834834834838E-2</v>
      </c>
      <c r="S161" s="409">
        <v>0.59858899380688135</v>
      </c>
      <c r="T161" s="162">
        <v>625789.66087508865</v>
      </c>
      <c r="U161" s="162">
        <v>0</v>
      </c>
      <c r="V161" s="162">
        <v>0</v>
      </c>
      <c r="W161" s="162">
        <v>226715.28</v>
      </c>
      <c r="X161" s="162">
        <v>596236.37792966398</v>
      </c>
      <c r="Y161" s="162">
        <v>0</v>
      </c>
      <c r="Z161" s="158">
        <v>0</v>
      </c>
      <c r="AA161" s="162">
        <v>151152.85540428301</v>
      </c>
      <c r="AB161" s="177">
        <f>SUM(Muut[[#This Row],[Työttömyysaste]:[Koulutustausta]])</f>
        <v>1599894.1742090355</v>
      </c>
      <c r="AD161" s="62"/>
    </row>
    <row r="162" spans="1:30" s="45" customFormat="1">
      <c r="A162" s="90">
        <v>495</v>
      </c>
      <c r="B162" s="154" t="s">
        <v>161</v>
      </c>
      <c r="C162" s="403">
        <v>1477</v>
      </c>
      <c r="D162" s="136">
        <v>58.75</v>
      </c>
      <c r="E162" s="41">
        <v>593</v>
      </c>
      <c r="F162" s="338">
        <f t="shared" si="6"/>
        <v>9.9072512647554803E-2</v>
      </c>
      <c r="G162" s="385">
        <f>Muut[[#This Row],[Keskim. työttömyysaste 2022, %]]/$F$12</f>
        <v>1.0438602565266359</v>
      </c>
      <c r="H162" s="169">
        <v>0</v>
      </c>
      <c r="I162" s="391">
        <v>2</v>
      </c>
      <c r="J162" s="397">
        <v>30</v>
      </c>
      <c r="K162" s="272">
        <v>733.25</v>
      </c>
      <c r="L162" s="173">
        <f t="shared" si="7"/>
        <v>2.0143198090692125</v>
      </c>
      <c r="M162" s="385">
        <v>9.0841719597316182</v>
      </c>
      <c r="N162" s="169">
        <v>0</v>
      </c>
      <c r="O162" s="405">
        <v>0</v>
      </c>
      <c r="P162" s="272">
        <v>336</v>
      </c>
      <c r="Q162" s="15">
        <v>54</v>
      </c>
      <c r="R162" s="161">
        <v>0.16071428571428573</v>
      </c>
      <c r="S162" s="409">
        <v>1.1339893896581692</v>
      </c>
      <c r="T162" s="162">
        <v>106799.21135509929</v>
      </c>
      <c r="U162" s="162">
        <v>0</v>
      </c>
      <c r="V162" s="162">
        <v>0</v>
      </c>
      <c r="W162" s="162">
        <v>51526.2</v>
      </c>
      <c r="X162" s="162">
        <v>557221.38201726507</v>
      </c>
      <c r="Y162" s="162">
        <v>0</v>
      </c>
      <c r="Z162" s="158">
        <v>0</v>
      </c>
      <c r="AA162" s="162">
        <v>47617.473199969048</v>
      </c>
      <c r="AB162" s="177">
        <f>SUM(Muut[[#This Row],[Työttömyysaste]:[Koulutustausta]])</f>
        <v>763164.26657233341</v>
      </c>
      <c r="AD162" s="62"/>
    </row>
    <row r="163" spans="1:30" s="45" customFormat="1">
      <c r="A163" s="90">
        <v>498</v>
      </c>
      <c r="B163" s="154" t="s">
        <v>162</v>
      </c>
      <c r="C163" s="403">
        <v>2281</v>
      </c>
      <c r="D163" s="136">
        <v>134.33333333333334</v>
      </c>
      <c r="E163" s="41">
        <v>1054</v>
      </c>
      <c r="F163" s="338">
        <f t="shared" si="6"/>
        <v>0.12745098039215688</v>
      </c>
      <c r="G163" s="385">
        <f>Muut[[#This Row],[Keskim. työttömyysaste 2022, %]]/$F$12</f>
        <v>1.3428650342200812</v>
      </c>
      <c r="H163" s="169">
        <v>0</v>
      </c>
      <c r="I163" s="391">
        <v>13</v>
      </c>
      <c r="J163" s="397">
        <v>99</v>
      </c>
      <c r="K163" s="272">
        <v>1904.05</v>
      </c>
      <c r="L163" s="173">
        <f t="shared" si="7"/>
        <v>1.1979727423124393</v>
      </c>
      <c r="M163" s="385">
        <v>15.274494052474973</v>
      </c>
      <c r="N163" s="169">
        <v>0</v>
      </c>
      <c r="O163" s="405">
        <v>0</v>
      </c>
      <c r="P163" s="272">
        <v>674</v>
      </c>
      <c r="Q163" s="15">
        <v>87</v>
      </c>
      <c r="R163" s="161">
        <v>0.12908011869436201</v>
      </c>
      <c r="S163" s="409">
        <v>0.91078079565028014</v>
      </c>
      <c r="T163" s="162">
        <v>212179.21515948948</v>
      </c>
      <c r="U163" s="162">
        <v>0</v>
      </c>
      <c r="V163" s="162">
        <v>0</v>
      </c>
      <c r="W163" s="162">
        <v>170036.46</v>
      </c>
      <c r="X163" s="162">
        <v>1446951.7523763706</v>
      </c>
      <c r="Y163" s="162">
        <v>0</v>
      </c>
      <c r="Z163" s="158">
        <v>0</v>
      </c>
      <c r="AA163" s="162">
        <v>59063.068984389749</v>
      </c>
      <c r="AB163" s="177">
        <f>SUM(Muut[[#This Row],[Työttömyysaste]:[Koulutustausta]])</f>
        <v>1888230.4965202499</v>
      </c>
      <c r="AD163" s="62"/>
    </row>
    <row r="164" spans="1:30" s="45" customFormat="1">
      <c r="A164" s="90">
        <v>499</v>
      </c>
      <c r="B164" s="154" t="s">
        <v>163</v>
      </c>
      <c r="C164" s="403">
        <v>19662</v>
      </c>
      <c r="D164" s="136">
        <v>328</v>
      </c>
      <c r="E164" s="41">
        <v>9337</v>
      </c>
      <c r="F164" s="338">
        <f t="shared" si="6"/>
        <v>3.5129056442112026E-2</v>
      </c>
      <c r="G164" s="385">
        <f>Muut[[#This Row],[Keskim. työttömyysaste 2022, %]]/$F$12</f>
        <v>0.37013117856062344</v>
      </c>
      <c r="H164" s="169">
        <v>3</v>
      </c>
      <c r="I164" s="391">
        <v>13483</v>
      </c>
      <c r="J164" s="397">
        <v>596</v>
      </c>
      <c r="K164" s="272">
        <v>849.49</v>
      </c>
      <c r="L164" s="173">
        <f t="shared" si="7"/>
        <v>23.145652097140637</v>
      </c>
      <c r="M164" s="385">
        <v>0.79057731666756692</v>
      </c>
      <c r="N164" s="169">
        <v>3</v>
      </c>
      <c r="O164" s="405">
        <v>2088</v>
      </c>
      <c r="P164" s="272">
        <v>6424</v>
      </c>
      <c r="Q164" s="15">
        <v>451</v>
      </c>
      <c r="R164" s="161">
        <v>7.0205479452054798E-2</v>
      </c>
      <c r="S164" s="409">
        <v>0.49536522805463401</v>
      </c>
      <c r="T164" s="162">
        <v>504113.75726014143</v>
      </c>
      <c r="U164" s="162">
        <v>404657.72340000002</v>
      </c>
      <c r="V164" s="162">
        <v>3686647.2519</v>
      </c>
      <c r="W164" s="162">
        <v>1023653.84</v>
      </c>
      <c r="X164" s="162">
        <v>645556.0747491942</v>
      </c>
      <c r="Y164" s="162">
        <v>0</v>
      </c>
      <c r="Z164" s="158">
        <v>618089.76</v>
      </c>
      <c r="AA164" s="162">
        <v>276904.53577131039</v>
      </c>
      <c r="AB164" s="177">
        <f>SUM(Muut[[#This Row],[Työttömyysaste]:[Koulutustausta]])</f>
        <v>7159622.9430806451</v>
      </c>
      <c r="AD164" s="62"/>
    </row>
    <row r="165" spans="1:30" s="45" customFormat="1">
      <c r="A165" s="90">
        <v>500</v>
      </c>
      <c r="B165" s="154" t="s">
        <v>164</v>
      </c>
      <c r="C165" s="403">
        <v>10486</v>
      </c>
      <c r="D165" s="136">
        <v>364.5</v>
      </c>
      <c r="E165" s="41">
        <v>4876</v>
      </c>
      <c r="F165" s="338">
        <f t="shared" si="6"/>
        <v>7.4753896636587366E-2</v>
      </c>
      <c r="G165" s="385">
        <f>Muut[[#This Row],[Keskim. työttömyysaste 2022, %]]/$F$12</f>
        <v>0.78763139880211386</v>
      </c>
      <c r="H165" s="169">
        <v>0</v>
      </c>
      <c r="I165" s="391">
        <v>12</v>
      </c>
      <c r="J165" s="397">
        <v>196</v>
      </c>
      <c r="K165" s="272">
        <v>144.06</v>
      </c>
      <c r="L165" s="173">
        <f t="shared" si="7"/>
        <v>72.789115646258509</v>
      </c>
      <c r="M165" s="385">
        <v>0.25138961182610631</v>
      </c>
      <c r="N165" s="169">
        <v>0</v>
      </c>
      <c r="O165" s="405">
        <v>0</v>
      </c>
      <c r="P165" s="272">
        <v>3619</v>
      </c>
      <c r="Q165" s="15">
        <v>195</v>
      </c>
      <c r="R165" s="161">
        <v>5.3882287924841114E-2</v>
      </c>
      <c r="S165" s="409">
        <v>0.38018986629416368</v>
      </c>
      <c r="T165" s="162">
        <v>572108.0542698052</v>
      </c>
      <c r="U165" s="162">
        <v>0</v>
      </c>
      <c r="V165" s="162">
        <v>0</v>
      </c>
      <c r="W165" s="162">
        <v>336637.83999999997</v>
      </c>
      <c r="X165" s="162">
        <v>109476.04813284311</v>
      </c>
      <c r="Y165" s="162">
        <v>0</v>
      </c>
      <c r="Z165" s="158">
        <v>0</v>
      </c>
      <c r="AA165" s="162">
        <v>113341.05476621987</v>
      </c>
      <c r="AB165" s="177">
        <f>SUM(Muut[[#This Row],[Työttömyysaste]:[Koulutustausta]])</f>
        <v>1131562.9971688681</v>
      </c>
      <c r="AD165" s="62"/>
    </row>
    <row r="166" spans="1:30" s="45" customFormat="1">
      <c r="A166" s="90">
        <v>503</v>
      </c>
      <c r="B166" s="154" t="s">
        <v>165</v>
      </c>
      <c r="C166" s="403">
        <v>7539</v>
      </c>
      <c r="D166" s="136">
        <v>220.91666666666666</v>
      </c>
      <c r="E166" s="41">
        <v>3554</v>
      </c>
      <c r="F166" s="338">
        <f t="shared" si="6"/>
        <v>6.2160007503282683E-2</v>
      </c>
      <c r="G166" s="385">
        <f>Muut[[#This Row],[Keskim. työttömyysaste 2022, %]]/$F$12</f>
        <v>0.65493808165443479</v>
      </c>
      <c r="H166" s="169">
        <v>0</v>
      </c>
      <c r="I166" s="391">
        <v>65</v>
      </c>
      <c r="J166" s="397">
        <v>237</v>
      </c>
      <c r="K166" s="272">
        <v>519.84</v>
      </c>
      <c r="L166" s="173">
        <f t="shared" si="7"/>
        <v>14.502539242843952</v>
      </c>
      <c r="M166" s="385">
        <v>1.2617395630566941</v>
      </c>
      <c r="N166" s="169">
        <v>0</v>
      </c>
      <c r="O166" s="405">
        <v>0</v>
      </c>
      <c r="P166" s="272">
        <v>2221</v>
      </c>
      <c r="Q166" s="15">
        <v>294</v>
      </c>
      <c r="R166" s="161">
        <v>0.13237280504277352</v>
      </c>
      <c r="S166" s="409">
        <v>0.93401377314183276</v>
      </c>
      <c r="T166" s="162">
        <v>342026.04174725211</v>
      </c>
      <c r="U166" s="162">
        <v>0</v>
      </c>
      <c r="V166" s="162">
        <v>0</v>
      </c>
      <c r="W166" s="162">
        <v>407056.98</v>
      </c>
      <c r="X166" s="162">
        <v>395043.93212117988</v>
      </c>
      <c r="Y166" s="162">
        <v>0</v>
      </c>
      <c r="Z166" s="158">
        <v>0</v>
      </c>
      <c r="AA166" s="162">
        <v>200190.69322941377</v>
      </c>
      <c r="AB166" s="177">
        <f>SUM(Muut[[#This Row],[Työttömyysaste]:[Koulutustausta]])</f>
        <v>1344317.6470978458</v>
      </c>
      <c r="AD166" s="62"/>
    </row>
    <row r="167" spans="1:30" s="45" customFormat="1">
      <c r="A167" s="90">
        <v>504</v>
      </c>
      <c r="B167" s="154" t="s">
        <v>166</v>
      </c>
      <c r="C167" s="403">
        <v>1764</v>
      </c>
      <c r="D167" s="136">
        <v>82.75</v>
      </c>
      <c r="E167" s="41">
        <v>856</v>
      </c>
      <c r="F167" s="338">
        <f t="shared" si="6"/>
        <v>9.6670560747663545E-2</v>
      </c>
      <c r="G167" s="385">
        <f>Muut[[#This Row],[Keskim. työttömyysaste 2022, %]]/$F$12</f>
        <v>1.0185525091062719</v>
      </c>
      <c r="H167" s="169">
        <v>1</v>
      </c>
      <c r="I167" s="391">
        <v>158</v>
      </c>
      <c r="J167" s="397">
        <v>67</v>
      </c>
      <c r="K167" s="272">
        <v>200.44</v>
      </c>
      <c r="L167" s="173">
        <f t="shared" si="7"/>
        <v>8.8006385950908008</v>
      </c>
      <c r="M167" s="385">
        <v>2.0792158807300383</v>
      </c>
      <c r="N167" s="169">
        <v>0</v>
      </c>
      <c r="O167" s="405">
        <v>0</v>
      </c>
      <c r="P167" s="272">
        <v>516</v>
      </c>
      <c r="Q167" s="15">
        <v>87</v>
      </c>
      <c r="R167" s="161">
        <v>0.16860465116279069</v>
      </c>
      <c r="S167" s="409">
        <v>1.1896632873416451</v>
      </c>
      <c r="T167" s="162">
        <v>124459.25338741613</v>
      </c>
      <c r="U167" s="162">
        <v>36304.354800000001</v>
      </c>
      <c r="V167" s="162">
        <v>43201.829400000002</v>
      </c>
      <c r="W167" s="162">
        <v>115075.18</v>
      </c>
      <c r="X167" s="162">
        <v>152321.10986913141</v>
      </c>
      <c r="Y167" s="162">
        <v>0</v>
      </c>
      <c r="Z167" s="158">
        <v>0</v>
      </c>
      <c r="AA167" s="162">
        <v>59662.232485092922</v>
      </c>
      <c r="AB167" s="177">
        <f>SUM(Muut[[#This Row],[Työttömyysaste]:[Koulutustausta]])</f>
        <v>531023.9599416405</v>
      </c>
      <c r="AD167" s="62"/>
    </row>
    <row r="168" spans="1:30" s="45" customFormat="1">
      <c r="A168" s="90">
        <v>505</v>
      </c>
      <c r="B168" s="154" t="s">
        <v>167</v>
      </c>
      <c r="C168" s="403">
        <v>20912</v>
      </c>
      <c r="D168" s="136">
        <v>643.66666666666663</v>
      </c>
      <c r="E168" s="41">
        <v>10203</v>
      </c>
      <c r="F168" s="338">
        <f t="shared" si="6"/>
        <v>6.308602045150119E-2</v>
      </c>
      <c r="G168" s="385">
        <f>Muut[[#This Row],[Keskim. työttömyysaste 2022, %]]/$F$12</f>
        <v>0.66469485563586272</v>
      </c>
      <c r="H168" s="169">
        <v>0</v>
      </c>
      <c r="I168" s="391">
        <v>167</v>
      </c>
      <c r="J168" s="397">
        <v>970</v>
      </c>
      <c r="K168" s="272">
        <v>580.85</v>
      </c>
      <c r="L168" s="173">
        <f t="shared" si="7"/>
        <v>36.002410260824654</v>
      </c>
      <c r="M168" s="385">
        <v>0.50825562496824217</v>
      </c>
      <c r="N168" s="169">
        <v>0</v>
      </c>
      <c r="O168" s="405">
        <v>0</v>
      </c>
      <c r="P168" s="272">
        <v>6816</v>
      </c>
      <c r="Q168" s="15">
        <v>938</v>
      </c>
      <c r="R168" s="161">
        <v>0.13761737089201878</v>
      </c>
      <c r="S168" s="409">
        <v>0.97101908352836963</v>
      </c>
      <c r="T168" s="162">
        <v>962859.84533462953</v>
      </c>
      <c r="U168" s="162">
        <v>0</v>
      </c>
      <c r="V168" s="162">
        <v>0</v>
      </c>
      <c r="W168" s="162">
        <v>1666013.8</v>
      </c>
      <c r="X168" s="162">
        <v>441407.48686631909</v>
      </c>
      <c r="Y168" s="162">
        <v>0</v>
      </c>
      <c r="Z168" s="158">
        <v>0</v>
      </c>
      <c r="AA168" s="162">
        <v>577298.18905500788</v>
      </c>
      <c r="AB168" s="177">
        <f>SUM(Muut[[#This Row],[Työttömyysaste]:[Koulutustausta]])</f>
        <v>3647579.3212559563</v>
      </c>
      <c r="AD168" s="62"/>
    </row>
    <row r="169" spans="1:30" s="45" customFormat="1">
      <c r="A169" s="90">
        <v>507</v>
      </c>
      <c r="B169" s="154" t="s">
        <v>168</v>
      </c>
      <c r="C169" s="403">
        <v>5564</v>
      </c>
      <c r="D169" s="136">
        <v>205.16666666666666</v>
      </c>
      <c r="E169" s="41">
        <v>2208</v>
      </c>
      <c r="F169" s="338">
        <f t="shared" si="6"/>
        <v>9.2919685990338161E-2</v>
      </c>
      <c r="G169" s="385">
        <f>Muut[[#This Row],[Keskim. työttömyysaste 2022, %]]/$F$12</f>
        <v>0.97903207117905644</v>
      </c>
      <c r="H169" s="169">
        <v>0</v>
      </c>
      <c r="I169" s="391">
        <v>13</v>
      </c>
      <c r="J169" s="397">
        <v>151</v>
      </c>
      <c r="K169" s="272">
        <v>981.26</v>
      </c>
      <c r="L169" s="173">
        <f t="shared" si="7"/>
        <v>5.6702606852414243</v>
      </c>
      <c r="M169" s="385">
        <v>3.2270875261706577</v>
      </c>
      <c r="N169" s="169">
        <v>0</v>
      </c>
      <c r="O169" s="405">
        <v>0</v>
      </c>
      <c r="P169" s="272">
        <v>1267</v>
      </c>
      <c r="Q169" s="15">
        <v>229</v>
      </c>
      <c r="R169" s="161">
        <v>0.18074191002367798</v>
      </c>
      <c r="S169" s="409">
        <v>1.2753029845633921</v>
      </c>
      <c r="T169" s="162">
        <v>377336.85693866946</v>
      </c>
      <c r="U169" s="162">
        <v>0</v>
      </c>
      <c r="V169" s="162">
        <v>0</v>
      </c>
      <c r="W169" s="162">
        <v>259348.54</v>
      </c>
      <c r="X169" s="162">
        <v>745692.5377678303</v>
      </c>
      <c r="Y169" s="162">
        <v>0</v>
      </c>
      <c r="Z169" s="158">
        <v>0</v>
      </c>
      <c r="AA169" s="162">
        <v>201733.19046772757</v>
      </c>
      <c r="AB169" s="177">
        <f>SUM(Muut[[#This Row],[Työttömyysaste]:[Koulutustausta]])</f>
        <v>1584111.1251742274</v>
      </c>
      <c r="AD169" s="62"/>
    </row>
    <row r="170" spans="1:30" s="45" customFormat="1">
      <c r="A170" s="90">
        <v>508</v>
      </c>
      <c r="B170" s="154" t="s">
        <v>169</v>
      </c>
      <c r="C170" s="403">
        <v>9360</v>
      </c>
      <c r="D170" s="136">
        <v>326</v>
      </c>
      <c r="E170" s="41">
        <v>3834</v>
      </c>
      <c r="F170" s="338">
        <f t="shared" si="6"/>
        <v>8.5028690662493481E-2</v>
      </c>
      <c r="G170" s="385">
        <f>Muut[[#This Row],[Keskim. työttömyysaste 2022, %]]/$F$12</f>
        <v>0.89588997467770426</v>
      </c>
      <c r="H170" s="169">
        <v>0</v>
      </c>
      <c r="I170" s="391">
        <v>14</v>
      </c>
      <c r="J170" s="397">
        <v>274</v>
      </c>
      <c r="K170" s="272">
        <v>534.80999999999995</v>
      </c>
      <c r="L170" s="173">
        <f t="shared" si="7"/>
        <v>17.501542603915411</v>
      </c>
      <c r="M170" s="385">
        <v>1.0455322677319199</v>
      </c>
      <c r="N170" s="169">
        <v>0</v>
      </c>
      <c r="O170" s="405">
        <v>0</v>
      </c>
      <c r="P170" s="272">
        <v>2394</v>
      </c>
      <c r="Q170" s="15">
        <v>326</v>
      </c>
      <c r="R170" s="161">
        <v>0.13617376775271511</v>
      </c>
      <c r="S170" s="409">
        <v>0.96083311508398472</v>
      </c>
      <c r="T170" s="162">
        <v>580865.67438985396</v>
      </c>
      <c r="U170" s="162">
        <v>0</v>
      </c>
      <c r="V170" s="162">
        <v>0</v>
      </c>
      <c r="W170" s="162">
        <v>470605.95999999996</v>
      </c>
      <c r="X170" s="162">
        <v>406420.13953856606</v>
      </c>
      <c r="Y170" s="162">
        <v>0</v>
      </c>
      <c r="Z170" s="158">
        <v>0</v>
      </c>
      <c r="AA170" s="162">
        <v>255682.30392280073</v>
      </c>
      <c r="AB170" s="177">
        <f>SUM(Muut[[#This Row],[Työttömyysaste]:[Koulutustausta]])</f>
        <v>1713574.077851221</v>
      </c>
      <c r="AD170" s="62"/>
    </row>
    <row r="171" spans="1:30" s="45" customFormat="1">
      <c r="A171" s="90">
        <v>529</v>
      </c>
      <c r="B171" s="154" t="s">
        <v>170</v>
      </c>
      <c r="C171" s="403">
        <v>19850</v>
      </c>
      <c r="D171" s="136">
        <v>591.91666666666663</v>
      </c>
      <c r="E171" s="41">
        <v>9082</v>
      </c>
      <c r="F171" s="338">
        <f t="shared" si="6"/>
        <v>6.5174704543786238E-2</v>
      </c>
      <c r="G171" s="385">
        <f>Muut[[#This Row],[Keskim. työttömyysaste 2022, %]]/$F$12</f>
        <v>0.68670191141865145</v>
      </c>
      <c r="H171" s="169">
        <v>0</v>
      </c>
      <c r="I171" s="391">
        <v>270</v>
      </c>
      <c r="J171" s="397">
        <v>658</v>
      </c>
      <c r="K171" s="272">
        <v>312.58</v>
      </c>
      <c r="L171" s="173">
        <f t="shared" si="7"/>
        <v>63.503743041781306</v>
      </c>
      <c r="M171" s="385">
        <v>0.28814722803724058</v>
      </c>
      <c r="N171" s="169">
        <v>3</v>
      </c>
      <c r="O171" s="405">
        <v>4249</v>
      </c>
      <c r="P171" s="272">
        <v>5986</v>
      </c>
      <c r="Q171" s="15">
        <v>617</v>
      </c>
      <c r="R171" s="161">
        <v>0.10307383895756765</v>
      </c>
      <c r="S171" s="409">
        <v>0.72728220275956967</v>
      </c>
      <c r="T171" s="162">
        <v>944221.65186880424</v>
      </c>
      <c r="U171" s="162">
        <v>0</v>
      </c>
      <c r="V171" s="162">
        <v>0</v>
      </c>
      <c r="W171" s="162">
        <v>1130141.32</v>
      </c>
      <c r="X171" s="162">
        <v>237540.07445067406</v>
      </c>
      <c r="Y171" s="162">
        <v>0</v>
      </c>
      <c r="Z171" s="158">
        <v>1257788.98</v>
      </c>
      <c r="AA171" s="162">
        <v>410431.16553542315</v>
      </c>
      <c r="AB171" s="177">
        <f>SUM(Muut[[#This Row],[Työttömyysaste]:[Koulutustausta]])</f>
        <v>3980123.1918549011</v>
      </c>
      <c r="AD171" s="62"/>
    </row>
    <row r="172" spans="1:30" s="45" customFormat="1">
      <c r="A172" s="90">
        <v>531</v>
      </c>
      <c r="B172" s="154" t="s">
        <v>171</v>
      </c>
      <c r="C172" s="403">
        <v>5072</v>
      </c>
      <c r="D172" s="136">
        <v>155.33333333333334</v>
      </c>
      <c r="E172" s="41">
        <v>2273</v>
      </c>
      <c r="F172" s="338">
        <f t="shared" si="6"/>
        <v>6.8338466050740579E-2</v>
      </c>
      <c r="G172" s="385">
        <f>Muut[[#This Row],[Keskim. työttömyysaste 2022, %]]/$F$12</f>
        <v>0.72003633294470082</v>
      </c>
      <c r="H172" s="169">
        <v>0</v>
      </c>
      <c r="I172" s="391">
        <v>29</v>
      </c>
      <c r="J172" s="397">
        <v>97</v>
      </c>
      <c r="K172" s="272">
        <v>182.93</v>
      </c>
      <c r="L172" s="173">
        <f t="shared" si="7"/>
        <v>27.726452741485812</v>
      </c>
      <c r="M172" s="385">
        <v>0.65996280512650629</v>
      </c>
      <c r="N172" s="169">
        <v>0</v>
      </c>
      <c r="O172" s="405">
        <v>0</v>
      </c>
      <c r="P172" s="272">
        <v>1451</v>
      </c>
      <c r="Q172" s="15">
        <v>155</v>
      </c>
      <c r="R172" s="161">
        <v>0.10682288077188146</v>
      </c>
      <c r="S172" s="409">
        <v>0.75373519428998448</v>
      </c>
      <c r="T172" s="162">
        <v>252975.72192377885</v>
      </c>
      <c r="U172" s="162">
        <v>0</v>
      </c>
      <c r="V172" s="162">
        <v>0</v>
      </c>
      <c r="W172" s="162">
        <v>166601.38</v>
      </c>
      <c r="X172" s="162">
        <v>139014.67086589613</v>
      </c>
      <c r="Y172" s="162">
        <v>0</v>
      </c>
      <c r="Z172" s="158">
        <v>0</v>
      </c>
      <c r="AA172" s="162">
        <v>108686.32366162512</v>
      </c>
      <c r="AB172" s="177">
        <f>SUM(Muut[[#This Row],[Työttömyysaste]:[Koulutustausta]])</f>
        <v>667278.0964513002</v>
      </c>
      <c r="AD172" s="62"/>
    </row>
    <row r="173" spans="1:30" s="45" customFormat="1">
      <c r="A173" s="90">
        <v>535</v>
      </c>
      <c r="B173" s="154" t="s">
        <v>172</v>
      </c>
      <c r="C173" s="403">
        <v>10419</v>
      </c>
      <c r="D173" s="136">
        <v>283.91666666666669</v>
      </c>
      <c r="E173" s="41">
        <v>4381</v>
      </c>
      <c r="F173" s="338">
        <f t="shared" si="6"/>
        <v>6.480636080042608E-2</v>
      </c>
      <c r="G173" s="385">
        <f>Muut[[#This Row],[Keskim. työttömyysaste 2022, %]]/$F$12</f>
        <v>0.6828209217863227</v>
      </c>
      <c r="H173" s="169">
        <v>0</v>
      </c>
      <c r="I173" s="391">
        <v>5</v>
      </c>
      <c r="J173" s="397">
        <v>115</v>
      </c>
      <c r="K173" s="272">
        <v>527.30999999999995</v>
      </c>
      <c r="L173" s="173">
        <f t="shared" si="7"/>
        <v>19.758775672754169</v>
      </c>
      <c r="M173" s="385">
        <v>0.92609116225306465</v>
      </c>
      <c r="N173" s="169">
        <v>0</v>
      </c>
      <c r="O173" s="405">
        <v>0</v>
      </c>
      <c r="P173" s="272">
        <v>2782</v>
      </c>
      <c r="Q173" s="15">
        <v>274</v>
      </c>
      <c r="R173" s="161">
        <v>9.8490294751977001E-2</v>
      </c>
      <c r="S173" s="409">
        <v>0.69494101745007375</v>
      </c>
      <c r="T173" s="162">
        <v>492808.33572203177</v>
      </c>
      <c r="U173" s="162">
        <v>0</v>
      </c>
      <c r="V173" s="162">
        <v>0</v>
      </c>
      <c r="W173" s="162">
        <v>197517.1</v>
      </c>
      <c r="X173" s="162">
        <v>400720.63682444475</v>
      </c>
      <c r="Y173" s="162">
        <v>0</v>
      </c>
      <c r="Z173" s="158">
        <v>0</v>
      </c>
      <c r="AA173" s="162">
        <v>205849.9868008942</v>
      </c>
      <c r="AB173" s="177">
        <f>SUM(Muut[[#This Row],[Työttömyysaste]:[Koulutustausta]])</f>
        <v>1296896.0593473706</v>
      </c>
      <c r="AD173" s="62"/>
    </row>
    <row r="174" spans="1:30" s="45" customFormat="1">
      <c r="A174" s="90">
        <v>536</v>
      </c>
      <c r="B174" s="154" t="s">
        <v>173</v>
      </c>
      <c r="C174" s="403">
        <v>35346</v>
      </c>
      <c r="D174" s="136">
        <v>1220.8333333333333</v>
      </c>
      <c r="E174" s="41">
        <v>16562</v>
      </c>
      <c r="F174" s="338">
        <f t="shared" si="6"/>
        <v>7.3712917119510515E-2</v>
      </c>
      <c r="G174" s="385">
        <f>Muut[[#This Row],[Keskim. työttömyysaste 2022, %]]/$F$12</f>
        <v>0.77666329961197356</v>
      </c>
      <c r="H174" s="169">
        <v>0</v>
      </c>
      <c r="I174" s="391">
        <v>117</v>
      </c>
      <c r="J174" s="397">
        <v>1117</v>
      </c>
      <c r="K174" s="272">
        <v>288.3</v>
      </c>
      <c r="L174" s="173">
        <f t="shared" si="7"/>
        <v>122.60145681581685</v>
      </c>
      <c r="M174" s="385">
        <v>0.14925130583862525</v>
      </c>
      <c r="N174" s="169">
        <v>0</v>
      </c>
      <c r="O174" s="405">
        <v>0</v>
      </c>
      <c r="P174" s="272">
        <v>12045</v>
      </c>
      <c r="Q174" s="15">
        <v>1065</v>
      </c>
      <c r="R174" s="161">
        <v>8.8418430884184315E-2</v>
      </c>
      <c r="S174" s="409">
        <v>0.62387461094242158</v>
      </c>
      <c r="T174" s="162">
        <v>1901595.9522446352</v>
      </c>
      <c r="U174" s="162">
        <v>0</v>
      </c>
      <c r="V174" s="162">
        <v>0</v>
      </c>
      <c r="W174" s="162">
        <v>1918492.18</v>
      </c>
      <c r="X174" s="162">
        <v>219088.88433082515</v>
      </c>
      <c r="Y174" s="162">
        <v>0</v>
      </c>
      <c r="Z174" s="158">
        <v>0</v>
      </c>
      <c r="AA174" s="162">
        <v>626923.34891368286</v>
      </c>
      <c r="AB174" s="177">
        <f>SUM(Muut[[#This Row],[Työttömyysaste]:[Koulutustausta]])</f>
        <v>4666100.3654891429</v>
      </c>
      <c r="AD174" s="62"/>
    </row>
    <row r="175" spans="1:30" s="45" customFormat="1">
      <c r="A175" s="90">
        <v>538</v>
      </c>
      <c r="B175" s="154" t="s">
        <v>174</v>
      </c>
      <c r="C175" s="403">
        <v>4644</v>
      </c>
      <c r="D175" s="136">
        <v>117.5</v>
      </c>
      <c r="E175" s="41">
        <v>2307</v>
      </c>
      <c r="F175" s="338">
        <f t="shared" si="6"/>
        <v>5.0931946250541829E-2</v>
      </c>
      <c r="G175" s="385">
        <f>Muut[[#This Row],[Keskim. työttömyysaste 2022, %]]/$F$12</f>
        <v>0.53663557184247512</v>
      </c>
      <c r="H175" s="169">
        <v>0</v>
      </c>
      <c r="I175" s="391">
        <v>37</v>
      </c>
      <c r="J175" s="397">
        <v>105</v>
      </c>
      <c r="K175" s="272">
        <v>198.93</v>
      </c>
      <c r="L175" s="173">
        <f t="shared" si="7"/>
        <v>23.344895189262555</v>
      </c>
      <c r="M175" s="385">
        <v>0.78382992851879751</v>
      </c>
      <c r="N175" s="169">
        <v>0</v>
      </c>
      <c r="O175" s="405">
        <v>0</v>
      </c>
      <c r="P175" s="272">
        <v>1577</v>
      </c>
      <c r="Q175" s="15">
        <v>154</v>
      </c>
      <c r="R175" s="161">
        <v>9.7653772986683582E-2</v>
      </c>
      <c r="S175" s="409">
        <v>0.68903857510125066</v>
      </c>
      <c r="T175" s="162">
        <v>172630.2327097372</v>
      </c>
      <c r="U175" s="162">
        <v>0</v>
      </c>
      <c r="V175" s="162">
        <v>0</v>
      </c>
      <c r="W175" s="162">
        <v>180341.69999999998</v>
      </c>
      <c r="X175" s="162">
        <v>151173.60998935503</v>
      </c>
      <c r="Y175" s="162">
        <v>0</v>
      </c>
      <c r="Z175" s="158">
        <v>0</v>
      </c>
      <c r="AA175" s="162">
        <v>90973.018908957019</v>
      </c>
      <c r="AB175" s="177">
        <f>SUM(Muut[[#This Row],[Työttömyysaste]:[Koulutustausta]])</f>
        <v>595118.56160804932</v>
      </c>
      <c r="AD175" s="62"/>
    </row>
    <row r="176" spans="1:30" s="45" customFormat="1">
      <c r="A176" s="90">
        <v>541</v>
      </c>
      <c r="B176" s="154" t="s">
        <v>175</v>
      </c>
      <c r="C176" s="403">
        <v>9243</v>
      </c>
      <c r="D176" s="136">
        <v>451.5</v>
      </c>
      <c r="E176" s="41">
        <v>3862</v>
      </c>
      <c r="F176" s="338">
        <f t="shared" si="6"/>
        <v>0.11690833764888658</v>
      </c>
      <c r="G176" s="385">
        <f>Muut[[#This Row],[Keskim. työttömyysaste 2022, %]]/$F$12</f>
        <v>1.2317843170325737</v>
      </c>
      <c r="H176" s="169">
        <v>0</v>
      </c>
      <c r="I176" s="391">
        <v>8</v>
      </c>
      <c r="J176" s="398">
        <v>252</v>
      </c>
      <c r="K176" s="272">
        <v>2401.35</v>
      </c>
      <c r="L176" s="173">
        <f t="shared" si="7"/>
        <v>3.8490848897495162</v>
      </c>
      <c r="M176" s="385">
        <v>4.7539682941805106</v>
      </c>
      <c r="N176" s="169">
        <v>0</v>
      </c>
      <c r="O176" s="405">
        <v>0</v>
      </c>
      <c r="P176" s="272">
        <v>2219</v>
      </c>
      <c r="Q176" s="15">
        <v>288</v>
      </c>
      <c r="R176" s="161">
        <v>0.12978819287967552</v>
      </c>
      <c r="S176" s="409">
        <v>0.91577692035486202</v>
      </c>
      <c r="T176" s="162">
        <v>788665.44178034307</v>
      </c>
      <c r="U176" s="162">
        <v>0</v>
      </c>
      <c r="V176" s="162">
        <v>0</v>
      </c>
      <c r="W176" s="162">
        <v>432820.08</v>
      </c>
      <c r="X176" s="162">
        <v>1824866.7790073776</v>
      </c>
      <c r="Y176" s="162">
        <v>0</v>
      </c>
      <c r="Z176" s="158">
        <v>0</v>
      </c>
      <c r="AA176" s="162">
        <v>240646.47630770094</v>
      </c>
      <c r="AB176" s="177">
        <f>SUM(Muut[[#This Row],[Työttömyysaste]:[Koulutustausta]])</f>
        <v>3286998.7770954217</v>
      </c>
      <c r="AD176" s="62"/>
    </row>
    <row r="177" spans="1:30" s="45" customFormat="1">
      <c r="A177" s="90">
        <v>543</v>
      </c>
      <c r="B177" s="154" t="s">
        <v>176</v>
      </c>
      <c r="C177" s="403">
        <v>44458</v>
      </c>
      <c r="D177" s="136">
        <v>1528.0833333333333</v>
      </c>
      <c r="E177" s="41">
        <v>22307</v>
      </c>
      <c r="F177" s="338">
        <f t="shared" si="6"/>
        <v>6.8502413293286116E-2</v>
      </c>
      <c r="G177" s="385">
        <f>Muut[[#This Row],[Keskim. työttömyysaste 2022, %]]/$F$12</f>
        <v>0.7217637344820903</v>
      </c>
      <c r="H177" s="169">
        <v>0</v>
      </c>
      <c r="I177" s="391">
        <v>546</v>
      </c>
      <c r="J177" s="397">
        <v>3164</v>
      </c>
      <c r="K177" s="272">
        <v>361.9</v>
      </c>
      <c r="L177" s="173">
        <f t="shared" si="7"/>
        <v>122.84609008013264</v>
      </c>
      <c r="M177" s="385">
        <v>0.14895408975200108</v>
      </c>
      <c r="N177" s="169">
        <v>0</v>
      </c>
      <c r="O177" s="405">
        <v>0</v>
      </c>
      <c r="P177" s="272">
        <v>15143</v>
      </c>
      <c r="Q177" s="15">
        <v>2289</v>
      </c>
      <c r="R177" s="161">
        <v>0.15115895133064783</v>
      </c>
      <c r="S177" s="409">
        <v>1.0665675810894857</v>
      </c>
      <c r="T177" s="162">
        <v>2222747.6818937822</v>
      </c>
      <c r="U177" s="162">
        <v>0</v>
      </c>
      <c r="V177" s="162">
        <v>0</v>
      </c>
      <c r="W177" s="162">
        <v>5434296.5599999996</v>
      </c>
      <c r="X177" s="162">
        <v>275020.00429873611</v>
      </c>
      <c r="Y177" s="162">
        <v>0</v>
      </c>
      <c r="Z177" s="158">
        <v>0</v>
      </c>
      <c r="AA177" s="162">
        <v>1348078.4310157706</v>
      </c>
      <c r="AB177" s="177">
        <f>SUM(Muut[[#This Row],[Työttömyysaste]:[Koulutustausta]])</f>
        <v>9280142.6772082876</v>
      </c>
      <c r="AD177" s="62"/>
    </row>
    <row r="178" spans="1:30" s="45" customFormat="1">
      <c r="A178" s="90">
        <v>545</v>
      </c>
      <c r="B178" s="154" t="s">
        <v>177</v>
      </c>
      <c r="C178" s="403">
        <v>9584</v>
      </c>
      <c r="D178" s="136">
        <v>160.66666666666666</v>
      </c>
      <c r="E178" s="41">
        <v>4495</v>
      </c>
      <c r="F178" s="338">
        <f t="shared" si="6"/>
        <v>3.5743418613274007E-2</v>
      </c>
      <c r="G178" s="385">
        <f>Muut[[#This Row],[Keskim. työttömyysaste 2022, %]]/$F$12</f>
        <v>0.37660429846493865</v>
      </c>
      <c r="H178" s="393">
        <v>3</v>
      </c>
      <c r="I178" s="391">
        <v>7212</v>
      </c>
      <c r="J178" s="397">
        <v>1870</v>
      </c>
      <c r="K178" s="272">
        <v>977.82</v>
      </c>
      <c r="L178" s="173">
        <f t="shared" si="7"/>
        <v>9.8013949397639646</v>
      </c>
      <c r="M178" s="385">
        <v>1.8669207434180943</v>
      </c>
      <c r="N178" s="169">
        <v>3</v>
      </c>
      <c r="O178" s="405">
        <v>95</v>
      </c>
      <c r="P178" s="272">
        <v>2858</v>
      </c>
      <c r="Q178" s="15">
        <v>716</v>
      </c>
      <c r="R178" s="161">
        <v>0.25052484254723584</v>
      </c>
      <c r="S178" s="409">
        <v>1.7676867493870596</v>
      </c>
      <c r="T178" s="162">
        <v>250021.44756872181</v>
      </c>
      <c r="U178" s="162">
        <v>197245.42879999999</v>
      </c>
      <c r="V178" s="162">
        <v>1971972.1116000002</v>
      </c>
      <c r="W178" s="162">
        <v>3211799.8</v>
      </c>
      <c r="X178" s="162">
        <v>743078.36585628684</v>
      </c>
      <c r="Y178" s="162">
        <v>0</v>
      </c>
      <c r="Z178" s="158">
        <v>28121.899999999998</v>
      </c>
      <c r="AA178" s="162">
        <v>481647.12378815014</v>
      </c>
      <c r="AB178" s="177">
        <f>SUM(Muut[[#This Row],[Työttömyysaste]:[Koulutustausta]])</f>
        <v>6883886.1776131587</v>
      </c>
      <c r="AD178" s="62"/>
    </row>
    <row r="179" spans="1:30" s="45" customFormat="1">
      <c r="A179" s="90">
        <v>560</v>
      </c>
      <c r="B179" s="154" t="s">
        <v>178</v>
      </c>
      <c r="C179" s="403">
        <v>15735</v>
      </c>
      <c r="D179" s="136">
        <v>724.08333333333337</v>
      </c>
      <c r="E179" s="41">
        <v>7242</v>
      </c>
      <c r="F179" s="338">
        <f t="shared" si="6"/>
        <v>9.9983890269722916E-2</v>
      </c>
      <c r="G179" s="385">
        <f>Muut[[#This Row],[Keskim. työttömyysaste 2022, %]]/$F$12</f>
        <v>1.0534628279467575</v>
      </c>
      <c r="H179" s="169">
        <v>0</v>
      </c>
      <c r="I179" s="391">
        <v>96</v>
      </c>
      <c r="J179" s="397">
        <v>557</v>
      </c>
      <c r="K179" s="272">
        <v>785.26</v>
      </c>
      <c r="L179" s="173">
        <f t="shared" si="7"/>
        <v>20.037949214272981</v>
      </c>
      <c r="M179" s="385">
        <v>0.91318863681142404</v>
      </c>
      <c r="N179" s="169">
        <v>0</v>
      </c>
      <c r="O179" s="405">
        <v>0</v>
      </c>
      <c r="P179" s="272">
        <v>4749</v>
      </c>
      <c r="Q179" s="15">
        <v>719</v>
      </c>
      <c r="R179" s="161">
        <v>0.15140029479890504</v>
      </c>
      <c r="S179" s="409">
        <v>1.068270484668036</v>
      </c>
      <c r="T179" s="162">
        <v>1148235.9783956041</v>
      </c>
      <c r="U179" s="162">
        <v>0</v>
      </c>
      <c r="V179" s="162">
        <v>0</v>
      </c>
      <c r="W179" s="162">
        <v>956669.78</v>
      </c>
      <c r="X179" s="162">
        <v>596745.53350545873</v>
      </c>
      <c r="Y179" s="162">
        <v>0</v>
      </c>
      <c r="Z179" s="158">
        <v>0</v>
      </c>
      <c r="AA179" s="162">
        <v>477886.58164783142</v>
      </c>
      <c r="AB179" s="177">
        <f>SUM(Muut[[#This Row],[Työttömyysaste]:[Koulutustausta]])</f>
        <v>3179537.8735488942</v>
      </c>
      <c r="AD179" s="62"/>
    </row>
    <row r="180" spans="1:30" s="45" customFormat="1">
      <c r="A180" s="90">
        <v>561</v>
      </c>
      <c r="B180" s="154" t="s">
        <v>179</v>
      </c>
      <c r="C180" s="403">
        <v>1317</v>
      </c>
      <c r="D180" s="136">
        <v>39.583333333333336</v>
      </c>
      <c r="E180" s="41">
        <v>580</v>
      </c>
      <c r="F180" s="338">
        <f t="shared" si="6"/>
        <v>6.8247126436781616E-2</v>
      </c>
      <c r="G180" s="385">
        <f>Muut[[#This Row],[Keskim. työttömyysaste 2022, %]]/$F$12</f>
        <v>0.71907394902699973</v>
      </c>
      <c r="H180" s="169">
        <v>0</v>
      </c>
      <c r="I180" s="391">
        <v>6</v>
      </c>
      <c r="J180" s="397">
        <v>105</v>
      </c>
      <c r="K180" s="272">
        <v>117.78</v>
      </c>
      <c r="L180" s="173">
        <f t="shared" si="7"/>
        <v>11.181864493122772</v>
      </c>
      <c r="M180" s="385">
        <v>1.6364379606578709</v>
      </c>
      <c r="N180" s="169">
        <v>0</v>
      </c>
      <c r="O180" s="405">
        <v>0</v>
      </c>
      <c r="P180" s="272">
        <v>400</v>
      </c>
      <c r="Q180" s="15">
        <v>90</v>
      </c>
      <c r="R180" s="161">
        <v>0.22500000000000001</v>
      </c>
      <c r="S180" s="409">
        <v>1.5875851455214367</v>
      </c>
      <c r="T180" s="162">
        <v>65600.102475465057</v>
      </c>
      <c r="U180" s="162">
        <v>0</v>
      </c>
      <c r="V180" s="162">
        <v>0</v>
      </c>
      <c r="W180" s="162">
        <v>180341.69999999998</v>
      </c>
      <c r="X180" s="162">
        <v>89504.990622561862</v>
      </c>
      <c r="Y180" s="162">
        <v>0</v>
      </c>
      <c r="Z180" s="158">
        <v>0</v>
      </c>
      <c r="AA180" s="162">
        <v>59442.855170008741</v>
      </c>
      <c r="AB180" s="177">
        <f>SUM(Muut[[#This Row],[Työttömyysaste]:[Koulutustausta]])</f>
        <v>394889.64826803561</v>
      </c>
      <c r="AD180" s="62"/>
    </row>
    <row r="181" spans="1:30" s="45" customFormat="1">
      <c r="A181" s="90">
        <v>562</v>
      </c>
      <c r="B181" s="154" t="s">
        <v>180</v>
      </c>
      <c r="C181" s="403">
        <v>8935</v>
      </c>
      <c r="D181" s="136">
        <v>329.25</v>
      </c>
      <c r="E181" s="41">
        <v>3875</v>
      </c>
      <c r="F181" s="338">
        <f t="shared" si="6"/>
        <v>8.496774193548387E-2</v>
      </c>
      <c r="G181" s="385">
        <f>Muut[[#This Row],[Keskim. työttömyysaste 2022, %]]/$F$12</f>
        <v>0.89524779904178842</v>
      </c>
      <c r="H181" s="169">
        <v>0</v>
      </c>
      <c r="I181" s="391">
        <v>14</v>
      </c>
      <c r="J181" s="397">
        <v>174</v>
      </c>
      <c r="K181" s="272">
        <v>799.72</v>
      </c>
      <c r="L181" s="173">
        <f t="shared" si="7"/>
        <v>11.172660431150902</v>
      </c>
      <c r="M181" s="385">
        <v>1.6377860618103075</v>
      </c>
      <c r="N181" s="169">
        <v>0</v>
      </c>
      <c r="O181" s="405">
        <v>0</v>
      </c>
      <c r="P181" s="272">
        <v>2476</v>
      </c>
      <c r="Q181" s="15">
        <v>253</v>
      </c>
      <c r="R181" s="161">
        <v>0.10218093699515347</v>
      </c>
      <c r="S181" s="409">
        <v>0.72098194546207772</v>
      </c>
      <c r="T181" s="162">
        <v>554093.43737904646</v>
      </c>
      <c r="U181" s="162">
        <v>0</v>
      </c>
      <c r="V181" s="162">
        <v>0</v>
      </c>
      <c r="W181" s="162">
        <v>298851.96000000002</v>
      </c>
      <c r="X181" s="162">
        <v>607734.17473828478</v>
      </c>
      <c r="Y181" s="162">
        <v>0</v>
      </c>
      <c r="Z181" s="158">
        <v>0</v>
      </c>
      <c r="AA181" s="162">
        <v>183145.31179926515</v>
      </c>
      <c r="AB181" s="177">
        <f>SUM(Muut[[#This Row],[Työttömyysaste]:[Koulutustausta]])</f>
        <v>1643824.8839165966</v>
      </c>
      <c r="AD181" s="62"/>
    </row>
    <row r="182" spans="1:30" s="45" customFormat="1">
      <c r="A182" s="90">
        <v>563</v>
      </c>
      <c r="B182" s="154" t="s">
        <v>181</v>
      </c>
      <c r="C182" s="403">
        <v>7025</v>
      </c>
      <c r="D182" s="136">
        <v>223</v>
      </c>
      <c r="E182" s="41">
        <v>2957</v>
      </c>
      <c r="F182" s="338">
        <f t="shared" si="6"/>
        <v>7.5414271220831927E-2</v>
      </c>
      <c r="G182" s="385">
        <f>Muut[[#This Row],[Keskim. työttömyysaste 2022, %]]/$F$12</f>
        <v>0.79458932047475261</v>
      </c>
      <c r="H182" s="169">
        <v>0</v>
      </c>
      <c r="I182" s="391">
        <v>8</v>
      </c>
      <c r="J182" s="397">
        <v>125</v>
      </c>
      <c r="K182" s="272">
        <v>587.84</v>
      </c>
      <c r="L182" s="173">
        <f t="shared" si="7"/>
        <v>11.950530756668481</v>
      </c>
      <c r="M182" s="385">
        <v>1.5311811583989969</v>
      </c>
      <c r="N182" s="169">
        <v>0</v>
      </c>
      <c r="O182" s="405">
        <v>0</v>
      </c>
      <c r="P182" s="272">
        <v>1813</v>
      </c>
      <c r="Q182" s="15">
        <v>190</v>
      </c>
      <c r="R182" s="161">
        <v>0.10479867622724766</v>
      </c>
      <c r="S182" s="409">
        <v>0.73945254066083954</v>
      </c>
      <c r="T182" s="162">
        <v>386664.44566073496</v>
      </c>
      <c r="U182" s="162">
        <v>0</v>
      </c>
      <c r="V182" s="162">
        <v>0</v>
      </c>
      <c r="W182" s="162">
        <v>214692.5</v>
      </c>
      <c r="X182" s="162">
        <v>446719.42339588021</v>
      </c>
      <c r="Y182" s="162">
        <v>0</v>
      </c>
      <c r="Z182" s="158">
        <v>0</v>
      </c>
      <c r="AA182" s="162">
        <v>147684.01601018835</v>
      </c>
      <c r="AB182" s="177">
        <f>SUM(Muut[[#This Row],[Työttömyysaste]:[Koulutustausta]])</f>
        <v>1195760.3850668035</v>
      </c>
      <c r="AD182" s="62"/>
    </row>
    <row r="183" spans="1:30" s="45" customFormat="1">
      <c r="A183" s="90">
        <v>564</v>
      </c>
      <c r="B183" s="154" t="s">
        <v>182</v>
      </c>
      <c r="C183" s="403">
        <v>211848</v>
      </c>
      <c r="D183" s="136">
        <v>11529</v>
      </c>
      <c r="E183" s="41">
        <v>101653</v>
      </c>
      <c r="F183" s="338">
        <f t="shared" si="6"/>
        <v>0.11341524598388636</v>
      </c>
      <c r="G183" s="385">
        <f>Muut[[#This Row],[Keskim. työttömyysaste 2022, %]]/$F$12</f>
        <v>1.1949799657139621</v>
      </c>
      <c r="H183" s="169">
        <v>0</v>
      </c>
      <c r="I183" s="391">
        <v>480</v>
      </c>
      <c r="J183" s="397">
        <v>10999</v>
      </c>
      <c r="K183" s="272">
        <v>2972.44</v>
      </c>
      <c r="L183" s="173">
        <f t="shared" si="7"/>
        <v>71.270740536394342</v>
      </c>
      <c r="M183" s="385">
        <v>0.25674529813724067</v>
      </c>
      <c r="N183" s="169">
        <v>0</v>
      </c>
      <c r="O183" s="405">
        <v>0</v>
      </c>
      <c r="P183" s="272">
        <v>68357</v>
      </c>
      <c r="Q183" s="15">
        <v>6231</v>
      </c>
      <c r="R183" s="161">
        <v>9.1153795514724162E-2</v>
      </c>
      <c r="S183" s="409">
        <v>0.64317516318699841</v>
      </c>
      <c r="T183" s="162">
        <v>17535985.599843103</v>
      </c>
      <c r="U183" s="162">
        <v>0</v>
      </c>
      <c r="V183" s="162">
        <v>0</v>
      </c>
      <c r="W183" s="162">
        <v>18891222.460000001</v>
      </c>
      <c r="X183" s="162">
        <v>2258857.3130083871</v>
      </c>
      <c r="Y183" s="162">
        <v>0</v>
      </c>
      <c r="Z183" s="158">
        <v>0</v>
      </c>
      <c r="AA183" s="162">
        <v>3873740.2251309599</v>
      </c>
      <c r="AB183" s="177">
        <f>SUM(Muut[[#This Row],[Työttömyysaste]:[Koulutustausta]])</f>
        <v>42559805.597982459</v>
      </c>
      <c r="AD183" s="62"/>
    </row>
    <row r="184" spans="1:30" s="45" customFormat="1">
      <c r="A184" s="90">
        <v>576</v>
      </c>
      <c r="B184" s="154" t="s">
        <v>183</v>
      </c>
      <c r="C184" s="403">
        <v>2750</v>
      </c>
      <c r="D184" s="136">
        <v>119.75</v>
      </c>
      <c r="E184" s="41">
        <v>1073</v>
      </c>
      <c r="F184" s="338">
        <f t="shared" si="6"/>
        <v>0.11160298229263746</v>
      </c>
      <c r="G184" s="385">
        <f>Muut[[#This Row],[Keskim. työttömyysaste 2022, %]]/$F$12</f>
        <v>1.1758853652936541</v>
      </c>
      <c r="H184" s="169">
        <v>0</v>
      </c>
      <c r="I184" s="391">
        <v>8</v>
      </c>
      <c r="J184" s="397">
        <v>56</v>
      </c>
      <c r="K184" s="272">
        <v>523.09</v>
      </c>
      <c r="L184" s="173">
        <f t="shared" si="7"/>
        <v>5.2572215106387041</v>
      </c>
      <c r="M184" s="385">
        <v>3.4806270746722627</v>
      </c>
      <c r="N184" s="169">
        <v>0</v>
      </c>
      <c r="O184" s="405">
        <v>0</v>
      </c>
      <c r="P184" s="272">
        <v>586</v>
      </c>
      <c r="Q184" s="15">
        <v>99</v>
      </c>
      <c r="R184" s="161">
        <v>0.16894197952218429</v>
      </c>
      <c r="S184" s="409">
        <v>1.1920434539751401</v>
      </c>
      <c r="T184" s="162">
        <v>223997.3429482014</v>
      </c>
      <c r="U184" s="162">
        <v>0</v>
      </c>
      <c r="V184" s="162">
        <v>0</v>
      </c>
      <c r="W184" s="162">
        <v>96182.239999999991</v>
      </c>
      <c r="X184" s="162">
        <v>397513.71663063241</v>
      </c>
      <c r="Y184" s="162">
        <v>0</v>
      </c>
      <c r="Z184" s="158">
        <v>0</v>
      </c>
      <c r="AA184" s="162">
        <v>93196.937340411387</v>
      </c>
      <c r="AB184" s="177">
        <f>SUM(Muut[[#This Row],[Työttömyysaste]:[Koulutustausta]])</f>
        <v>810890.23691924522</v>
      </c>
      <c r="AD184" s="62"/>
    </row>
    <row r="185" spans="1:30" s="45" customFormat="1">
      <c r="A185" s="90">
        <v>577</v>
      </c>
      <c r="B185" s="154" t="s">
        <v>184</v>
      </c>
      <c r="C185" s="403">
        <v>11138</v>
      </c>
      <c r="D185" s="136">
        <v>226.5</v>
      </c>
      <c r="E185" s="41">
        <v>5115</v>
      </c>
      <c r="F185" s="338">
        <f t="shared" si="6"/>
        <v>4.4281524926686217E-2</v>
      </c>
      <c r="G185" s="385">
        <f>Muut[[#This Row],[Keskim. työttömyysaste 2022, %]]/$F$12</f>
        <v>0.46656456704393612</v>
      </c>
      <c r="H185" s="169">
        <v>0</v>
      </c>
      <c r="I185" s="391">
        <v>105</v>
      </c>
      <c r="J185" s="397">
        <v>393</v>
      </c>
      <c r="K185" s="272">
        <v>238.52</v>
      </c>
      <c r="L185" s="173">
        <f t="shared" si="7"/>
        <v>46.696293811839674</v>
      </c>
      <c r="M185" s="385">
        <v>0.39186038192262251</v>
      </c>
      <c r="N185" s="169">
        <v>0</v>
      </c>
      <c r="O185" s="405">
        <v>0</v>
      </c>
      <c r="P185" s="272">
        <v>3727</v>
      </c>
      <c r="Q185" s="15">
        <v>365</v>
      </c>
      <c r="R185" s="161">
        <v>9.7933995170378318E-2</v>
      </c>
      <c r="S185" s="409">
        <v>0.69101580432915888</v>
      </c>
      <c r="T185" s="162">
        <v>359968.21515362844</v>
      </c>
      <c r="U185" s="162">
        <v>0</v>
      </c>
      <c r="V185" s="162">
        <v>0</v>
      </c>
      <c r="W185" s="162">
        <v>674993.22</v>
      </c>
      <c r="X185" s="162">
        <v>181259.38498296367</v>
      </c>
      <c r="Y185" s="162">
        <v>0</v>
      </c>
      <c r="Z185" s="158">
        <v>0</v>
      </c>
      <c r="AA185" s="162">
        <v>218812.46243361462</v>
      </c>
      <c r="AB185" s="177">
        <f>SUM(Muut[[#This Row],[Työttömyysaste]:[Koulutustausta]])</f>
        <v>1435033.2825702068</v>
      </c>
      <c r="AD185" s="62"/>
    </row>
    <row r="186" spans="1:30" s="45" customFormat="1">
      <c r="A186" s="90">
        <v>578</v>
      </c>
      <c r="B186" s="154" t="s">
        <v>185</v>
      </c>
      <c r="C186" s="403">
        <v>3100</v>
      </c>
      <c r="D186" s="136">
        <v>134</v>
      </c>
      <c r="E186" s="41">
        <v>1286</v>
      </c>
      <c r="F186" s="338">
        <f t="shared" si="6"/>
        <v>0.104199066874028</v>
      </c>
      <c r="G186" s="385">
        <f>Muut[[#This Row],[Keskim. työttömyysaste 2022, %]]/$F$12</f>
        <v>1.0978753013350921</v>
      </c>
      <c r="H186" s="169">
        <v>0</v>
      </c>
      <c r="I186" s="391">
        <v>2</v>
      </c>
      <c r="J186" s="397">
        <v>30</v>
      </c>
      <c r="K186" s="272">
        <v>918.79</v>
      </c>
      <c r="L186" s="173">
        <f t="shared" si="7"/>
        <v>3.3740027645054909</v>
      </c>
      <c r="M186" s="385">
        <v>5.4233587832167611</v>
      </c>
      <c r="N186" s="169">
        <v>0</v>
      </c>
      <c r="O186" s="405">
        <v>0</v>
      </c>
      <c r="P186" s="272">
        <v>743</v>
      </c>
      <c r="Q186" s="15">
        <v>71</v>
      </c>
      <c r="R186" s="161">
        <v>9.5558546433378203E-2</v>
      </c>
      <c r="S186" s="409">
        <v>0.67425479486778539</v>
      </c>
      <c r="T186" s="162">
        <v>235754.44858279367</v>
      </c>
      <c r="U186" s="162">
        <v>0</v>
      </c>
      <c r="V186" s="162">
        <v>0</v>
      </c>
      <c r="W186" s="162">
        <v>51526.2</v>
      </c>
      <c r="X186" s="162">
        <v>698219.4798276755</v>
      </c>
      <c r="Y186" s="162">
        <v>0</v>
      </c>
      <c r="Z186" s="158">
        <v>0</v>
      </c>
      <c r="AA186" s="162">
        <v>59424.097836082525</v>
      </c>
      <c r="AB186" s="177">
        <f>SUM(Muut[[#This Row],[Työttömyysaste]:[Koulutustausta]])</f>
        <v>1044924.2262465517</v>
      </c>
      <c r="AD186" s="62"/>
    </row>
    <row r="187" spans="1:30" s="45" customFormat="1">
      <c r="A187" s="90">
        <v>580</v>
      </c>
      <c r="B187" s="154" t="s">
        <v>186</v>
      </c>
      <c r="C187" s="403">
        <v>4438</v>
      </c>
      <c r="D187" s="136">
        <v>163.91666666666666</v>
      </c>
      <c r="E187" s="41">
        <v>1801</v>
      </c>
      <c r="F187" s="338">
        <f t="shared" si="6"/>
        <v>9.1014251341847111E-2</v>
      </c>
      <c r="G187" s="385">
        <f>Muut[[#This Row],[Keskim. työttömyysaste 2022, %]]/$F$12</f>
        <v>0.95895579121183283</v>
      </c>
      <c r="H187" s="169">
        <v>0</v>
      </c>
      <c r="I187" s="391">
        <v>8</v>
      </c>
      <c r="J187" s="397">
        <v>117</v>
      </c>
      <c r="K187" s="272">
        <v>591.91</v>
      </c>
      <c r="L187" s="173">
        <f t="shared" si="7"/>
        <v>7.497761484009394</v>
      </c>
      <c r="M187" s="385">
        <v>2.4405187556984655</v>
      </c>
      <c r="N187" s="169">
        <v>3</v>
      </c>
      <c r="O187" s="405">
        <v>166</v>
      </c>
      <c r="P187" s="272">
        <v>980</v>
      </c>
      <c r="Q187" s="15">
        <v>142</v>
      </c>
      <c r="R187" s="161">
        <v>0.14489795918367346</v>
      </c>
      <c r="S187" s="409">
        <v>1.0223904338505396</v>
      </c>
      <c r="T187" s="162">
        <v>294802.43866284739</v>
      </c>
      <c r="U187" s="162">
        <v>0</v>
      </c>
      <c r="V187" s="162">
        <v>0</v>
      </c>
      <c r="W187" s="162">
        <v>200952.18</v>
      </c>
      <c r="X187" s="162">
        <v>449812.35353540996</v>
      </c>
      <c r="Y187" s="162">
        <v>0</v>
      </c>
      <c r="Z187" s="158">
        <v>49139.32</v>
      </c>
      <c r="AA187" s="162">
        <v>128997.39343253779</v>
      </c>
      <c r="AB187" s="177">
        <f>SUM(Muut[[#This Row],[Työttömyysaste]:[Koulutustausta]])</f>
        <v>1123703.6856307951</v>
      </c>
      <c r="AD187" s="62"/>
    </row>
    <row r="188" spans="1:30" s="45" customFormat="1">
      <c r="A188" s="90">
        <v>581</v>
      </c>
      <c r="B188" s="154" t="s">
        <v>187</v>
      </c>
      <c r="C188" s="403">
        <v>6240</v>
      </c>
      <c r="D188" s="136">
        <v>210.25</v>
      </c>
      <c r="E188" s="41">
        <v>2543</v>
      </c>
      <c r="F188" s="338">
        <f t="shared" si="6"/>
        <v>8.2677939441604398E-2</v>
      </c>
      <c r="G188" s="385">
        <f>Muut[[#This Row],[Keskim. työttömyysaste 2022, %]]/$F$12</f>
        <v>0.87112169428496766</v>
      </c>
      <c r="H188" s="169">
        <v>0</v>
      </c>
      <c r="I188" s="391">
        <v>8</v>
      </c>
      <c r="J188" s="397">
        <v>150</v>
      </c>
      <c r="K188" s="272">
        <v>853.19</v>
      </c>
      <c r="L188" s="173">
        <f t="shared" si="7"/>
        <v>7.31372847783026</v>
      </c>
      <c r="M188" s="385">
        <v>2.5019287471425278</v>
      </c>
      <c r="N188" s="169">
        <v>0</v>
      </c>
      <c r="O188" s="405">
        <v>0</v>
      </c>
      <c r="P188" s="272">
        <v>1534</v>
      </c>
      <c r="Q188" s="15">
        <v>262</v>
      </c>
      <c r="R188" s="161">
        <v>0.17079530638852672</v>
      </c>
      <c r="S188" s="409">
        <v>1.2051204059875891</v>
      </c>
      <c r="T188" s="162">
        <v>376537.822521867</v>
      </c>
      <c r="U188" s="162">
        <v>0</v>
      </c>
      <c r="V188" s="162">
        <v>0</v>
      </c>
      <c r="W188" s="162">
        <v>257631</v>
      </c>
      <c r="X188" s="162">
        <v>648367.82942149404</v>
      </c>
      <c r="Y188" s="162">
        <v>0</v>
      </c>
      <c r="Z188" s="158">
        <v>0</v>
      </c>
      <c r="AA188" s="162">
        <v>213792.21640749744</v>
      </c>
      <c r="AB188" s="177">
        <f>SUM(Muut[[#This Row],[Työttömyysaste]:[Koulutustausta]])</f>
        <v>1496328.8683508583</v>
      </c>
      <c r="AD188" s="62"/>
    </row>
    <row r="189" spans="1:30" s="45" customFormat="1">
      <c r="A189" s="90">
        <v>583</v>
      </c>
      <c r="B189" s="154" t="s">
        <v>188</v>
      </c>
      <c r="C189" s="403">
        <v>947</v>
      </c>
      <c r="D189" s="136">
        <v>44.666666666666664</v>
      </c>
      <c r="E189" s="41">
        <v>396</v>
      </c>
      <c r="F189" s="338">
        <f t="shared" si="6"/>
        <v>0.11279461279461279</v>
      </c>
      <c r="G189" s="385">
        <f>Muut[[#This Row],[Keskim. työttömyysaste 2022, %]]/$F$12</f>
        <v>1.1884407723206467</v>
      </c>
      <c r="H189" s="169">
        <v>0</v>
      </c>
      <c r="I189" s="391">
        <v>3</v>
      </c>
      <c r="J189" s="397">
        <v>13</v>
      </c>
      <c r="K189" s="272">
        <v>1836.38</v>
      </c>
      <c r="L189" s="173">
        <f t="shared" si="7"/>
        <v>0.51568847406310236</v>
      </c>
      <c r="M189" s="385">
        <v>20</v>
      </c>
      <c r="N189" s="169">
        <v>0</v>
      </c>
      <c r="O189" s="405">
        <v>0</v>
      </c>
      <c r="P189" s="272">
        <v>260</v>
      </c>
      <c r="Q189" s="15">
        <v>31</v>
      </c>
      <c r="R189" s="161">
        <v>0.11923076923076924</v>
      </c>
      <c r="S189" s="409">
        <v>0.84128443608828274</v>
      </c>
      <c r="T189" s="162">
        <v>77960.157806822681</v>
      </c>
      <c r="U189" s="162">
        <v>0</v>
      </c>
      <c r="V189" s="162">
        <v>0</v>
      </c>
      <c r="W189" s="162">
        <v>22328.02</v>
      </c>
      <c r="X189" s="162">
        <v>786578.20000000007</v>
      </c>
      <c r="Y189" s="162">
        <v>0</v>
      </c>
      <c r="Z189" s="158">
        <v>0</v>
      </c>
      <c r="AA189" s="162">
        <v>22650.077542536415</v>
      </c>
      <c r="AB189" s="177">
        <f>SUM(Muut[[#This Row],[Työttömyysaste]:[Koulutustausta]])</f>
        <v>909516.4553493592</v>
      </c>
      <c r="AD189" s="62"/>
    </row>
    <row r="190" spans="1:30" s="45" customFormat="1">
      <c r="A190" s="90">
        <v>584</v>
      </c>
      <c r="B190" s="154" t="s">
        <v>189</v>
      </c>
      <c r="C190" s="403">
        <v>2653</v>
      </c>
      <c r="D190" s="136">
        <v>76.833333333333329</v>
      </c>
      <c r="E190" s="41">
        <v>995</v>
      </c>
      <c r="F190" s="338">
        <f t="shared" si="6"/>
        <v>7.7219430485762144E-2</v>
      </c>
      <c r="G190" s="385">
        <f>Muut[[#This Row],[Keskim. työttömyysaste 2022, %]]/$F$12</f>
        <v>0.81360906634578856</v>
      </c>
      <c r="H190" s="169">
        <v>0</v>
      </c>
      <c r="I190" s="391">
        <v>12</v>
      </c>
      <c r="J190" s="397">
        <v>23</v>
      </c>
      <c r="K190" s="272">
        <v>747.87</v>
      </c>
      <c r="L190" s="173">
        <f t="shared" si="7"/>
        <v>3.5474079719737386</v>
      </c>
      <c r="M190" s="385">
        <v>5.1582529193273041</v>
      </c>
      <c r="N190" s="169">
        <v>0</v>
      </c>
      <c r="O190" s="405">
        <v>0</v>
      </c>
      <c r="P190" s="272">
        <v>609</v>
      </c>
      <c r="Q190" s="15">
        <v>105</v>
      </c>
      <c r="R190" s="161">
        <v>0.17241379310344829</v>
      </c>
      <c r="S190" s="409">
        <v>1.216540341395737</v>
      </c>
      <c r="T190" s="162">
        <v>149519.63116837517</v>
      </c>
      <c r="U190" s="162">
        <v>0</v>
      </c>
      <c r="V190" s="162">
        <v>0</v>
      </c>
      <c r="W190" s="162">
        <v>39503.42</v>
      </c>
      <c r="X190" s="162">
        <v>568331.6126413258</v>
      </c>
      <c r="Y190" s="162">
        <v>0</v>
      </c>
      <c r="Z190" s="158">
        <v>0</v>
      </c>
      <c r="AA190" s="162">
        <v>91757.299776301763</v>
      </c>
      <c r="AB190" s="177">
        <f>SUM(Muut[[#This Row],[Työttömyysaste]:[Koulutustausta]])</f>
        <v>849111.9635860027</v>
      </c>
      <c r="AD190" s="62"/>
    </row>
    <row r="191" spans="1:30" s="45" customFormat="1">
      <c r="A191" s="90">
        <v>588</v>
      </c>
      <c r="B191" s="154" t="s">
        <v>190</v>
      </c>
      <c r="C191" s="403">
        <v>1600</v>
      </c>
      <c r="D191" s="136">
        <v>61.083333333333336</v>
      </c>
      <c r="E191" s="41">
        <v>633</v>
      </c>
      <c r="F191" s="338">
        <f t="shared" si="6"/>
        <v>9.6498156924697209E-2</v>
      </c>
      <c r="G191" s="385">
        <f>Muut[[#This Row],[Keskim. työttömyysaste 2022, %]]/$F$12</f>
        <v>1.0167360062836572</v>
      </c>
      <c r="H191" s="169">
        <v>0</v>
      </c>
      <c r="I191" s="391">
        <v>5</v>
      </c>
      <c r="J191" s="397">
        <v>43</v>
      </c>
      <c r="K191" s="272">
        <v>374.45</v>
      </c>
      <c r="L191" s="173">
        <f t="shared" si="7"/>
        <v>4.2729336359994656</v>
      </c>
      <c r="M191" s="385">
        <v>4.2824038672902001</v>
      </c>
      <c r="N191" s="169">
        <v>0</v>
      </c>
      <c r="O191" s="405">
        <v>0</v>
      </c>
      <c r="P191" s="272">
        <v>358</v>
      </c>
      <c r="Q191" s="15">
        <v>66</v>
      </c>
      <c r="R191" s="161">
        <v>0.18435754189944134</v>
      </c>
      <c r="S191" s="409">
        <v>1.3008146443751065</v>
      </c>
      <c r="T191" s="162">
        <v>112686.8850484303</v>
      </c>
      <c r="U191" s="162">
        <v>0</v>
      </c>
      <c r="V191" s="162">
        <v>0</v>
      </c>
      <c r="W191" s="162">
        <v>73854.22</v>
      </c>
      <c r="X191" s="162">
        <v>284557.17217369925</v>
      </c>
      <c r="Y191" s="162">
        <v>0</v>
      </c>
      <c r="Z191" s="158">
        <v>0</v>
      </c>
      <c r="AA191" s="162">
        <v>59171.45654333484</v>
      </c>
      <c r="AB191" s="177">
        <f>SUM(Muut[[#This Row],[Työttömyysaste]:[Koulutustausta]])</f>
        <v>530269.73376546439</v>
      </c>
      <c r="AD191" s="62"/>
    </row>
    <row r="192" spans="1:30" s="45" customFormat="1">
      <c r="A192" s="90">
        <v>592</v>
      </c>
      <c r="B192" s="154" t="s">
        <v>191</v>
      </c>
      <c r="C192" s="403">
        <v>3651</v>
      </c>
      <c r="D192" s="136">
        <v>161.41666666666666</v>
      </c>
      <c r="E192" s="41">
        <v>1680</v>
      </c>
      <c r="F192" s="338">
        <f t="shared" si="6"/>
        <v>9.6081349206349198E-2</v>
      </c>
      <c r="G192" s="385">
        <f>Muut[[#This Row],[Keskim. työttömyysaste 2022, %]]/$F$12</f>
        <v>1.0123443844284123</v>
      </c>
      <c r="H192" s="169">
        <v>0</v>
      </c>
      <c r="I192" s="391">
        <v>5</v>
      </c>
      <c r="J192" s="397">
        <v>53</v>
      </c>
      <c r="K192" s="272">
        <v>456.42</v>
      </c>
      <c r="L192" s="173">
        <f t="shared" si="7"/>
        <v>7.9992112527934793</v>
      </c>
      <c r="M192" s="385">
        <v>2.2875289761960373</v>
      </c>
      <c r="N192" s="169">
        <v>0</v>
      </c>
      <c r="O192" s="405">
        <v>0</v>
      </c>
      <c r="P192" s="272">
        <v>1104</v>
      </c>
      <c r="Q192" s="15">
        <v>97</v>
      </c>
      <c r="R192" s="161">
        <v>8.7862318840579712E-2</v>
      </c>
      <c r="S192" s="409">
        <v>0.61995072107721161</v>
      </c>
      <c r="T192" s="162">
        <v>256026.72370465921</v>
      </c>
      <c r="U192" s="162">
        <v>0</v>
      </c>
      <c r="V192" s="162">
        <v>0</v>
      </c>
      <c r="W192" s="162">
        <v>91029.62</v>
      </c>
      <c r="X192" s="162">
        <v>346848.93717056967</v>
      </c>
      <c r="Y192" s="162">
        <v>0</v>
      </c>
      <c r="Z192" s="158">
        <v>0</v>
      </c>
      <c r="AA192" s="162">
        <v>64349.601549821935</v>
      </c>
      <c r="AB192" s="177">
        <f>SUM(Muut[[#This Row],[Työttömyysaste]:[Koulutustausta]])</f>
        <v>758254.88242505072</v>
      </c>
      <c r="AD192" s="62"/>
    </row>
    <row r="193" spans="1:30" s="45" customFormat="1">
      <c r="A193" s="90">
        <v>593</v>
      </c>
      <c r="B193" s="154" t="s">
        <v>192</v>
      </c>
      <c r="C193" s="403">
        <v>17077</v>
      </c>
      <c r="D193" s="136">
        <v>587.58333333333337</v>
      </c>
      <c r="E193" s="41">
        <v>7112</v>
      </c>
      <c r="F193" s="338">
        <f t="shared" si="6"/>
        <v>8.2618578927634051E-2</v>
      </c>
      <c r="G193" s="385">
        <f>Muut[[#This Row],[Keskim. työttömyysaste 2022, %]]/$F$12</f>
        <v>0.87049625257884</v>
      </c>
      <c r="H193" s="169">
        <v>0</v>
      </c>
      <c r="I193" s="391">
        <v>20</v>
      </c>
      <c r="J193" s="397">
        <v>548</v>
      </c>
      <c r="K193" s="272">
        <v>1569.03</v>
      </c>
      <c r="L193" s="173">
        <f t="shared" si="7"/>
        <v>10.883794446250231</v>
      </c>
      <c r="M193" s="385">
        <v>1.6812544207670885</v>
      </c>
      <c r="N193" s="169">
        <v>0</v>
      </c>
      <c r="O193" s="405">
        <v>0</v>
      </c>
      <c r="P193" s="272">
        <v>4302</v>
      </c>
      <c r="Q193" s="15">
        <v>607</v>
      </c>
      <c r="R193" s="161">
        <v>0.1410971641097164</v>
      </c>
      <c r="S193" s="409">
        <v>0.9955722747368273</v>
      </c>
      <c r="T193" s="162">
        <v>1029730.7262813587</v>
      </c>
      <c r="U193" s="162">
        <v>0</v>
      </c>
      <c r="V193" s="162">
        <v>0</v>
      </c>
      <c r="W193" s="162">
        <v>941211.91999999993</v>
      </c>
      <c r="X193" s="162">
        <v>1192358.7658050454</v>
      </c>
      <c r="Y193" s="162">
        <v>0</v>
      </c>
      <c r="Z193" s="158">
        <v>0</v>
      </c>
      <c r="AA193" s="162">
        <v>483349.45332540513</v>
      </c>
      <c r="AB193" s="177">
        <f>SUM(Muut[[#This Row],[Työttömyysaste]:[Koulutustausta]])</f>
        <v>3646650.8654118092</v>
      </c>
      <c r="AD193" s="62"/>
    </row>
    <row r="194" spans="1:30" s="45" customFormat="1">
      <c r="A194" s="90">
        <v>595</v>
      </c>
      <c r="B194" s="154" t="s">
        <v>193</v>
      </c>
      <c r="C194" s="403">
        <v>4140</v>
      </c>
      <c r="D194" s="136">
        <v>132.66666666666666</v>
      </c>
      <c r="E194" s="41">
        <v>1576</v>
      </c>
      <c r="F194" s="338">
        <f t="shared" si="6"/>
        <v>8.4179357021996609E-2</v>
      </c>
      <c r="G194" s="385">
        <f>Muut[[#This Row],[Keskim. työttömyysaste 2022, %]]/$F$12</f>
        <v>0.88694111885328664</v>
      </c>
      <c r="H194" s="169">
        <v>0</v>
      </c>
      <c r="I194" s="391">
        <v>9</v>
      </c>
      <c r="J194" s="397">
        <v>78</v>
      </c>
      <c r="K194" s="272">
        <v>1153.23</v>
      </c>
      <c r="L194" s="173">
        <f t="shared" si="7"/>
        <v>3.5899170156863764</v>
      </c>
      <c r="M194" s="385">
        <v>5.0971728448101494</v>
      </c>
      <c r="N194" s="169">
        <v>0</v>
      </c>
      <c r="O194" s="405">
        <v>0</v>
      </c>
      <c r="P194" s="272">
        <v>863</v>
      </c>
      <c r="Q194" s="15">
        <v>127</v>
      </c>
      <c r="R194" s="161">
        <v>0.14716106604866744</v>
      </c>
      <c r="S194" s="409">
        <v>1.0383587664798375</v>
      </c>
      <c r="T194" s="162">
        <v>254355.02279428404</v>
      </c>
      <c r="U194" s="162">
        <v>0</v>
      </c>
      <c r="V194" s="162">
        <v>0</v>
      </c>
      <c r="W194" s="162">
        <v>133968.12</v>
      </c>
      <c r="X194" s="162">
        <v>876378.33533415722</v>
      </c>
      <c r="Y194" s="162">
        <v>0</v>
      </c>
      <c r="Z194" s="158">
        <v>0</v>
      </c>
      <c r="AA194" s="162">
        <v>122215.03448643017</v>
      </c>
      <c r="AB194" s="177">
        <f>SUM(Muut[[#This Row],[Työttömyysaste]:[Koulutustausta]])</f>
        <v>1386916.5126148714</v>
      </c>
      <c r="AD194" s="62"/>
    </row>
    <row r="195" spans="1:30" s="45" customFormat="1">
      <c r="A195" s="90">
        <v>598</v>
      </c>
      <c r="B195" s="154" t="s">
        <v>194</v>
      </c>
      <c r="C195" s="403">
        <v>19207</v>
      </c>
      <c r="D195" s="136">
        <v>591.33333333333337</v>
      </c>
      <c r="E195" s="41">
        <v>8597</v>
      </c>
      <c r="F195" s="338">
        <f t="shared" si="6"/>
        <v>6.878368423093327E-2</v>
      </c>
      <c r="G195" s="385">
        <f>Muut[[#This Row],[Keskim. työttömyysaste 2022, %]]/$F$12</f>
        <v>0.7247272966778967</v>
      </c>
      <c r="H195" s="169">
        <v>3</v>
      </c>
      <c r="I195" s="391">
        <v>10626</v>
      </c>
      <c r="J195" s="397">
        <v>2357</v>
      </c>
      <c r="K195" s="272">
        <v>88.52</v>
      </c>
      <c r="L195" s="173">
        <f t="shared" si="7"/>
        <v>216.97921373700859</v>
      </c>
      <c r="M195" s="385">
        <v>8.4332628975498286E-2</v>
      </c>
      <c r="N195" s="169">
        <v>0</v>
      </c>
      <c r="O195" s="405">
        <v>0</v>
      </c>
      <c r="P195" s="272">
        <v>5739</v>
      </c>
      <c r="Q195" s="15">
        <v>1046</v>
      </c>
      <c r="R195" s="161">
        <v>0.18226171806935007</v>
      </c>
      <c r="S195" s="409">
        <v>1.286026649796072</v>
      </c>
      <c r="T195" s="162">
        <v>964227.12196374184</v>
      </c>
      <c r="U195" s="162">
        <v>395293.5049</v>
      </c>
      <c r="V195" s="162">
        <v>2905459.7418</v>
      </c>
      <c r="W195" s="162">
        <v>4048241.78</v>
      </c>
      <c r="X195" s="162">
        <v>67269.330700536389</v>
      </c>
      <c r="Y195" s="162">
        <v>0</v>
      </c>
      <c r="Z195" s="158">
        <v>0</v>
      </c>
      <c r="AA195" s="162">
        <v>702241.29511466052</v>
      </c>
      <c r="AB195" s="177">
        <f>SUM(Muut[[#This Row],[Työttömyysaste]:[Koulutustausta]])</f>
        <v>9082732.7744789366</v>
      </c>
      <c r="AD195" s="62"/>
    </row>
    <row r="196" spans="1:30" s="45" customFormat="1">
      <c r="A196" s="90">
        <v>599</v>
      </c>
      <c r="B196" s="154" t="s">
        <v>195</v>
      </c>
      <c r="C196" s="403">
        <v>11206</v>
      </c>
      <c r="D196" s="136">
        <v>115.58333333333333</v>
      </c>
      <c r="E196" s="41">
        <v>5270</v>
      </c>
      <c r="F196" s="338">
        <f t="shared" si="6"/>
        <v>2.1932321315623022E-2</v>
      </c>
      <c r="G196" s="385">
        <f>Muut[[#This Row],[Keskim. työttömyysaste 2022, %]]/$F$12</f>
        <v>0.23108607971008094</v>
      </c>
      <c r="H196" s="169">
        <v>3</v>
      </c>
      <c r="I196" s="391">
        <v>9926</v>
      </c>
      <c r="J196" s="397">
        <v>355</v>
      </c>
      <c r="K196" s="272">
        <v>794.26</v>
      </c>
      <c r="L196" s="173">
        <f t="shared" si="7"/>
        <v>14.1087301387455</v>
      </c>
      <c r="M196" s="385">
        <v>1.2969577947505857</v>
      </c>
      <c r="N196" s="169">
        <v>0</v>
      </c>
      <c r="O196" s="405">
        <v>0</v>
      </c>
      <c r="P196" s="272">
        <v>3224</v>
      </c>
      <c r="Q196" s="15">
        <v>309</v>
      </c>
      <c r="R196" s="161">
        <v>9.5843672456575685E-2</v>
      </c>
      <c r="S196" s="409">
        <v>0.67626662526347392</v>
      </c>
      <c r="T196" s="162">
        <v>179378.17070144293</v>
      </c>
      <c r="U196" s="162">
        <v>230627.3242</v>
      </c>
      <c r="V196" s="162">
        <v>2714059.2318000002</v>
      </c>
      <c r="W196" s="162">
        <v>609726.69999999995</v>
      </c>
      <c r="X196" s="162">
        <v>603584.9367624044</v>
      </c>
      <c r="Y196" s="162">
        <v>0</v>
      </c>
      <c r="Z196" s="158">
        <v>0</v>
      </c>
      <c r="AA196" s="162">
        <v>215449.47131083175</v>
      </c>
      <c r="AB196" s="177">
        <f>SUM(Muut[[#This Row],[Työttömyysaste]:[Koulutustausta]])</f>
        <v>4552825.8347746795</v>
      </c>
      <c r="AD196" s="62"/>
    </row>
    <row r="197" spans="1:30" s="45" customFormat="1">
      <c r="A197" s="90">
        <v>601</v>
      </c>
      <c r="B197" s="154" t="s">
        <v>196</v>
      </c>
      <c r="C197" s="403">
        <v>3786</v>
      </c>
      <c r="D197" s="136">
        <v>155.75</v>
      </c>
      <c r="E197" s="41">
        <v>1616</v>
      </c>
      <c r="F197" s="338">
        <f t="shared" si="6"/>
        <v>9.6379950495049507E-2</v>
      </c>
      <c r="G197" s="385">
        <f>Muut[[#This Row],[Keskim. työttömyysaste 2022, %]]/$F$12</f>
        <v>1.0154905448465974</v>
      </c>
      <c r="H197" s="169">
        <v>0</v>
      </c>
      <c r="I197" s="391">
        <v>0</v>
      </c>
      <c r="J197" s="397">
        <v>35</v>
      </c>
      <c r="K197" s="272">
        <v>1074.93</v>
      </c>
      <c r="L197" s="173">
        <f t="shared" si="7"/>
        <v>3.5220898104992879</v>
      </c>
      <c r="M197" s="385">
        <v>5.1953324622589685</v>
      </c>
      <c r="N197" s="169">
        <v>0</v>
      </c>
      <c r="O197" s="405">
        <v>0</v>
      </c>
      <c r="P197" s="272">
        <v>942</v>
      </c>
      <c r="Q197" s="15">
        <v>128</v>
      </c>
      <c r="R197" s="161">
        <v>0.13588110403397027</v>
      </c>
      <c r="S197" s="409">
        <v>0.95876809920615191</v>
      </c>
      <c r="T197" s="162">
        <v>266318.71173720906</v>
      </c>
      <c r="U197" s="162">
        <v>0</v>
      </c>
      <c r="V197" s="162">
        <v>0</v>
      </c>
      <c r="W197" s="162">
        <v>60113.9</v>
      </c>
      <c r="X197" s="162">
        <v>816875.52699873026</v>
      </c>
      <c r="Y197" s="162">
        <v>0</v>
      </c>
      <c r="Z197" s="158">
        <v>0</v>
      </c>
      <c r="AA197" s="162">
        <v>103197.94395079138</v>
      </c>
      <c r="AB197" s="177">
        <f>SUM(Muut[[#This Row],[Työttömyysaste]:[Koulutustausta]])</f>
        <v>1246506.0826867307</v>
      </c>
      <c r="AD197" s="62"/>
    </row>
    <row r="198" spans="1:30" s="45" customFormat="1">
      <c r="A198" s="90">
        <v>604</v>
      </c>
      <c r="B198" s="154" t="s">
        <v>197</v>
      </c>
      <c r="C198" s="403">
        <v>20405</v>
      </c>
      <c r="D198" s="136">
        <v>583.33333333333337</v>
      </c>
      <c r="E198" s="41">
        <v>9891</v>
      </c>
      <c r="F198" s="338">
        <f t="shared" si="6"/>
        <v>5.8976173625855159E-2</v>
      </c>
      <c r="G198" s="385">
        <f>Muut[[#This Row],[Keskim. työttömyysaste 2022, %]]/$F$12</f>
        <v>0.62139217109645006</v>
      </c>
      <c r="H198" s="169">
        <v>0</v>
      </c>
      <c r="I198" s="391">
        <v>77</v>
      </c>
      <c r="J198" s="397">
        <v>856</v>
      </c>
      <c r="K198" s="272">
        <v>81.42</v>
      </c>
      <c r="L198" s="173">
        <f t="shared" si="7"/>
        <v>250.61409972979612</v>
      </c>
      <c r="M198" s="385">
        <v>7.3014357720524309E-2</v>
      </c>
      <c r="N198" s="169">
        <v>0</v>
      </c>
      <c r="O198" s="405">
        <v>0</v>
      </c>
      <c r="P198" s="272">
        <v>7214</v>
      </c>
      <c r="Q198" s="15">
        <v>482</v>
      </c>
      <c r="R198" s="161">
        <v>6.6814527308012198E-2</v>
      </c>
      <c r="S198" s="409">
        <v>0.4714388935966069</v>
      </c>
      <c r="T198" s="162">
        <v>878309.4672922215</v>
      </c>
      <c r="U198" s="162">
        <v>0</v>
      </c>
      <c r="V198" s="162">
        <v>0</v>
      </c>
      <c r="W198" s="162">
        <v>1470214.24</v>
      </c>
      <c r="X198" s="162">
        <v>61873.801464501514</v>
      </c>
      <c r="Y198" s="162">
        <v>0</v>
      </c>
      <c r="Z198" s="158">
        <v>0</v>
      </c>
      <c r="AA198" s="162">
        <v>273488.37303573609</v>
      </c>
      <c r="AB198" s="177">
        <f>SUM(Muut[[#This Row],[Työttömyysaste]:[Koulutustausta]])</f>
        <v>2683885.8817924587</v>
      </c>
      <c r="AD198" s="62"/>
    </row>
    <row r="199" spans="1:30" s="45" customFormat="1">
      <c r="A199" s="90">
        <v>607</v>
      </c>
      <c r="B199" s="154" t="s">
        <v>198</v>
      </c>
      <c r="C199" s="403">
        <v>4084</v>
      </c>
      <c r="D199" s="136">
        <v>203.25</v>
      </c>
      <c r="E199" s="41">
        <v>1697</v>
      </c>
      <c r="F199" s="338">
        <f t="shared" si="6"/>
        <v>0.11977018267530937</v>
      </c>
      <c r="G199" s="385">
        <f>Muut[[#This Row],[Keskim. työttömyysaste 2022, %]]/$F$12</f>
        <v>1.2619376481997013</v>
      </c>
      <c r="H199" s="169">
        <v>0</v>
      </c>
      <c r="I199" s="391">
        <v>5</v>
      </c>
      <c r="J199" s="397">
        <v>57</v>
      </c>
      <c r="K199" s="272">
        <v>804.63</v>
      </c>
      <c r="L199" s="173">
        <f t="shared" si="7"/>
        <v>5.075624821346457</v>
      </c>
      <c r="M199" s="385">
        <v>3.6051576252289461</v>
      </c>
      <c r="N199" s="169">
        <v>0</v>
      </c>
      <c r="O199" s="405">
        <v>0</v>
      </c>
      <c r="P199" s="272">
        <v>1045</v>
      </c>
      <c r="Q199" s="15">
        <v>121</v>
      </c>
      <c r="R199" s="161">
        <v>0.11578947368421053</v>
      </c>
      <c r="S199" s="409">
        <v>0.81700288190576864</v>
      </c>
      <c r="T199" s="162">
        <v>357000.49491799989</v>
      </c>
      <c r="U199" s="162">
        <v>0</v>
      </c>
      <c r="V199" s="162">
        <v>0</v>
      </c>
      <c r="W199" s="162">
        <v>97899.78</v>
      </c>
      <c r="X199" s="162">
        <v>611465.44918179628</v>
      </c>
      <c r="Y199" s="162">
        <v>0</v>
      </c>
      <c r="Z199" s="158">
        <v>0</v>
      </c>
      <c r="AA199" s="162">
        <v>94860.668652660825</v>
      </c>
      <c r="AB199" s="177">
        <f>SUM(Muut[[#This Row],[Työttömyysaste]:[Koulutustausta]])</f>
        <v>1161226.3927524572</v>
      </c>
      <c r="AD199" s="62"/>
    </row>
    <row r="200" spans="1:30" s="45" customFormat="1">
      <c r="A200" s="90">
        <v>608</v>
      </c>
      <c r="B200" s="154" t="s">
        <v>199</v>
      </c>
      <c r="C200" s="403">
        <v>1980</v>
      </c>
      <c r="D200" s="136">
        <v>61</v>
      </c>
      <c r="E200" s="41">
        <v>818</v>
      </c>
      <c r="F200" s="338">
        <f t="shared" si="6"/>
        <v>7.45721271393643E-2</v>
      </c>
      <c r="G200" s="385">
        <f>Muut[[#This Row],[Keskim. työttömyysaste 2022, %]]/$F$12</f>
        <v>0.7857162161855693</v>
      </c>
      <c r="H200" s="169">
        <v>0</v>
      </c>
      <c r="I200" s="391">
        <v>1</v>
      </c>
      <c r="J200" s="397">
        <v>27</v>
      </c>
      <c r="K200" s="272">
        <v>301.2</v>
      </c>
      <c r="L200" s="173">
        <f t="shared" si="7"/>
        <v>6.5737051792828689</v>
      </c>
      <c r="M200" s="385">
        <v>2.783578975392182</v>
      </c>
      <c r="N200" s="169">
        <v>0</v>
      </c>
      <c r="O200" s="405">
        <v>0</v>
      </c>
      <c r="P200" s="272">
        <v>503</v>
      </c>
      <c r="Q200" s="15">
        <v>82</v>
      </c>
      <c r="R200" s="161">
        <v>0.16302186878727634</v>
      </c>
      <c r="S200" s="409">
        <v>1.1502715434747763</v>
      </c>
      <c r="T200" s="162">
        <v>107764.59334444528</v>
      </c>
      <c r="U200" s="162">
        <v>0</v>
      </c>
      <c r="V200" s="162">
        <v>0</v>
      </c>
      <c r="W200" s="162">
        <v>46373.58</v>
      </c>
      <c r="X200" s="162">
        <v>228892.02899911389</v>
      </c>
      <c r="Y200" s="162">
        <v>0</v>
      </c>
      <c r="Z200" s="158">
        <v>0</v>
      </c>
      <c r="AA200" s="162">
        <v>64750.395562356032</v>
      </c>
      <c r="AB200" s="177">
        <f>SUM(Muut[[#This Row],[Työttömyysaste]:[Koulutustausta]])</f>
        <v>447780.59790591523</v>
      </c>
      <c r="AD200" s="62"/>
    </row>
    <row r="201" spans="1:30" s="45" customFormat="1">
      <c r="A201" s="154">
        <v>609</v>
      </c>
      <c r="B201" s="154" t="s">
        <v>200</v>
      </c>
      <c r="C201" s="403">
        <v>83205</v>
      </c>
      <c r="D201" s="136">
        <v>4203</v>
      </c>
      <c r="E201" s="41">
        <v>38080</v>
      </c>
      <c r="F201" s="338">
        <f t="shared" si="6"/>
        <v>0.11037289915966386</v>
      </c>
      <c r="G201" s="385">
        <f>Muut[[#This Row],[Keskim. työttömyysaste 2022, %]]/$F$12</f>
        <v>1.1629248088242445</v>
      </c>
      <c r="H201" s="169">
        <v>0</v>
      </c>
      <c r="I201" s="391">
        <v>477</v>
      </c>
      <c r="J201" s="397">
        <v>3661</v>
      </c>
      <c r="K201" s="272">
        <v>1156.1600000000001</v>
      </c>
      <c r="L201" s="173">
        <f t="shared" si="7"/>
        <v>71.966682812067532</v>
      </c>
      <c r="M201" s="385">
        <v>0.2542624838671898</v>
      </c>
      <c r="N201" s="169">
        <v>3</v>
      </c>
      <c r="O201" s="405">
        <v>902</v>
      </c>
      <c r="P201" s="272">
        <v>24373</v>
      </c>
      <c r="Q201" s="15">
        <v>3063</v>
      </c>
      <c r="R201" s="161">
        <v>0.12567184999794856</v>
      </c>
      <c r="S201" s="409">
        <v>0.88673227674196142</v>
      </c>
      <c r="T201" s="162">
        <v>6702645.464411187</v>
      </c>
      <c r="U201" s="162">
        <v>0</v>
      </c>
      <c r="V201" s="162">
        <v>0</v>
      </c>
      <c r="W201" s="162">
        <v>6287913.9399999995</v>
      </c>
      <c r="X201" s="162">
        <v>878604.9410611405</v>
      </c>
      <c r="Y201" s="162">
        <v>0</v>
      </c>
      <c r="Z201" s="158">
        <v>267010.03999999998</v>
      </c>
      <c r="AA201" s="162">
        <v>2097581.2948239325</v>
      </c>
      <c r="AB201" s="177">
        <f>SUM(Muut[[#This Row],[Työttömyysaste]:[Koulutustausta]])</f>
        <v>16233755.680296257</v>
      </c>
      <c r="AD201" s="62"/>
    </row>
    <row r="202" spans="1:30" s="45" customFormat="1">
      <c r="A202" s="90">
        <v>611</v>
      </c>
      <c r="B202" s="154" t="s">
        <v>201</v>
      </c>
      <c r="C202" s="403">
        <v>5011</v>
      </c>
      <c r="D202" s="136">
        <v>147.5</v>
      </c>
      <c r="E202" s="41">
        <v>2620</v>
      </c>
      <c r="F202" s="338">
        <f t="shared" si="6"/>
        <v>5.6297709923664119E-2</v>
      </c>
      <c r="G202" s="385">
        <f>Muut[[#This Row],[Keskim. työttömyysaste 2022, %]]/$F$12</f>
        <v>0.59317100528012678</v>
      </c>
      <c r="H202" s="169">
        <v>0</v>
      </c>
      <c r="I202" s="391">
        <v>110</v>
      </c>
      <c r="J202" s="397">
        <v>193</v>
      </c>
      <c r="K202" s="272">
        <v>146.53</v>
      </c>
      <c r="L202" s="173">
        <f t="shared" si="7"/>
        <v>34.197775199617823</v>
      </c>
      <c r="M202" s="385">
        <v>0.53507654871311572</v>
      </c>
      <c r="N202" s="169">
        <v>0</v>
      </c>
      <c r="O202" s="405">
        <v>0</v>
      </c>
      <c r="P202" s="272">
        <v>1691</v>
      </c>
      <c r="Q202" s="15">
        <v>213</v>
      </c>
      <c r="R202" s="161">
        <v>0.12596096984033117</v>
      </c>
      <c r="S202" s="409">
        <v>0.88877228726214874</v>
      </c>
      <c r="T202" s="162">
        <v>205896.7561896652</v>
      </c>
      <c r="U202" s="162">
        <v>0</v>
      </c>
      <c r="V202" s="162">
        <v>0</v>
      </c>
      <c r="W202" s="162">
        <v>331485.21999999997</v>
      </c>
      <c r="X202" s="162">
        <v>111353.08436002709</v>
      </c>
      <c r="Y202" s="162">
        <v>0</v>
      </c>
      <c r="Z202" s="158">
        <v>0</v>
      </c>
      <c r="AA202" s="162">
        <v>126616.92639170993</v>
      </c>
      <c r="AB202" s="177">
        <f>SUM(Muut[[#This Row],[Työttömyysaste]:[Koulutustausta]])</f>
        <v>775351.9869414022</v>
      </c>
      <c r="AD202" s="62"/>
    </row>
    <row r="203" spans="1:30" s="45" customFormat="1">
      <c r="A203" s="90">
        <v>614</v>
      </c>
      <c r="B203" s="154" t="s">
        <v>202</v>
      </c>
      <c r="C203" s="403">
        <v>2999</v>
      </c>
      <c r="D203" s="136">
        <v>177.25</v>
      </c>
      <c r="E203" s="41">
        <v>1178</v>
      </c>
      <c r="F203" s="338">
        <f t="shared" si="6"/>
        <v>0.15046689303904923</v>
      </c>
      <c r="G203" s="385">
        <f>Muut[[#This Row],[Keskim. työttömyysaste 2022, %]]/$F$12</f>
        <v>1.5853681850713044</v>
      </c>
      <c r="H203" s="169">
        <v>0</v>
      </c>
      <c r="I203" s="391">
        <v>3</v>
      </c>
      <c r="J203" s="397">
        <v>56</v>
      </c>
      <c r="K203" s="272">
        <v>3039.68</v>
      </c>
      <c r="L203" s="173">
        <f t="shared" si="7"/>
        <v>0.9866170123170861</v>
      </c>
      <c r="M203" s="385">
        <v>18.546636941222342</v>
      </c>
      <c r="N203" s="169">
        <v>0</v>
      </c>
      <c r="O203" s="405">
        <v>0</v>
      </c>
      <c r="P203" s="272">
        <v>636</v>
      </c>
      <c r="Q203" s="15">
        <v>87</v>
      </c>
      <c r="R203" s="161">
        <v>0.13679245283018868</v>
      </c>
      <c r="S203" s="409">
        <v>0.96519851614510821</v>
      </c>
      <c r="T203" s="162">
        <v>329345.54408548784</v>
      </c>
      <c r="U203" s="162">
        <v>0</v>
      </c>
      <c r="V203" s="162">
        <v>0</v>
      </c>
      <c r="W203" s="162">
        <v>96182.239999999991</v>
      </c>
      <c r="X203" s="162">
        <v>2309955.2546747229</v>
      </c>
      <c r="Y203" s="162">
        <v>0</v>
      </c>
      <c r="Z203" s="158">
        <v>0</v>
      </c>
      <c r="AA203" s="162">
        <v>82294.340848202279</v>
      </c>
      <c r="AB203" s="177">
        <f>SUM(Muut[[#This Row],[Työttömyysaste]:[Koulutustausta]])</f>
        <v>2817777.3796084132</v>
      </c>
      <c r="AD203" s="62"/>
    </row>
    <row r="204" spans="1:30" s="45" customFormat="1">
      <c r="A204" s="90">
        <v>615</v>
      </c>
      <c r="B204" s="154" t="s">
        <v>203</v>
      </c>
      <c r="C204" s="403">
        <v>7603</v>
      </c>
      <c r="D204" s="136">
        <v>368</v>
      </c>
      <c r="E204" s="41">
        <v>2936</v>
      </c>
      <c r="F204" s="338">
        <f t="shared" si="6"/>
        <v>0.12534059945504086</v>
      </c>
      <c r="G204" s="385">
        <f>Muut[[#This Row],[Keskim. työttömyysaste 2022, %]]/$F$12</f>
        <v>1.3206293734145085</v>
      </c>
      <c r="H204" s="169">
        <v>0</v>
      </c>
      <c r="I204" s="391">
        <v>9</v>
      </c>
      <c r="J204" s="397">
        <v>190</v>
      </c>
      <c r="K204" s="272">
        <v>5638.67</v>
      </c>
      <c r="L204" s="173">
        <f t="shared" si="7"/>
        <v>1.3483676115112251</v>
      </c>
      <c r="M204" s="385">
        <v>13.570800255999886</v>
      </c>
      <c r="N204" s="169">
        <v>0</v>
      </c>
      <c r="O204" s="405">
        <v>0</v>
      </c>
      <c r="P204" s="272">
        <v>1755</v>
      </c>
      <c r="Q204" s="15">
        <v>259</v>
      </c>
      <c r="R204" s="161">
        <v>0.14757834757834759</v>
      </c>
      <c r="S204" s="409">
        <v>1.0413030774043739</v>
      </c>
      <c r="T204" s="162">
        <v>695522.41488290404</v>
      </c>
      <c r="U204" s="162">
        <v>0</v>
      </c>
      <c r="V204" s="162">
        <v>0</v>
      </c>
      <c r="W204" s="162">
        <v>326332.59999999998</v>
      </c>
      <c r="X204" s="162">
        <v>4285015.3292046273</v>
      </c>
      <c r="Y204" s="162">
        <v>0</v>
      </c>
      <c r="Z204" s="158">
        <v>0</v>
      </c>
      <c r="AA204" s="162">
        <v>225081.08606808007</v>
      </c>
      <c r="AB204" s="177">
        <f>SUM(Muut[[#This Row],[Työttömyysaste]:[Koulutustausta]])</f>
        <v>5531951.4301556116</v>
      </c>
      <c r="AD204" s="62"/>
    </row>
    <row r="205" spans="1:30" s="45" customFormat="1">
      <c r="A205" s="90">
        <v>616</v>
      </c>
      <c r="B205" s="154" t="s">
        <v>204</v>
      </c>
      <c r="C205" s="403">
        <v>1807</v>
      </c>
      <c r="D205" s="136">
        <v>79.5</v>
      </c>
      <c r="E205" s="41">
        <v>897</v>
      </c>
      <c r="F205" s="338">
        <f t="shared" ref="F205:F268" si="8">D205/E205</f>
        <v>8.8628762541806017E-2</v>
      </c>
      <c r="G205" s="385">
        <f>Muut[[#This Row],[Keskim. työttömyysaste 2022, %]]/$F$12</f>
        <v>0.93382150437274991</v>
      </c>
      <c r="H205" s="169">
        <v>0</v>
      </c>
      <c r="I205" s="391">
        <v>15</v>
      </c>
      <c r="J205" s="397">
        <v>54</v>
      </c>
      <c r="K205" s="272">
        <v>145.09</v>
      </c>
      <c r="L205" s="173">
        <f t="shared" si="7"/>
        <v>12.454338686332621</v>
      </c>
      <c r="M205" s="385">
        <v>1.4692412008643352</v>
      </c>
      <c r="N205" s="169">
        <v>0</v>
      </c>
      <c r="O205" s="405">
        <v>0</v>
      </c>
      <c r="P205" s="272">
        <v>537</v>
      </c>
      <c r="Q205" s="15">
        <v>68</v>
      </c>
      <c r="R205" s="161">
        <v>0.1266294227188082</v>
      </c>
      <c r="S205" s="409">
        <v>0.89348884664148731</v>
      </c>
      <c r="T205" s="162">
        <v>116887.26880347599</v>
      </c>
      <c r="U205" s="162">
        <v>0</v>
      </c>
      <c r="V205" s="162">
        <v>0</v>
      </c>
      <c r="W205" s="162">
        <v>92747.16</v>
      </c>
      <c r="X205" s="162">
        <v>110258.77983891578</v>
      </c>
      <c r="Y205" s="162">
        <v>0</v>
      </c>
      <c r="Z205" s="158">
        <v>0</v>
      </c>
      <c r="AA205" s="162">
        <v>45901.211453401593</v>
      </c>
      <c r="AB205" s="177">
        <f>SUM(Muut[[#This Row],[Työttömyysaste]:[Koulutustausta]])</f>
        <v>365794.42009579338</v>
      </c>
      <c r="AD205" s="62"/>
    </row>
    <row r="206" spans="1:30" s="45" customFormat="1">
      <c r="A206" s="90">
        <v>619</v>
      </c>
      <c r="B206" s="154" t="s">
        <v>205</v>
      </c>
      <c r="C206" s="403">
        <v>2675</v>
      </c>
      <c r="D206" s="136">
        <v>61.083333333333336</v>
      </c>
      <c r="E206" s="41">
        <v>1093</v>
      </c>
      <c r="F206" s="338">
        <f t="shared" si="8"/>
        <v>5.5885940835620616E-2</v>
      </c>
      <c r="G206" s="385">
        <f>Muut[[#This Row],[Keskim. työttömyysaste 2022, %]]/$F$12</f>
        <v>0.58883247207461575</v>
      </c>
      <c r="H206" s="169">
        <v>0</v>
      </c>
      <c r="I206" s="391">
        <v>2</v>
      </c>
      <c r="J206" s="397">
        <v>81</v>
      </c>
      <c r="K206" s="272">
        <v>361.1</v>
      </c>
      <c r="L206" s="173">
        <f t="shared" ref="L206:L269" si="9">C206/K206</f>
        <v>7.407920243699806</v>
      </c>
      <c r="M206" s="385">
        <v>2.4701167028682178</v>
      </c>
      <c r="N206" s="169">
        <v>0</v>
      </c>
      <c r="O206" s="405">
        <v>0</v>
      </c>
      <c r="P206" s="272">
        <v>662</v>
      </c>
      <c r="Q206" s="15">
        <v>114</v>
      </c>
      <c r="R206" s="161">
        <v>0.17220543806646527</v>
      </c>
      <c r="S206" s="409">
        <v>1.2150702020103645</v>
      </c>
      <c r="T206" s="162">
        <v>109109.03778612809</v>
      </c>
      <c r="U206" s="162">
        <v>0</v>
      </c>
      <c r="V206" s="162">
        <v>0</v>
      </c>
      <c r="W206" s="162">
        <v>139120.74</v>
      </c>
      <c r="X206" s="162">
        <v>274412.05734256323</v>
      </c>
      <c r="Y206" s="162">
        <v>0</v>
      </c>
      <c r="Z206" s="158">
        <v>0</v>
      </c>
      <c r="AA206" s="162">
        <v>92406.392630438713</v>
      </c>
      <c r="AB206" s="177">
        <f>SUM(Muut[[#This Row],[Työttömyysaste]:[Koulutustausta]])</f>
        <v>615048.22775912995</v>
      </c>
      <c r="AD206" s="62"/>
    </row>
    <row r="207" spans="1:30" s="45" customFormat="1">
      <c r="A207" s="90">
        <v>620</v>
      </c>
      <c r="B207" s="154" t="s">
        <v>206</v>
      </c>
      <c r="C207" s="403">
        <v>2380</v>
      </c>
      <c r="D207" s="136">
        <v>134.16666666666666</v>
      </c>
      <c r="E207" s="41">
        <v>936</v>
      </c>
      <c r="F207" s="338">
        <f t="shared" si="8"/>
        <v>0.14334045584045582</v>
      </c>
      <c r="G207" s="385">
        <f>Muut[[#This Row],[Keskim. työttömyysaste 2022, %]]/$F$12</f>
        <v>1.5102817220004772</v>
      </c>
      <c r="H207" s="169">
        <v>0</v>
      </c>
      <c r="I207" s="391">
        <v>5</v>
      </c>
      <c r="J207" s="397">
        <v>42</v>
      </c>
      <c r="K207" s="272">
        <v>2461.17</v>
      </c>
      <c r="L207" s="173">
        <f t="shared" si="9"/>
        <v>0.9670197507689432</v>
      </c>
      <c r="M207" s="385">
        <v>18.922496167144637</v>
      </c>
      <c r="N207" s="169">
        <v>0</v>
      </c>
      <c r="O207" s="405">
        <v>0</v>
      </c>
      <c r="P207" s="272">
        <v>471</v>
      </c>
      <c r="Q207" s="15">
        <v>72</v>
      </c>
      <c r="R207" s="161">
        <v>0.15286624203821655</v>
      </c>
      <c r="S207" s="409">
        <v>1.0786141116069208</v>
      </c>
      <c r="T207" s="162">
        <v>248988.97142147584</v>
      </c>
      <c r="U207" s="162">
        <v>0</v>
      </c>
      <c r="V207" s="162">
        <v>0</v>
      </c>
      <c r="W207" s="162">
        <v>72136.679999999993</v>
      </c>
      <c r="X207" s="162">
        <v>1870326.0126552097</v>
      </c>
      <c r="Y207" s="162">
        <v>0</v>
      </c>
      <c r="Z207" s="158">
        <v>0</v>
      </c>
      <c r="AA207" s="162">
        <v>72982.698079303722</v>
      </c>
      <c r="AB207" s="177">
        <f>SUM(Muut[[#This Row],[Työttömyysaste]:[Koulutustausta]])</f>
        <v>2264434.3621559893</v>
      </c>
      <c r="AD207" s="62"/>
    </row>
    <row r="208" spans="1:30" s="45" customFormat="1">
      <c r="A208" s="90">
        <v>623</v>
      </c>
      <c r="B208" s="154" t="s">
        <v>207</v>
      </c>
      <c r="C208" s="403">
        <v>2107</v>
      </c>
      <c r="D208" s="136">
        <v>68.5</v>
      </c>
      <c r="E208" s="41">
        <v>819</v>
      </c>
      <c r="F208" s="338">
        <f t="shared" si="8"/>
        <v>8.3638583638583633E-2</v>
      </c>
      <c r="G208" s="385">
        <f>Muut[[#This Row],[Keskim. työttömyysaste 2022, %]]/$F$12</f>
        <v>0.88124335438111256</v>
      </c>
      <c r="H208" s="169">
        <v>0</v>
      </c>
      <c r="I208" s="391">
        <v>5</v>
      </c>
      <c r="J208" s="397">
        <v>52</v>
      </c>
      <c r="K208" s="272">
        <v>794.11</v>
      </c>
      <c r="L208" s="173">
        <f t="shared" si="9"/>
        <v>2.6532848094092758</v>
      </c>
      <c r="M208" s="385">
        <v>6.8965184071409311</v>
      </c>
      <c r="N208" s="169">
        <v>1</v>
      </c>
      <c r="O208" s="405">
        <v>0</v>
      </c>
      <c r="P208" s="272">
        <v>442</v>
      </c>
      <c r="Q208" s="15">
        <v>70</v>
      </c>
      <c r="R208" s="161">
        <v>0.15837104072398189</v>
      </c>
      <c r="S208" s="409">
        <v>1.1174556077073963</v>
      </c>
      <c r="T208" s="162">
        <v>128619.13312186314</v>
      </c>
      <c r="U208" s="162">
        <v>0</v>
      </c>
      <c r="V208" s="162">
        <v>0</v>
      </c>
      <c r="W208" s="162">
        <v>89312.08</v>
      </c>
      <c r="X208" s="162">
        <v>603470.94670812204</v>
      </c>
      <c r="Y208" s="162">
        <v>852660.76</v>
      </c>
      <c r="Z208" s="158">
        <v>0</v>
      </c>
      <c r="AA208" s="162">
        <v>66937.836987444534</v>
      </c>
      <c r="AB208" s="177">
        <f>SUM(Muut[[#This Row],[Työttömyysaste]:[Koulutustausta]])</f>
        <v>1741000.7568174296</v>
      </c>
      <c r="AD208" s="62"/>
    </row>
    <row r="209" spans="1:30" s="45" customFormat="1">
      <c r="A209" s="90">
        <v>624</v>
      </c>
      <c r="B209" s="154" t="s">
        <v>208</v>
      </c>
      <c r="C209" s="403">
        <v>5117</v>
      </c>
      <c r="D209" s="136">
        <v>205.91666666666666</v>
      </c>
      <c r="E209" s="41">
        <v>2327</v>
      </c>
      <c r="F209" s="338">
        <f t="shared" si="8"/>
        <v>8.8490187652198821E-2</v>
      </c>
      <c r="G209" s="385">
        <f>Muut[[#This Row],[Keskim. työttömyysaste 2022, %]]/$F$12</f>
        <v>0.93236143420850459</v>
      </c>
      <c r="H209" s="169">
        <v>1</v>
      </c>
      <c r="I209" s="391">
        <v>348</v>
      </c>
      <c r="J209" s="397">
        <v>245</v>
      </c>
      <c r="K209" s="272">
        <v>324.63</v>
      </c>
      <c r="L209" s="173">
        <f t="shared" si="9"/>
        <v>15.762560453439301</v>
      </c>
      <c r="M209" s="385">
        <v>1.1608791339154467</v>
      </c>
      <c r="N209" s="169">
        <v>3</v>
      </c>
      <c r="O209" s="405">
        <v>189</v>
      </c>
      <c r="P209" s="272">
        <v>1581</v>
      </c>
      <c r="Q209" s="15">
        <v>212</v>
      </c>
      <c r="R209" s="161">
        <v>0.13409234661606578</v>
      </c>
      <c r="S209" s="409">
        <v>0.94614674495901208</v>
      </c>
      <c r="T209" s="162">
        <v>330479.78989418742</v>
      </c>
      <c r="U209" s="162">
        <v>105311.44190000001</v>
      </c>
      <c r="V209" s="162">
        <v>95153.396399999998</v>
      </c>
      <c r="W209" s="162">
        <v>420797.3</v>
      </c>
      <c r="X209" s="162">
        <v>246697.27547802901</v>
      </c>
      <c r="Y209" s="162">
        <v>0</v>
      </c>
      <c r="Z209" s="158">
        <v>55947.78</v>
      </c>
      <c r="AA209" s="162">
        <v>137641.9371751482</v>
      </c>
      <c r="AB209" s="177">
        <f>SUM(Muut[[#This Row],[Työttömyysaste]:[Koulutustausta]])</f>
        <v>1392028.9208473645</v>
      </c>
      <c r="AD209" s="62"/>
    </row>
    <row r="210" spans="1:30" s="45" customFormat="1">
      <c r="A210" s="90">
        <v>625</v>
      </c>
      <c r="B210" s="154" t="s">
        <v>209</v>
      </c>
      <c r="C210" s="403">
        <v>2991</v>
      </c>
      <c r="D210" s="136">
        <v>107.5</v>
      </c>
      <c r="E210" s="41">
        <v>1226</v>
      </c>
      <c r="F210" s="338">
        <f t="shared" si="8"/>
        <v>8.7683523654159864E-2</v>
      </c>
      <c r="G210" s="385">
        <f>Muut[[#This Row],[Keskim. työttömyysaste 2022, %]]/$F$12</f>
        <v>0.92386215963252527</v>
      </c>
      <c r="H210" s="169">
        <v>0</v>
      </c>
      <c r="I210" s="391">
        <v>7</v>
      </c>
      <c r="J210" s="397">
        <v>125</v>
      </c>
      <c r="K210" s="272">
        <v>543.21</v>
      </c>
      <c r="L210" s="173">
        <f t="shared" si="9"/>
        <v>5.5061578395095818</v>
      </c>
      <c r="M210" s="385">
        <v>3.3232660706123669</v>
      </c>
      <c r="N210" s="169">
        <v>0</v>
      </c>
      <c r="O210" s="405">
        <v>0</v>
      </c>
      <c r="P210" s="272">
        <v>851</v>
      </c>
      <c r="Q210" s="15">
        <v>128</v>
      </c>
      <c r="R210" s="161">
        <v>0.15041128084606345</v>
      </c>
      <c r="S210" s="409">
        <v>1.0612920675113926</v>
      </c>
      <c r="T210" s="162">
        <v>191411.83200705535</v>
      </c>
      <c r="U210" s="162">
        <v>0</v>
      </c>
      <c r="V210" s="162">
        <v>0</v>
      </c>
      <c r="W210" s="162">
        <v>214692.5</v>
      </c>
      <c r="X210" s="162">
        <v>412803.58257838199</v>
      </c>
      <c r="Y210" s="162">
        <v>0</v>
      </c>
      <c r="Z210" s="158">
        <v>0</v>
      </c>
      <c r="AA210" s="162">
        <v>90246.047636732532</v>
      </c>
      <c r="AB210" s="177">
        <f>SUM(Muut[[#This Row],[Työttömyysaste]:[Koulutustausta]])</f>
        <v>909153.96222216997</v>
      </c>
      <c r="AD210" s="62"/>
    </row>
    <row r="211" spans="1:30" s="45" customFormat="1">
      <c r="A211" s="90">
        <v>626</v>
      </c>
      <c r="B211" s="154" t="s">
        <v>210</v>
      </c>
      <c r="C211" s="403">
        <v>4835</v>
      </c>
      <c r="D211" s="136">
        <v>211.33333333333334</v>
      </c>
      <c r="E211" s="41">
        <v>1883</v>
      </c>
      <c r="F211" s="338">
        <f t="shared" si="8"/>
        <v>0.11223225349619402</v>
      </c>
      <c r="G211" s="385">
        <f>Muut[[#This Row],[Keskim. työttömyysaste 2022, %]]/$F$12</f>
        <v>1.1825155716184512</v>
      </c>
      <c r="H211" s="169">
        <v>0</v>
      </c>
      <c r="I211" s="391">
        <v>8</v>
      </c>
      <c r="J211" s="397">
        <v>68</v>
      </c>
      <c r="K211" s="272">
        <v>1310.25</v>
      </c>
      <c r="L211" s="173">
        <f t="shared" si="9"/>
        <v>3.6901354703300897</v>
      </c>
      <c r="M211" s="385">
        <v>4.9587413997680843</v>
      </c>
      <c r="N211" s="169">
        <v>0</v>
      </c>
      <c r="O211" s="405">
        <v>0</v>
      </c>
      <c r="P211" s="272">
        <v>1093</v>
      </c>
      <c r="Q211" s="15">
        <v>153</v>
      </c>
      <c r="R211" s="161">
        <v>0.13998170173833485</v>
      </c>
      <c r="S211" s="409">
        <v>0.98770164588707865</v>
      </c>
      <c r="T211" s="162">
        <v>396048.64737845887</v>
      </c>
      <c r="U211" s="162">
        <v>0</v>
      </c>
      <c r="V211" s="162">
        <v>0</v>
      </c>
      <c r="W211" s="162">
        <v>116792.72</v>
      </c>
      <c r="X211" s="162">
        <v>995703.12415700196</v>
      </c>
      <c r="Y211" s="162">
        <v>0</v>
      </c>
      <c r="Z211" s="158">
        <v>0</v>
      </c>
      <c r="AA211" s="162">
        <v>135768.52992707424</v>
      </c>
      <c r="AB211" s="177">
        <f>SUM(Muut[[#This Row],[Työttömyysaste]:[Koulutustausta]])</f>
        <v>1644313.021462535</v>
      </c>
      <c r="AD211" s="62"/>
    </row>
    <row r="212" spans="1:30" s="45" customFormat="1">
      <c r="A212" s="90">
        <v>630</v>
      </c>
      <c r="B212" s="154" t="s">
        <v>211</v>
      </c>
      <c r="C212" s="403">
        <v>1635</v>
      </c>
      <c r="D212" s="136">
        <v>32.416666666666664</v>
      </c>
      <c r="E212" s="41">
        <v>641</v>
      </c>
      <c r="F212" s="338">
        <f t="shared" si="8"/>
        <v>5.0572022880915231E-2</v>
      </c>
      <c r="G212" s="385">
        <f>Muut[[#This Row],[Keskim. työttömyysaste 2022, %]]/$F$12</f>
        <v>0.53284330200992414</v>
      </c>
      <c r="H212" s="169">
        <v>0</v>
      </c>
      <c r="I212" s="391">
        <v>0</v>
      </c>
      <c r="J212" s="397">
        <v>102</v>
      </c>
      <c r="K212" s="272">
        <v>810.16</v>
      </c>
      <c r="L212" s="173">
        <f t="shared" si="9"/>
        <v>2.0181198775550508</v>
      </c>
      <c r="M212" s="385">
        <v>9.0670666945944784</v>
      </c>
      <c r="N212" s="169">
        <v>0</v>
      </c>
      <c r="O212" s="405">
        <v>0</v>
      </c>
      <c r="P212" s="272">
        <v>407</v>
      </c>
      <c r="Q212" s="15">
        <v>79</v>
      </c>
      <c r="R212" s="161">
        <v>0.1941031941031941</v>
      </c>
      <c r="S212" s="409">
        <v>1.369579322917756</v>
      </c>
      <c r="T212" s="162">
        <v>60347.940791921872</v>
      </c>
      <c r="U212" s="162">
        <v>0</v>
      </c>
      <c r="V212" s="162">
        <v>0</v>
      </c>
      <c r="W212" s="162">
        <v>175189.08</v>
      </c>
      <c r="X212" s="162">
        <v>615667.88251634163</v>
      </c>
      <c r="Y212" s="162">
        <v>0</v>
      </c>
      <c r="Z212" s="158">
        <v>0</v>
      </c>
      <c r="AA212" s="162">
        <v>63662.224146152199</v>
      </c>
      <c r="AB212" s="177">
        <f>SUM(Muut[[#This Row],[Työttömyysaste]:[Koulutustausta]])</f>
        <v>914867.12745441566</v>
      </c>
      <c r="AD212" s="62"/>
    </row>
    <row r="213" spans="1:30" s="45" customFormat="1">
      <c r="A213" s="90">
        <v>631</v>
      </c>
      <c r="B213" s="154" t="s">
        <v>212</v>
      </c>
      <c r="C213" s="403">
        <v>1963</v>
      </c>
      <c r="D213" s="136">
        <v>65.666666666666671</v>
      </c>
      <c r="E213" s="41">
        <v>916</v>
      </c>
      <c r="F213" s="338">
        <f t="shared" si="8"/>
        <v>7.1688500727802043E-2</v>
      </c>
      <c r="G213" s="385">
        <f>Muut[[#This Row],[Keskim. työttömyysaste 2022, %]]/$F$12</f>
        <v>0.75533338925143634</v>
      </c>
      <c r="H213" s="169">
        <v>0</v>
      </c>
      <c r="I213" s="391">
        <v>10</v>
      </c>
      <c r="J213" s="397">
        <v>57</v>
      </c>
      <c r="K213" s="272">
        <v>143.51</v>
      </c>
      <c r="L213" s="173">
        <f t="shared" si="9"/>
        <v>13.678489303881264</v>
      </c>
      <c r="M213" s="385">
        <v>1.3377520807276808</v>
      </c>
      <c r="N213" s="169">
        <v>0</v>
      </c>
      <c r="O213" s="405">
        <v>0</v>
      </c>
      <c r="P213" s="272">
        <v>553</v>
      </c>
      <c r="Q213" s="15">
        <v>80</v>
      </c>
      <c r="R213" s="161">
        <v>0.14466546112115733</v>
      </c>
      <c r="S213" s="409">
        <v>1.0207499428709259</v>
      </c>
      <c r="T213" s="162">
        <v>102707.97582357643</v>
      </c>
      <c r="U213" s="162">
        <v>0</v>
      </c>
      <c r="V213" s="162">
        <v>0</v>
      </c>
      <c r="W213" s="162">
        <v>97899.78</v>
      </c>
      <c r="X213" s="162">
        <v>109058.08460047421</v>
      </c>
      <c r="Y213" s="162">
        <v>0</v>
      </c>
      <c r="Z213" s="158">
        <v>0</v>
      </c>
      <c r="AA213" s="162">
        <v>56966.10467923549</v>
      </c>
      <c r="AB213" s="177">
        <f>SUM(Muut[[#This Row],[Työttömyysaste]:[Koulutustausta]])</f>
        <v>366631.94510328613</v>
      </c>
      <c r="AD213" s="62"/>
    </row>
    <row r="214" spans="1:30" s="45" customFormat="1">
      <c r="A214" s="90">
        <v>635</v>
      </c>
      <c r="B214" s="154" t="s">
        <v>213</v>
      </c>
      <c r="C214" s="403">
        <v>6347</v>
      </c>
      <c r="D214" s="136">
        <v>162.75</v>
      </c>
      <c r="E214" s="41">
        <v>2799</v>
      </c>
      <c r="F214" s="338">
        <f t="shared" si="8"/>
        <v>5.8145766345123258E-2</v>
      </c>
      <c r="G214" s="385">
        <f>Muut[[#This Row],[Keskim. työttömyysaste 2022, %]]/$F$12</f>
        <v>0.61264272956194399</v>
      </c>
      <c r="H214" s="169">
        <v>0</v>
      </c>
      <c r="I214" s="391">
        <v>26</v>
      </c>
      <c r="J214" s="397">
        <v>189</v>
      </c>
      <c r="K214" s="272">
        <v>560.71</v>
      </c>
      <c r="L214" s="173">
        <f t="shared" si="9"/>
        <v>11.319576964919476</v>
      </c>
      <c r="M214" s="385">
        <v>1.6165292735044059</v>
      </c>
      <c r="N214" s="169">
        <v>0</v>
      </c>
      <c r="O214" s="405">
        <v>0</v>
      </c>
      <c r="P214" s="272">
        <v>1765</v>
      </c>
      <c r="Q214" s="15">
        <v>235</v>
      </c>
      <c r="R214" s="161">
        <v>0.13314447592067988</v>
      </c>
      <c r="S214" s="409">
        <v>0.93945863191070222</v>
      </c>
      <c r="T214" s="162">
        <v>269352.47463176947</v>
      </c>
      <c r="U214" s="162">
        <v>0</v>
      </c>
      <c r="V214" s="162">
        <v>0</v>
      </c>
      <c r="W214" s="162">
        <v>324615.06</v>
      </c>
      <c r="X214" s="162">
        <v>426102.42224466527</v>
      </c>
      <c r="Y214" s="162">
        <v>0</v>
      </c>
      <c r="Z214" s="158">
        <v>0</v>
      </c>
      <c r="AA214" s="162">
        <v>169520.81012143937</v>
      </c>
      <c r="AB214" s="177">
        <f>SUM(Muut[[#This Row],[Työttömyysaste]:[Koulutustausta]])</f>
        <v>1189590.766997874</v>
      </c>
      <c r="AD214" s="62"/>
    </row>
    <row r="215" spans="1:30" s="45" customFormat="1">
      <c r="A215" s="90">
        <v>636</v>
      </c>
      <c r="B215" s="154" t="s">
        <v>214</v>
      </c>
      <c r="C215" s="403">
        <v>8154</v>
      </c>
      <c r="D215" s="136">
        <v>275.33333333333331</v>
      </c>
      <c r="E215" s="41">
        <v>3688</v>
      </c>
      <c r="F215" s="338">
        <f t="shared" si="8"/>
        <v>7.4656543745480836E-2</v>
      </c>
      <c r="G215" s="385">
        <f>Muut[[#This Row],[Keskim. työttömyysaste 2022, %]]/$F$12</f>
        <v>0.78660565703814356</v>
      </c>
      <c r="H215" s="169">
        <v>0</v>
      </c>
      <c r="I215" s="391">
        <v>50</v>
      </c>
      <c r="J215" s="397">
        <v>389</v>
      </c>
      <c r="K215" s="272">
        <v>749.97</v>
      </c>
      <c r="L215" s="173">
        <f t="shared" si="9"/>
        <v>10.872434897395895</v>
      </c>
      <c r="M215" s="385">
        <v>1.6830109998507534</v>
      </c>
      <c r="N215" s="169">
        <v>0</v>
      </c>
      <c r="O215" s="405">
        <v>0</v>
      </c>
      <c r="P215" s="272">
        <v>2400</v>
      </c>
      <c r="Q215" s="15">
        <v>470</v>
      </c>
      <c r="R215" s="161">
        <v>0.19583333333333333</v>
      </c>
      <c r="S215" s="409">
        <v>1.3817870711019913</v>
      </c>
      <c r="T215" s="162">
        <v>444296.56967916456</v>
      </c>
      <c r="U215" s="162">
        <v>0</v>
      </c>
      <c r="V215" s="162">
        <v>0</v>
      </c>
      <c r="W215" s="162">
        <v>668123.05999999994</v>
      </c>
      <c r="X215" s="162">
        <v>569927.47340127989</v>
      </c>
      <c r="Y215" s="162">
        <v>0</v>
      </c>
      <c r="Z215" s="158">
        <v>0</v>
      </c>
      <c r="AA215" s="162">
        <v>320323.4192418771</v>
      </c>
      <c r="AB215" s="177">
        <f>SUM(Muut[[#This Row],[Työttömyysaste]:[Koulutustausta]])</f>
        <v>2002670.5223223213</v>
      </c>
      <c r="AD215" s="62"/>
    </row>
    <row r="216" spans="1:30" s="45" customFormat="1">
      <c r="A216" s="90">
        <v>638</v>
      </c>
      <c r="B216" s="154" t="s">
        <v>215</v>
      </c>
      <c r="C216" s="403">
        <v>51232</v>
      </c>
      <c r="D216" s="136">
        <v>2342</v>
      </c>
      <c r="E216" s="41">
        <v>24746</v>
      </c>
      <c r="F216" s="338">
        <f t="shared" si="8"/>
        <v>9.4641558231633394E-2</v>
      </c>
      <c r="G216" s="385">
        <f>Muut[[#This Row],[Keskim. työttömyysaste 2022, %]]/$F$12</f>
        <v>0.99717427784639578</v>
      </c>
      <c r="H216" s="169">
        <v>1</v>
      </c>
      <c r="I216" s="391">
        <v>14445</v>
      </c>
      <c r="J216" s="397">
        <v>4054</v>
      </c>
      <c r="K216" s="272">
        <v>654.55999999999995</v>
      </c>
      <c r="L216" s="173">
        <f t="shared" si="9"/>
        <v>78.269371791737967</v>
      </c>
      <c r="M216" s="385">
        <v>0.23378784202034505</v>
      </c>
      <c r="N216" s="169">
        <v>3</v>
      </c>
      <c r="O216" s="405">
        <v>1724</v>
      </c>
      <c r="P216" s="272">
        <v>16560</v>
      </c>
      <c r="Q216" s="15">
        <v>2231</v>
      </c>
      <c r="R216" s="161">
        <v>0.13472222222222222</v>
      </c>
      <c r="S216" s="409">
        <v>0.95059110565172444</v>
      </c>
      <c r="T216" s="162">
        <v>3538812.6023839405</v>
      </c>
      <c r="U216" s="162">
        <v>1054390.4224</v>
      </c>
      <c r="V216" s="162">
        <v>3949686.2385</v>
      </c>
      <c r="W216" s="162">
        <v>6962907.1600000001</v>
      </c>
      <c r="X216" s="162">
        <v>497422.19954070379</v>
      </c>
      <c r="Y216" s="162">
        <v>0</v>
      </c>
      <c r="Z216" s="158">
        <v>510338.48</v>
      </c>
      <c r="AA216" s="162">
        <v>1384560.4326086182</v>
      </c>
      <c r="AB216" s="177">
        <f>SUM(Muut[[#This Row],[Työttömyysaste]:[Koulutustausta]])</f>
        <v>17898117.535433266</v>
      </c>
      <c r="AD216" s="62"/>
    </row>
    <row r="217" spans="1:30" s="45" customFormat="1">
      <c r="A217" s="90">
        <v>678</v>
      </c>
      <c r="B217" s="154" t="s">
        <v>216</v>
      </c>
      <c r="C217" s="403">
        <v>24073</v>
      </c>
      <c r="D217" s="136">
        <v>1046.25</v>
      </c>
      <c r="E217" s="41">
        <v>10023</v>
      </c>
      <c r="F217" s="338">
        <f t="shared" si="8"/>
        <v>0.10438491469619875</v>
      </c>
      <c r="G217" s="385">
        <f>Muut[[#This Row],[Keskim. työttömyysaste 2022, %]]/$F$12</f>
        <v>1.0998334545114046</v>
      </c>
      <c r="H217" s="169">
        <v>0</v>
      </c>
      <c r="I217" s="391">
        <v>19</v>
      </c>
      <c r="J217" s="397">
        <v>866</v>
      </c>
      <c r="K217" s="272">
        <v>1013.78</v>
      </c>
      <c r="L217" s="173">
        <f t="shared" si="9"/>
        <v>23.74578310876127</v>
      </c>
      <c r="M217" s="385">
        <v>0.7705969284595664</v>
      </c>
      <c r="N217" s="169">
        <v>0</v>
      </c>
      <c r="O217" s="405">
        <v>0</v>
      </c>
      <c r="P217" s="272">
        <v>6897</v>
      </c>
      <c r="Q217" s="15">
        <v>810</v>
      </c>
      <c r="R217" s="161">
        <v>0.117442366246194</v>
      </c>
      <c r="S217" s="409">
        <v>0.82866558269931456</v>
      </c>
      <c r="T217" s="162">
        <v>1834012.6602838822</v>
      </c>
      <c r="U217" s="162">
        <v>0</v>
      </c>
      <c r="V217" s="162">
        <v>0</v>
      </c>
      <c r="W217" s="162">
        <v>1487389.64</v>
      </c>
      <c r="X217" s="162">
        <v>770405.58153626055</v>
      </c>
      <c r="Y217" s="162">
        <v>0</v>
      </c>
      <c r="Z217" s="158">
        <v>0</v>
      </c>
      <c r="AA217" s="162">
        <v>567134.90465107455</v>
      </c>
      <c r="AB217" s="177">
        <f>SUM(Muut[[#This Row],[Työttömyysaste]:[Koulutustausta]])</f>
        <v>4658942.7864712169</v>
      </c>
      <c r="AD217" s="62"/>
    </row>
    <row r="218" spans="1:30" s="45" customFormat="1">
      <c r="A218" s="90">
        <v>680</v>
      </c>
      <c r="B218" s="154" t="s">
        <v>217</v>
      </c>
      <c r="C218" s="403">
        <v>24942</v>
      </c>
      <c r="D218" s="136">
        <v>818.08333333333337</v>
      </c>
      <c r="E218" s="41">
        <v>11723</v>
      </c>
      <c r="F218" s="338">
        <f t="shared" si="8"/>
        <v>6.9784469276920016E-2</v>
      </c>
      <c r="G218" s="385">
        <f>Muut[[#This Row],[Keskim. työttömyysaste 2022, %]]/$F$12</f>
        <v>0.73527189383117708</v>
      </c>
      <c r="H218" s="169">
        <v>0</v>
      </c>
      <c r="I218" s="391">
        <v>354</v>
      </c>
      <c r="J218" s="397">
        <v>2652</v>
      </c>
      <c r="K218" s="272">
        <v>48.76</v>
      </c>
      <c r="L218" s="173">
        <f t="shared" si="9"/>
        <v>511.52584085315834</v>
      </c>
      <c r="M218" s="385">
        <v>3.5772244657198742E-2</v>
      </c>
      <c r="N218" s="169">
        <v>0</v>
      </c>
      <c r="O218" s="405">
        <v>0</v>
      </c>
      <c r="P218" s="272">
        <v>8117</v>
      </c>
      <c r="Q218" s="15">
        <v>1226</v>
      </c>
      <c r="R218" s="161">
        <v>0.15104102500923985</v>
      </c>
      <c r="S218" s="409">
        <v>1.0657355007511156</v>
      </c>
      <c r="T218" s="162">
        <v>1270353.0296651709</v>
      </c>
      <c r="U218" s="162">
        <v>0</v>
      </c>
      <c r="V218" s="162">
        <v>0</v>
      </c>
      <c r="W218" s="162">
        <v>4554916.08</v>
      </c>
      <c r="X218" s="162">
        <v>37054.366978741011</v>
      </c>
      <c r="Y218" s="162">
        <v>0</v>
      </c>
      <c r="Z218" s="158">
        <v>0</v>
      </c>
      <c r="AA218" s="162">
        <v>755714.17326224677</v>
      </c>
      <c r="AB218" s="177">
        <f>SUM(Muut[[#This Row],[Työttömyysaste]:[Koulutustausta]])</f>
        <v>6618037.6499061594</v>
      </c>
      <c r="AD218" s="62"/>
    </row>
    <row r="219" spans="1:30" s="45" customFormat="1">
      <c r="A219" s="90">
        <v>681</v>
      </c>
      <c r="B219" s="154" t="s">
        <v>218</v>
      </c>
      <c r="C219" s="403">
        <v>3308</v>
      </c>
      <c r="D219" s="136">
        <v>113.25</v>
      </c>
      <c r="E219" s="41">
        <v>1363</v>
      </c>
      <c r="F219" s="338">
        <f t="shared" si="8"/>
        <v>8.3088774761555392E-2</v>
      </c>
      <c r="G219" s="385">
        <f>Muut[[#This Row],[Keskim. työttömyysaste 2022, %]]/$F$12</f>
        <v>0.87545038900577155</v>
      </c>
      <c r="H219" s="169">
        <v>0</v>
      </c>
      <c r="I219" s="391">
        <v>7</v>
      </c>
      <c r="J219" s="397">
        <v>139</v>
      </c>
      <c r="K219" s="272">
        <v>559.53</v>
      </c>
      <c r="L219" s="173">
        <f t="shared" si="9"/>
        <v>5.9121048022447411</v>
      </c>
      <c r="M219" s="385">
        <v>3.0950783417321759</v>
      </c>
      <c r="N219" s="169">
        <v>0</v>
      </c>
      <c r="O219" s="405">
        <v>0</v>
      </c>
      <c r="P219" s="272">
        <v>813</v>
      </c>
      <c r="Q219" s="15">
        <v>156</v>
      </c>
      <c r="R219" s="161">
        <v>0.1918819188191882</v>
      </c>
      <c r="S219" s="409">
        <v>1.353906151162193</v>
      </c>
      <c r="T219" s="162">
        <v>200605.21946078973</v>
      </c>
      <c r="U219" s="162">
        <v>0</v>
      </c>
      <c r="V219" s="162">
        <v>0</v>
      </c>
      <c r="W219" s="162">
        <v>238738.06</v>
      </c>
      <c r="X219" s="162">
        <v>425205.7004843101</v>
      </c>
      <c r="Y219" s="162">
        <v>0</v>
      </c>
      <c r="Z219" s="158">
        <v>0</v>
      </c>
      <c r="AA219" s="162">
        <v>127330.05361090612</v>
      </c>
      <c r="AB219" s="177">
        <f>SUM(Muut[[#This Row],[Työttömyysaste]:[Koulutustausta]])</f>
        <v>991879.03355600603</v>
      </c>
      <c r="AD219" s="62"/>
    </row>
    <row r="220" spans="1:30" s="45" customFormat="1">
      <c r="A220" s="90">
        <v>683</v>
      </c>
      <c r="B220" s="154" t="s">
        <v>219</v>
      </c>
      <c r="C220" s="403">
        <v>3618</v>
      </c>
      <c r="D220" s="136">
        <v>162.08333333333334</v>
      </c>
      <c r="E220" s="41">
        <v>1427</v>
      </c>
      <c r="F220" s="338">
        <f t="shared" si="8"/>
        <v>0.11358327493576267</v>
      </c>
      <c r="G220" s="385">
        <f>Muut[[#This Row],[Keskim. työttömyysaste 2022, %]]/$F$12</f>
        <v>1.196750373470082</v>
      </c>
      <c r="H220" s="169">
        <v>0</v>
      </c>
      <c r="I220" s="391">
        <v>7</v>
      </c>
      <c r="J220" s="397">
        <v>45</v>
      </c>
      <c r="K220" s="272">
        <v>3454.17</v>
      </c>
      <c r="L220" s="173">
        <f t="shared" si="9"/>
        <v>1.0474296285359435</v>
      </c>
      <c r="M220" s="385">
        <v>17.469839528079152</v>
      </c>
      <c r="N220" s="169">
        <v>0</v>
      </c>
      <c r="O220" s="405">
        <v>0</v>
      </c>
      <c r="P220" s="272">
        <v>772</v>
      </c>
      <c r="Q220" s="15">
        <v>130</v>
      </c>
      <c r="R220" s="161">
        <v>0.16839378238341968</v>
      </c>
      <c r="S220" s="409">
        <v>1.1881754111559399</v>
      </c>
      <c r="T220" s="162">
        <v>299928.21430364618</v>
      </c>
      <c r="U220" s="162">
        <v>0</v>
      </c>
      <c r="V220" s="162">
        <v>0</v>
      </c>
      <c r="W220" s="162">
        <v>77289.3</v>
      </c>
      <c r="X220" s="162">
        <v>2624940.1720048781</v>
      </c>
      <c r="Y220" s="162">
        <v>0</v>
      </c>
      <c r="Z220" s="158">
        <v>0</v>
      </c>
      <c r="AA220" s="162">
        <v>122215.41386589309</v>
      </c>
      <c r="AB220" s="177">
        <f>SUM(Muut[[#This Row],[Työttömyysaste]:[Koulutustausta]])</f>
        <v>3124373.1001744173</v>
      </c>
      <c r="AD220" s="62"/>
    </row>
    <row r="221" spans="1:30" s="45" customFormat="1">
      <c r="A221" s="90">
        <v>684</v>
      </c>
      <c r="B221" s="154" t="s">
        <v>220</v>
      </c>
      <c r="C221" s="403">
        <v>38667</v>
      </c>
      <c r="D221" s="136">
        <v>1564.0833333333333</v>
      </c>
      <c r="E221" s="41">
        <v>18012</v>
      </c>
      <c r="F221" s="338">
        <f t="shared" si="8"/>
        <v>8.6835628099785331E-2</v>
      </c>
      <c r="G221" s="385">
        <f>Muut[[#This Row],[Keskim. työttömyysaste 2022, %]]/$F$12</f>
        <v>0.91492845595180983</v>
      </c>
      <c r="H221" s="169">
        <v>0</v>
      </c>
      <c r="I221" s="391">
        <v>117</v>
      </c>
      <c r="J221" s="397">
        <v>2934</v>
      </c>
      <c r="K221" s="272">
        <v>496.43</v>
      </c>
      <c r="L221" s="173">
        <f t="shared" si="9"/>
        <v>77.890135567955198</v>
      </c>
      <c r="M221" s="385">
        <v>0.23492612246789629</v>
      </c>
      <c r="N221" s="169">
        <v>0</v>
      </c>
      <c r="O221" s="405">
        <v>0</v>
      </c>
      <c r="P221" s="272">
        <v>11723</v>
      </c>
      <c r="Q221" s="15">
        <v>2045</v>
      </c>
      <c r="R221" s="161">
        <v>0.17444340185959226</v>
      </c>
      <c r="S221" s="409">
        <v>1.2308611267845122</v>
      </c>
      <c r="T221" s="162">
        <v>2450602.0992576135</v>
      </c>
      <c r="U221" s="162">
        <v>0</v>
      </c>
      <c r="V221" s="162">
        <v>0</v>
      </c>
      <c r="W221" s="162">
        <v>5039262.3600000003</v>
      </c>
      <c r="X221" s="162">
        <v>377253.88431616907</v>
      </c>
      <c r="Y221" s="162">
        <v>0</v>
      </c>
      <c r="Z221" s="158">
        <v>0</v>
      </c>
      <c r="AA221" s="162">
        <v>1353089.0953939806</v>
      </c>
      <c r="AB221" s="177">
        <f>SUM(Muut[[#This Row],[Työttömyysaste]:[Koulutustausta]])</f>
        <v>9220207.4389677625</v>
      </c>
      <c r="AD221" s="62"/>
    </row>
    <row r="222" spans="1:30" s="45" customFormat="1">
      <c r="A222" s="90">
        <v>686</v>
      </c>
      <c r="B222" s="154" t="s">
        <v>221</v>
      </c>
      <c r="C222" s="403">
        <v>2964</v>
      </c>
      <c r="D222" s="136">
        <v>98.333333333333329</v>
      </c>
      <c r="E222" s="41">
        <v>1171</v>
      </c>
      <c r="F222" s="338">
        <f t="shared" si="8"/>
        <v>8.3973811557073716E-2</v>
      </c>
      <c r="G222" s="385">
        <f>Muut[[#This Row],[Keskim. työttömyysaste 2022, %]]/$F$12</f>
        <v>0.88477542489833882</v>
      </c>
      <c r="H222" s="169">
        <v>0</v>
      </c>
      <c r="I222" s="391">
        <v>3</v>
      </c>
      <c r="J222" s="397">
        <v>80</v>
      </c>
      <c r="K222" s="272">
        <v>538.95000000000005</v>
      </c>
      <c r="L222" s="173">
        <f t="shared" si="9"/>
        <v>5.4995825215697183</v>
      </c>
      <c r="M222" s="385">
        <v>3.3272393778456588</v>
      </c>
      <c r="N222" s="169">
        <v>0</v>
      </c>
      <c r="O222" s="405">
        <v>0</v>
      </c>
      <c r="P222" s="272">
        <v>716</v>
      </c>
      <c r="Q222" s="15">
        <v>89</v>
      </c>
      <c r="R222" s="161">
        <v>0.12430167597765363</v>
      </c>
      <c r="S222" s="409">
        <v>0.87706441931351864</v>
      </c>
      <c r="T222" s="162">
        <v>181658.79887554632</v>
      </c>
      <c r="U222" s="162">
        <v>0</v>
      </c>
      <c r="V222" s="162">
        <v>0</v>
      </c>
      <c r="W222" s="162">
        <v>137403.20000000001</v>
      </c>
      <c r="X222" s="162">
        <v>409566.26503676118</v>
      </c>
      <c r="Y222" s="162">
        <v>0</v>
      </c>
      <c r="Z222" s="158">
        <v>0</v>
      </c>
      <c r="AA222" s="162">
        <v>73907.166431371006</v>
      </c>
      <c r="AB222" s="177">
        <f>SUM(Muut[[#This Row],[Työttömyysaste]:[Koulutustausta]])</f>
        <v>802535.43034367857</v>
      </c>
      <c r="AD222" s="62"/>
    </row>
    <row r="223" spans="1:30" s="45" customFormat="1">
      <c r="A223" s="90">
        <v>687</v>
      </c>
      <c r="B223" s="154" t="s">
        <v>222</v>
      </c>
      <c r="C223" s="403">
        <v>1477</v>
      </c>
      <c r="D223" s="136">
        <v>55.916666666666664</v>
      </c>
      <c r="E223" s="41">
        <v>536</v>
      </c>
      <c r="F223" s="338">
        <f t="shared" si="8"/>
        <v>0.10432213930348258</v>
      </c>
      <c r="G223" s="385">
        <f>Muut[[#This Row],[Keskim. työttömyysaste 2022, %]]/$F$12</f>
        <v>1.099172032530745</v>
      </c>
      <c r="H223" s="169">
        <v>0</v>
      </c>
      <c r="I223" s="391">
        <v>0</v>
      </c>
      <c r="J223" s="397">
        <v>18</v>
      </c>
      <c r="K223" s="272">
        <v>1150.6300000000001</v>
      </c>
      <c r="L223" s="173">
        <f t="shared" si="9"/>
        <v>1.2836446120820766</v>
      </c>
      <c r="M223" s="385">
        <v>14.25505732291305</v>
      </c>
      <c r="N223" s="169">
        <v>0</v>
      </c>
      <c r="O223" s="405">
        <v>0</v>
      </c>
      <c r="P223" s="272">
        <v>302</v>
      </c>
      <c r="Q223" s="15">
        <v>48</v>
      </c>
      <c r="R223" s="161">
        <v>0.15894039735099338</v>
      </c>
      <c r="S223" s="409">
        <v>1.1214729504787191</v>
      </c>
      <c r="T223" s="162">
        <v>112458.25816615875</v>
      </c>
      <c r="U223" s="162">
        <v>0</v>
      </c>
      <c r="V223" s="162">
        <v>0</v>
      </c>
      <c r="W223" s="162">
        <v>30915.72</v>
      </c>
      <c r="X223" s="162">
        <v>874402.50772659515</v>
      </c>
      <c r="Y223" s="162">
        <v>0</v>
      </c>
      <c r="Z223" s="158">
        <v>0</v>
      </c>
      <c r="AA223" s="162">
        <v>47091.894025576446</v>
      </c>
      <c r="AB223" s="177">
        <f>SUM(Muut[[#This Row],[Työttömyysaste]:[Koulutustausta]])</f>
        <v>1064868.3799183303</v>
      </c>
      <c r="AD223" s="62"/>
    </row>
    <row r="224" spans="1:30" s="45" customFormat="1">
      <c r="A224" s="90">
        <v>689</v>
      </c>
      <c r="B224" s="154" t="s">
        <v>223</v>
      </c>
      <c r="C224" s="403">
        <v>3093</v>
      </c>
      <c r="D224" s="136">
        <v>151.16666666666666</v>
      </c>
      <c r="E224" s="41">
        <v>1185</v>
      </c>
      <c r="F224" s="338">
        <f t="shared" si="8"/>
        <v>0.12756680731364275</v>
      </c>
      <c r="G224" s="385">
        <f>Muut[[#This Row],[Keskim. työttömyysaste 2022, %]]/$F$12</f>
        <v>1.3440854243842537</v>
      </c>
      <c r="H224" s="169">
        <v>0</v>
      </c>
      <c r="I224" s="391">
        <v>5</v>
      </c>
      <c r="J224" s="397">
        <v>111</v>
      </c>
      <c r="K224" s="272">
        <v>351.47</v>
      </c>
      <c r="L224" s="173">
        <f t="shared" si="9"/>
        <v>8.8001820923549658</v>
      </c>
      <c r="M224" s="385">
        <v>2.0793237384684335</v>
      </c>
      <c r="N224" s="169">
        <v>0</v>
      </c>
      <c r="O224" s="405">
        <v>0</v>
      </c>
      <c r="P224" s="272">
        <v>694</v>
      </c>
      <c r="Q224" s="15">
        <v>112</v>
      </c>
      <c r="R224" s="161">
        <v>0.16138328530259366</v>
      </c>
      <c r="S224" s="409">
        <v>1.1387098065859809</v>
      </c>
      <c r="T224" s="162">
        <v>287973.13819457177</v>
      </c>
      <c r="U224" s="162">
        <v>0</v>
      </c>
      <c r="V224" s="162">
        <v>0</v>
      </c>
      <c r="W224" s="162">
        <v>190646.94</v>
      </c>
      <c r="X224" s="162">
        <v>267093.8958576314</v>
      </c>
      <c r="Y224" s="162">
        <v>0</v>
      </c>
      <c r="Z224" s="158">
        <v>0</v>
      </c>
      <c r="AA224" s="162">
        <v>100131.29674523357</v>
      </c>
      <c r="AB224" s="177">
        <f>SUM(Muut[[#This Row],[Työttömyysaste]:[Koulutustausta]])</f>
        <v>845845.27079743671</v>
      </c>
      <c r="AD224" s="62"/>
    </row>
    <row r="225" spans="1:30" s="45" customFormat="1">
      <c r="A225" s="90">
        <v>691</v>
      </c>
      <c r="B225" s="154" t="s">
        <v>224</v>
      </c>
      <c r="C225" s="403">
        <v>2636</v>
      </c>
      <c r="D225" s="136">
        <v>61.833333333333336</v>
      </c>
      <c r="E225" s="41">
        <v>1095</v>
      </c>
      <c r="F225" s="338">
        <f t="shared" si="8"/>
        <v>5.6468797564687978E-2</v>
      </c>
      <c r="G225" s="385">
        <f>Muut[[#This Row],[Keskim. työttömyysaste 2022, %]]/$F$12</f>
        <v>0.59497364038117684</v>
      </c>
      <c r="H225" s="169">
        <v>0</v>
      </c>
      <c r="I225" s="391">
        <v>2</v>
      </c>
      <c r="J225" s="397">
        <v>9</v>
      </c>
      <c r="K225" s="272">
        <v>474.39</v>
      </c>
      <c r="L225" s="173">
        <f t="shared" si="9"/>
        <v>5.5566095406732856</v>
      </c>
      <c r="M225" s="385">
        <v>3.293092198315827</v>
      </c>
      <c r="N225" s="169">
        <v>0</v>
      </c>
      <c r="O225" s="405">
        <v>0</v>
      </c>
      <c r="P225" s="272">
        <v>633</v>
      </c>
      <c r="Q225" s="15">
        <v>104</v>
      </c>
      <c r="R225" s="161">
        <v>0.16429699842022116</v>
      </c>
      <c r="S225" s="409">
        <v>1.159268773980898</v>
      </c>
      <c r="T225" s="162">
        <v>108639.64024642206</v>
      </c>
      <c r="U225" s="162">
        <v>0</v>
      </c>
      <c r="V225" s="162">
        <v>0</v>
      </c>
      <c r="W225" s="162">
        <v>15457.86</v>
      </c>
      <c r="X225" s="162">
        <v>360504.94567360444</v>
      </c>
      <c r="Y225" s="162">
        <v>0</v>
      </c>
      <c r="Z225" s="158">
        <v>0</v>
      </c>
      <c r="AA225" s="162">
        <v>86877.317639913992</v>
      </c>
      <c r="AB225" s="177">
        <f>SUM(Muut[[#This Row],[Työttömyysaste]:[Koulutustausta]])</f>
        <v>571479.7635599405</v>
      </c>
      <c r="AD225" s="62"/>
    </row>
    <row r="226" spans="1:30" s="45" customFormat="1">
      <c r="A226" s="90">
        <v>694</v>
      </c>
      <c r="B226" s="154" t="s">
        <v>225</v>
      </c>
      <c r="C226" s="403">
        <v>28349</v>
      </c>
      <c r="D226" s="136">
        <v>1217.8333333333333</v>
      </c>
      <c r="E226" s="41">
        <v>13528</v>
      </c>
      <c r="F226" s="338">
        <f t="shared" si="8"/>
        <v>9.0023161837177207E-2</v>
      </c>
      <c r="G226" s="385">
        <f>Muut[[#This Row],[Keskim. työttömyysaste 2022, %]]/$F$12</f>
        <v>0.94851334943924992</v>
      </c>
      <c r="H226" s="169">
        <v>0</v>
      </c>
      <c r="I226" s="391">
        <v>113</v>
      </c>
      <c r="J226" s="397">
        <v>1568</v>
      </c>
      <c r="K226" s="272">
        <v>121.01</v>
      </c>
      <c r="L226" s="173">
        <f t="shared" si="9"/>
        <v>234.26989504999585</v>
      </c>
      <c r="M226" s="385">
        <v>7.8108318286365372E-2</v>
      </c>
      <c r="N226" s="169">
        <v>0</v>
      </c>
      <c r="O226" s="405">
        <v>0</v>
      </c>
      <c r="P226" s="272">
        <v>8763</v>
      </c>
      <c r="Q226" s="15">
        <v>1257</v>
      </c>
      <c r="R226" s="161">
        <v>0.14344402601848683</v>
      </c>
      <c r="S226" s="409">
        <v>1.0121315774255117</v>
      </c>
      <c r="T226" s="162">
        <v>1862629.0804191558</v>
      </c>
      <c r="U226" s="162">
        <v>0</v>
      </c>
      <c r="V226" s="162">
        <v>0</v>
      </c>
      <c r="W226" s="162">
        <v>2693102.7199999997</v>
      </c>
      <c r="X226" s="162">
        <v>91959.576458110139</v>
      </c>
      <c r="Y226" s="162">
        <v>0</v>
      </c>
      <c r="Z226" s="158">
        <v>0</v>
      </c>
      <c r="AA226" s="162">
        <v>815739.66125423065</v>
      </c>
      <c r="AB226" s="177">
        <f>SUM(Muut[[#This Row],[Työttömyysaste]:[Koulutustausta]])</f>
        <v>5463431.0381314969</v>
      </c>
      <c r="AD226" s="62"/>
    </row>
    <row r="227" spans="1:30" s="45" customFormat="1">
      <c r="A227" s="90">
        <v>697</v>
      </c>
      <c r="B227" s="154" t="s">
        <v>226</v>
      </c>
      <c r="C227" s="403">
        <v>1174</v>
      </c>
      <c r="D227" s="136">
        <v>46.416666666666664</v>
      </c>
      <c r="E227" s="41">
        <v>494</v>
      </c>
      <c r="F227" s="338">
        <f t="shared" si="8"/>
        <v>9.3960863697705801E-2</v>
      </c>
      <c r="G227" s="385">
        <f>Muut[[#This Row],[Keskim. työttömyysaste 2022, %]]/$F$12</f>
        <v>0.99000225856664181</v>
      </c>
      <c r="H227" s="169">
        <v>0</v>
      </c>
      <c r="I227" s="391">
        <v>0</v>
      </c>
      <c r="J227" s="397">
        <v>20</v>
      </c>
      <c r="K227" s="272">
        <v>835.83</v>
      </c>
      <c r="L227" s="173">
        <f t="shared" si="9"/>
        <v>1.4045918428388546</v>
      </c>
      <c r="M227" s="385">
        <v>13.02757638866469</v>
      </c>
      <c r="N227" s="169">
        <v>0</v>
      </c>
      <c r="O227" s="405">
        <v>0</v>
      </c>
      <c r="P227" s="272">
        <v>238</v>
      </c>
      <c r="Q227" s="15">
        <v>28</v>
      </c>
      <c r="R227" s="161">
        <v>0.11764705882352941</v>
      </c>
      <c r="S227" s="409">
        <v>0.83010988001120878</v>
      </c>
      <c r="T227" s="162">
        <v>80509.933873369839</v>
      </c>
      <c r="U227" s="162">
        <v>0</v>
      </c>
      <c r="V227" s="162">
        <v>0</v>
      </c>
      <c r="W227" s="162">
        <v>34350.800000000003</v>
      </c>
      <c r="X227" s="162">
        <v>635175.38047254109</v>
      </c>
      <c r="Y227" s="162">
        <v>0</v>
      </c>
      <c r="Z227" s="158">
        <v>0</v>
      </c>
      <c r="AA227" s="162">
        <v>27706.428045355711</v>
      </c>
      <c r="AB227" s="177">
        <f>SUM(Muut[[#This Row],[Työttömyysaste]:[Koulutustausta]])</f>
        <v>777742.54239126667</v>
      </c>
      <c r="AD227" s="62"/>
    </row>
    <row r="228" spans="1:30" s="45" customFormat="1">
      <c r="A228" s="90">
        <v>698</v>
      </c>
      <c r="B228" s="154" t="s">
        <v>227</v>
      </c>
      <c r="C228" s="403">
        <v>64535</v>
      </c>
      <c r="D228" s="136">
        <v>3028.25</v>
      </c>
      <c r="E228" s="41">
        <v>30693</v>
      </c>
      <c r="F228" s="338">
        <f t="shared" si="8"/>
        <v>9.866256149610661E-2</v>
      </c>
      <c r="G228" s="385">
        <f>Muut[[#This Row],[Keskim. työttömyysaste 2022, %]]/$F$12</f>
        <v>1.0395408776931097</v>
      </c>
      <c r="H228" s="169">
        <v>0</v>
      </c>
      <c r="I228" s="391">
        <v>137</v>
      </c>
      <c r="J228" s="397">
        <v>2502</v>
      </c>
      <c r="K228" s="272">
        <v>7581.63</v>
      </c>
      <c r="L228" s="173">
        <f t="shared" si="9"/>
        <v>8.5120218211651064</v>
      </c>
      <c r="M228" s="385">
        <v>2.1497157681127561</v>
      </c>
      <c r="N228" s="169">
        <v>0</v>
      </c>
      <c r="O228" s="405">
        <v>0</v>
      </c>
      <c r="P228" s="272">
        <v>19808</v>
      </c>
      <c r="Q228" s="15">
        <v>1885</v>
      </c>
      <c r="R228" s="161">
        <v>9.5163570274636511E-2</v>
      </c>
      <c r="S228" s="409">
        <v>0.67146786916799228</v>
      </c>
      <c r="T228" s="162">
        <v>4647100.5954391332</v>
      </c>
      <c r="U228" s="162">
        <v>0</v>
      </c>
      <c r="V228" s="162">
        <v>0</v>
      </c>
      <c r="W228" s="162">
        <v>4297285.08</v>
      </c>
      <c r="X228" s="162">
        <v>5761536.1016618591</v>
      </c>
      <c r="Y228" s="162">
        <v>0</v>
      </c>
      <c r="Z228" s="158">
        <v>0</v>
      </c>
      <c r="AA228" s="162">
        <v>1231962.2771719841</v>
      </c>
      <c r="AB228" s="177">
        <f>SUM(Muut[[#This Row],[Työttömyysaste]:[Koulutustausta]])</f>
        <v>15937884.054272978</v>
      </c>
      <c r="AD228" s="62"/>
    </row>
    <row r="229" spans="1:30" s="45" customFormat="1">
      <c r="A229" s="90">
        <v>700</v>
      </c>
      <c r="B229" s="154" t="s">
        <v>228</v>
      </c>
      <c r="C229" s="403">
        <v>4842</v>
      </c>
      <c r="D229" s="136">
        <v>194.16666666666666</v>
      </c>
      <c r="E229" s="41">
        <v>2001</v>
      </c>
      <c r="F229" s="338">
        <f t="shared" si="8"/>
        <v>9.7034815925370638E-2</v>
      </c>
      <c r="G229" s="385">
        <f>Muut[[#This Row],[Keskim. työttömyysaste 2022, %]]/$F$12</f>
        <v>1.0223904202794258</v>
      </c>
      <c r="H229" s="169">
        <v>0</v>
      </c>
      <c r="I229" s="391">
        <v>11</v>
      </c>
      <c r="J229" s="397">
        <v>153</v>
      </c>
      <c r="K229" s="272">
        <v>942.09</v>
      </c>
      <c r="L229" s="173">
        <f t="shared" si="9"/>
        <v>5.1396363404770247</v>
      </c>
      <c r="M229" s="385">
        <v>3.5602572468736491</v>
      </c>
      <c r="N229" s="169">
        <v>3</v>
      </c>
      <c r="O229" s="405">
        <v>294</v>
      </c>
      <c r="P229" s="272">
        <v>1220</v>
      </c>
      <c r="Q229" s="15">
        <v>158</v>
      </c>
      <c r="R229" s="161">
        <v>0.12950819672131147</v>
      </c>
      <c r="S229" s="409">
        <v>0.91380128594676502</v>
      </c>
      <c r="T229" s="162">
        <v>342915.20652656368</v>
      </c>
      <c r="U229" s="162">
        <v>0</v>
      </c>
      <c r="V229" s="162">
        <v>0</v>
      </c>
      <c r="W229" s="162">
        <v>262783.62</v>
      </c>
      <c r="X229" s="162">
        <v>715925.93492621265</v>
      </c>
      <c r="Y229" s="162">
        <v>0</v>
      </c>
      <c r="Z229" s="158">
        <v>87029.87999999999</v>
      </c>
      <c r="AA229" s="162">
        <v>125792.11224893694</v>
      </c>
      <c r="AB229" s="177">
        <f>SUM(Muut[[#This Row],[Työttömyysaste]:[Koulutustausta]])</f>
        <v>1534446.7537017132</v>
      </c>
      <c r="AD229" s="62"/>
    </row>
    <row r="230" spans="1:30" s="45" customFormat="1">
      <c r="A230" s="90">
        <v>702</v>
      </c>
      <c r="B230" s="154" t="s">
        <v>229</v>
      </c>
      <c r="C230" s="403">
        <v>4114</v>
      </c>
      <c r="D230" s="136">
        <v>133.58333333333334</v>
      </c>
      <c r="E230" s="41">
        <v>1623</v>
      </c>
      <c r="F230" s="338">
        <f t="shared" si="8"/>
        <v>8.2306428424727879E-2</v>
      </c>
      <c r="G230" s="385">
        <f>Muut[[#This Row],[Keskim. työttömyysaste 2022, %]]/$F$12</f>
        <v>0.86720733322743815</v>
      </c>
      <c r="H230" s="169">
        <v>0</v>
      </c>
      <c r="I230" s="391">
        <v>12</v>
      </c>
      <c r="J230" s="397">
        <v>69</v>
      </c>
      <c r="K230" s="272">
        <v>776.99</v>
      </c>
      <c r="L230" s="173">
        <f t="shared" si="9"/>
        <v>5.2947914387572554</v>
      </c>
      <c r="M230" s="385">
        <v>3.4559298017927835</v>
      </c>
      <c r="N230" s="169">
        <v>0</v>
      </c>
      <c r="O230" s="405">
        <v>0</v>
      </c>
      <c r="P230" s="272">
        <v>953</v>
      </c>
      <c r="Q230" s="15">
        <v>120</v>
      </c>
      <c r="R230" s="161">
        <v>0.12591815320041971</v>
      </c>
      <c r="S230" s="409">
        <v>0.88847017587768395</v>
      </c>
      <c r="T230" s="162">
        <v>247133.95341554232</v>
      </c>
      <c r="U230" s="162">
        <v>0</v>
      </c>
      <c r="V230" s="162">
        <v>0</v>
      </c>
      <c r="W230" s="162">
        <v>118510.26</v>
      </c>
      <c r="X230" s="162">
        <v>590460.88184602105</v>
      </c>
      <c r="Y230" s="162">
        <v>0</v>
      </c>
      <c r="Z230" s="158">
        <v>0</v>
      </c>
      <c r="AA230" s="162">
        <v>103916.37801023331</v>
      </c>
      <c r="AB230" s="177">
        <f>SUM(Muut[[#This Row],[Työttömyysaste]:[Koulutustausta]])</f>
        <v>1060021.4732717967</v>
      </c>
      <c r="AD230" s="62"/>
    </row>
    <row r="231" spans="1:30" s="45" customFormat="1">
      <c r="A231" s="90">
        <v>704</v>
      </c>
      <c r="B231" s="154" t="s">
        <v>230</v>
      </c>
      <c r="C231" s="403">
        <v>6428</v>
      </c>
      <c r="D231" s="136">
        <v>122.08333333333333</v>
      </c>
      <c r="E231" s="41">
        <v>3151</v>
      </c>
      <c r="F231" s="338">
        <f t="shared" si="8"/>
        <v>3.8744313974399661E-2</v>
      </c>
      <c r="G231" s="385">
        <f>Muut[[#This Row],[Keskim. työttömyysaste 2022, %]]/$F$12</f>
        <v>0.40822270924066983</v>
      </c>
      <c r="H231" s="169">
        <v>0</v>
      </c>
      <c r="I231" s="391">
        <v>102</v>
      </c>
      <c r="J231" s="397">
        <v>197</v>
      </c>
      <c r="K231" s="272">
        <v>127.16</v>
      </c>
      <c r="L231" s="173">
        <f t="shared" si="9"/>
        <v>50.550487574709031</v>
      </c>
      <c r="M231" s="385">
        <v>0.36198320541290674</v>
      </c>
      <c r="N231" s="169">
        <v>0</v>
      </c>
      <c r="O231" s="405">
        <v>0</v>
      </c>
      <c r="P231" s="272">
        <v>2266</v>
      </c>
      <c r="Q231" s="15">
        <v>186</v>
      </c>
      <c r="R231" s="161">
        <v>8.2082965578111206E-2</v>
      </c>
      <c r="S231" s="409">
        <v>0.57917198600958564</v>
      </c>
      <c r="T231" s="162">
        <v>181768.32968018251</v>
      </c>
      <c r="U231" s="162">
        <v>0</v>
      </c>
      <c r="V231" s="162">
        <v>0</v>
      </c>
      <c r="W231" s="162">
        <v>338355.38</v>
      </c>
      <c r="X231" s="162">
        <v>96633.168683689655</v>
      </c>
      <c r="Y231" s="162">
        <v>0</v>
      </c>
      <c r="Z231" s="158">
        <v>0</v>
      </c>
      <c r="AA231" s="162">
        <v>105842.5452661592</v>
      </c>
      <c r="AB231" s="177">
        <f>SUM(Muut[[#This Row],[Työttömyysaste]:[Koulutustausta]])</f>
        <v>722599.42363003141</v>
      </c>
      <c r="AD231" s="62"/>
    </row>
    <row r="232" spans="1:30" s="45" customFormat="1">
      <c r="A232" s="90">
        <v>707</v>
      </c>
      <c r="B232" s="154" t="s">
        <v>231</v>
      </c>
      <c r="C232" s="403">
        <v>1960</v>
      </c>
      <c r="D232" s="136">
        <v>108.33333333333333</v>
      </c>
      <c r="E232" s="41">
        <v>753</v>
      </c>
      <c r="F232" s="338">
        <f t="shared" si="8"/>
        <v>0.14386896857016379</v>
      </c>
      <c r="G232" s="385">
        <f>Muut[[#This Row],[Keskim. työttömyysaste 2022, %]]/$F$12</f>
        <v>1.5158503042324953</v>
      </c>
      <c r="H232" s="169">
        <v>0</v>
      </c>
      <c r="I232" s="391">
        <v>2</v>
      </c>
      <c r="J232" s="397">
        <v>69</v>
      </c>
      <c r="K232" s="272">
        <v>427.93</v>
      </c>
      <c r="L232" s="173">
        <f t="shared" si="9"/>
        <v>4.5801883485616806</v>
      </c>
      <c r="M232" s="385">
        <v>3.9951255570580968</v>
      </c>
      <c r="N232" s="169">
        <v>3</v>
      </c>
      <c r="O232" s="405">
        <v>340</v>
      </c>
      <c r="P232" s="272">
        <v>425</v>
      </c>
      <c r="Q232" s="15">
        <v>62</v>
      </c>
      <c r="R232" s="161">
        <v>0.14588235294117646</v>
      </c>
      <c r="S232" s="409">
        <v>1.0293362512138988</v>
      </c>
      <c r="T232" s="162">
        <v>205805.78312540249</v>
      </c>
      <c r="U232" s="162">
        <v>0</v>
      </c>
      <c r="V232" s="162">
        <v>0</v>
      </c>
      <c r="W232" s="162">
        <v>118510.26</v>
      </c>
      <c r="X232" s="162">
        <v>325198.42619386065</v>
      </c>
      <c r="Y232" s="162">
        <v>0</v>
      </c>
      <c r="Z232" s="158">
        <v>100646.79999999999</v>
      </c>
      <c r="AA232" s="162">
        <v>57357.498059141843</v>
      </c>
      <c r="AB232" s="177">
        <f>SUM(Muut[[#This Row],[Työttömyysaste]:[Koulutustausta]])</f>
        <v>807518.76737840485</v>
      </c>
      <c r="AD232" s="62"/>
    </row>
    <row r="233" spans="1:30" s="45" customFormat="1">
      <c r="A233" s="90">
        <v>710</v>
      </c>
      <c r="B233" s="154" t="s">
        <v>232</v>
      </c>
      <c r="C233" s="403">
        <v>27306</v>
      </c>
      <c r="D233" s="136">
        <v>1122.8333333333333</v>
      </c>
      <c r="E233" s="41">
        <v>12571</v>
      </c>
      <c r="F233" s="338">
        <f t="shared" si="8"/>
        <v>8.9319332856044334E-2</v>
      </c>
      <c r="G233" s="385">
        <f>Muut[[#This Row],[Keskim. työttömyysaste 2022, %]]/$F$12</f>
        <v>0.94109757808993633</v>
      </c>
      <c r="H233" s="169">
        <v>3</v>
      </c>
      <c r="I233" s="391">
        <v>17471</v>
      </c>
      <c r="J233" s="397">
        <v>1464</v>
      </c>
      <c r="K233" s="272">
        <v>1149.3599999999999</v>
      </c>
      <c r="L233" s="173">
        <f t="shared" si="9"/>
        <v>23.757569429943622</v>
      </c>
      <c r="M233" s="385">
        <v>0.77021462912849459</v>
      </c>
      <c r="N233" s="169">
        <v>3</v>
      </c>
      <c r="O233" s="405">
        <v>1776</v>
      </c>
      <c r="P233" s="272">
        <v>8124</v>
      </c>
      <c r="Q233" s="15">
        <v>1322</v>
      </c>
      <c r="R233" s="161">
        <v>0.16272772033481045</v>
      </c>
      <c r="S233" s="409">
        <v>1.1481960514138299</v>
      </c>
      <c r="T233" s="162">
        <v>1780073.4770715197</v>
      </c>
      <c r="U233" s="162">
        <v>561976.59420000005</v>
      </c>
      <c r="V233" s="162">
        <v>4777083.3003000002</v>
      </c>
      <c r="W233" s="162">
        <v>2514478.56</v>
      </c>
      <c r="X233" s="162">
        <v>873437.3919336705</v>
      </c>
      <c r="Y233" s="162">
        <v>0</v>
      </c>
      <c r="Z233" s="158">
        <v>525731.52</v>
      </c>
      <c r="AA233" s="162">
        <v>891355.5944307287</v>
      </c>
      <c r="AB233" s="177">
        <f>SUM(Muut[[#This Row],[Työttömyysaste]:[Koulutustausta]])</f>
        <v>11924136.437935919</v>
      </c>
      <c r="AD233" s="62"/>
    </row>
    <row r="234" spans="1:30" s="45" customFormat="1">
      <c r="A234" s="90">
        <v>729</v>
      </c>
      <c r="B234" s="154" t="s">
        <v>233</v>
      </c>
      <c r="C234" s="403">
        <v>8975</v>
      </c>
      <c r="D234" s="136">
        <v>476.58333333333331</v>
      </c>
      <c r="E234" s="41">
        <v>3728</v>
      </c>
      <c r="F234" s="338">
        <f t="shared" si="8"/>
        <v>0.12783887696709584</v>
      </c>
      <c r="G234" s="385">
        <f>Muut[[#This Row],[Keskim. työttömyysaste 2022, %]]/$F$12</f>
        <v>1.3469520388533647</v>
      </c>
      <c r="H234" s="169">
        <v>0</v>
      </c>
      <c r="I234" s="391">
        <v>13</v>
      </c>
      <c r="J234" s="397">
        <v>121</v>
      </c>
      <c r="K234" s="272">
        <v>1251.76</v>
      </c>
      <c r="L234" s="173">
        <f t="shared" si="9"/>
        <v>7.1699047740780983</v>
      </c>
      <c r="M234" s="385">
        <v>2.5521158375260691</v>
      </c>
      <c r="N234" s="169">
        <v>0</v>
      </c>
      <c r="O234" s="405">
        <v>0</v>
      </c>
      <c r="P234" s="272">
        <v>2168</v>
      </c>
      <c r="Q234" s="15">
        <v>304</v>
      </c>
      <c r="R234" s="161">
        <v>0.14022140221402213</v>
      </c>
      <c r="S234" s="409">
        <v>0.98939295661852544</v>
      </c>
      <c r="T234" s="162">
        <v>837397.72538906883</v>
      </c>
      <c r="U234" s="162">
        <v>0</v>
      </c>
      <c r="V234" s="162">
        <v>0</v>
      </c>
      <c r="W234" s="162">
        <v>207822.34</v>
      </c>
      <c r="X234" s="162">
        <v>951254.60232380743</v>
      </c>
      <c r="Y234" s="162">
        <v>0</v>
      </c>
      <c r="Z234" s="158">
        <v>0</v>
      </c>
      <c r="AA234" s="162">
        <v>252452.76476606546</v>
      </c>
      <c r="AB234" s="177">
        <f>SUM(Muut[[#This Row],[Työttömyysaste]:[Koulutustausta]])</f>
        <v>2248927.4324789415</v>
      </c>
      <c r="AD234" s="62"/>
    </row>
    <row r="235" spans="1:30" s="45" customFormat="1">
      <c r="A235" s="90">
        <v>732</v>
      </c>
      <c r="B235" s="154" t="s">
        <v>234</v>
      </c>
      <c r="C235" s="403">
        <v>3336</v>
      </c>
      <c r="D235" s="136">
        <v>196.16666666666666</v>
      </c>
      <c r="E235" s="41">
        <v>1373</v>
      </c>
      <c r="F235" s="338">
        <f t="shared" si="8"/>
        <v>0.14287448409808204</v>
      </c>
      <c r="G235" s="385">
        <f>Muut[[#This Row],[Keskim. työttömyysaste 2022, %]]/$F$12</f>
        <v>1.5053720919776794</v>
      </c>
      <c r="H235" s="169">
        <v>0</v>
      </c>
      <c r="I235" s="391">
        <v>14</v>
      </c>
      <c r="J235" s="397">
        <v>102</v>
      </c>
      <c r="K235" s="272">
        <v>5729.81</v>
      </c>
      <c r="L235" s="173">
        <f t="shared" si="9"/>
        <v>0.58221825854609488</v>
      </c>
      <c r="M235" s="385">
        <v>20</v>
      </c>
      <c r="N235" s="169">
        <v>0</v>
      </c>
      <c r="O235" s="405">
        <v>0</v>
      </c>
      <c r="P235" s="272">
        <v>725</v>
      </c>
      <c r="Q235" s="15">
        <v>108</v>
      </c>
      <c r="R235" s="161">
        <v>0.1489655172413793</v>
      </c>
      <c r="S235" s="409">
        <v>1.0510908549659166</v>
      </c>
      <c r="T235" s="162">
        <v>347868.48837047629</v>
      </c>
      <c r="U235" s="162">
        <v>0</v>
      </c>
      <c r="V235" s="162">
        <v>0</v>
      </c>
      <c r="W235" s="162">
        <v>175189.08</v>
      </c>
      <c r="X235" s="162">
        <v>2770881.6</v>
      </c>
      <c r="Y235" s="162">
        <v>0</v>
      </c>
      <c r="Z235" s="158">
        <v>0</v>
      </c>
      <c r="AA235" s="162">
        <v>99688.063390287833</v>
      </c>
      <c r="AB235" s="177">
        <f>SUM(Muut[[#This Row],[Työttömyysaste]:[Koulutustausta]])</f>
        <v>3393627.2317607645</v>
      </c>
      <c r="AD235" s="62"/>
    </row>
    <row r="236" spans="1:30" s="45" customFormat="1">
      <c r="A236" s="90">
        <v>734</v>
      </c>
      <c r="B236" s="154" t="s">
        <v>235</v>
      </c>
      <c r="C236" s="403">
        <v>50933</v>
      </c>
      <c r="D236" s="136">
        <v>2168.0833333333335</v>
      </c>
      <c r="E236" s="41">
        <v>23300</v>
      </c>
      <c r="F236" s="338">
        <f t="shared" si="8"/>
        <v>9.3050786838340491E-2</v>
      </c>
      <c r="G236" s="385">
        <f>Muut[[#This Row],[Keskim. työttömyysaste 2022, %]]/$F$12</f>
        <v>0.98041339240700809</v>
      </c>
      <c r="H236" s="169">
        <v>0</v>
      </c>
      <c r="I236" s="391">
        <v>596</v>
      </c>
      <c r="J236" s="397">
        <v>3639</v>
      </c>
      <c r="K236" s="272">
        <v>1987.44</v>
      </c>
      <c r="L236" s="173">
        <f t="shared" si="9"/>
        <v>25.627440325242521</v>
      </c>
      <c r="M236" s="385">
        <v>0.71401697927103935</v>
      </c>
      <c r="N236" s="169">
        <v>3</v>
      </c>
      <c r="O236" s="405">
        <v>581</v>
      </c>
      <c r="P236" s="272">
        <v>15165</v>
      </c>
      <c r="Q236" s="15">
        <v>2272</v>
      </c>
      <c r="R236" s="161">
        <v>0.14981866139136168</v>
      </c>
      <c r="S236" s="409">
        <v>1.0571105837636969</v>
      </c>
      <c r="T236" s="162">
        <v>3459024.8335023392</v>
      </c>
      <c r="U236" s="162">
        <v>0</v>
      </c>
      <c r="V236" s="162">
        <v>0</v>
      </c>
      <c r="W236" s="162">
        <v>6250128.0599999996</v>
      </c>
      <c r="X236" s="162">
        <v>1510322.6232204481</v>
      </c>
      <c r="Y236" s="162">
        <v>0</v>
      </c>
      <c r="Z236" s="158">
        <v>171987.62</v>
      </c>
      <c r="AA236" s="162">
        <v>1530722.7539054384</v>
      </c>
      <c r="AB236" s="177">
        <f>SUM(Muut[[#This Row],[Työttömyysaste]:[Koulutustausta]])</f>
        <v>12922185.890628224</v>
      </c>
      <c r="AD236" s="62"/>
    </row>
    <row r="237" spans="1:30" s="45" customFormat="1">
      <c r="A237" s="90">
        <v>738</v>
      </c>
      <c r="B237" s="154" t="s">
        <v>236</v>
      </c>
      <c r="C237" s="403">
        <v>2917</v>
      </c>
      <c r="D237" s="136">
        <v>46.25</v>
      </c>
      <c r="E237" s="41">
        <v>1334</v>
      </c>
      <c r="F237" s="338">
        <f t="shared" si="8"/>
        <v>3.4670164917541227E-2</v>
      </c>
      <c r="G237" s="385">
        <f>Muut[[#This Row],[Keskim. työttömyysaste 2022, %]]/$F$12</f>
        <v>0.36529614801829269</v>
      </c>
      <c r="H237" s="169">
        <v>0</v>
      </c>
      <c r="I237" s="391">
        <v>80</v>
      </c>
      <c r="J237" s="397">
        <v>114</v>
      </c>
      <c r="K237" s="272">
        <v>252.77</v>
      </c>
      <c r="L237" s="173">
        <f t="shared" si="9"/>
        <v>11.5401353008664</v>
      </c>
      <c r="M237" s="385">
        <v>1.5856337079604861</v>
      </c>
      <c r="N237" s="169">
        <v>0</v>
      </c>
      <c r="O237" s="405">
        <v>0</v>
      </c>
      <c r="P237" s="272">
        <v>872</v>
      </c>
      <c r="Q237" s="15">
        <v>124</v>
      </c>
      <c r="R237" s="161">
        <v>0.14220183486238533</v>
      </c>
      <c r="S237" s="409">
        <v>1.0033667586374015</v>
      </c>
      <c r="T237" s="162">
        <v>73811.955193303555</v>
      </c>
      <c r="U237" s="162">
        <v>0</v>
      </c>
      <c r="V237" s="162">
        <v>0</v>
      </c>
      <c r="W237" s="162">
        <v>195799.56</v>
      </c>
      <c r="X237" s="162">
        <v>192088.44013979423</v>
      </c>
      <c r="Y237" s="162">
        <v>0</v>
      </c>
      <c r="Z237" s="158">
        <v>0</v>
      </c>
      <c r="AA237" s="162">
        <v>83209.51633749489</v>
      </c>
      <c r="AB237" s="177">
        <f>SUM(Muut[[#This Row],[Työttömyysaste]:[Koulutustausta]])</f>
        <v>544909.47167059267</v>
      </c>
      <c r="AD237" s="62"/>
    </row>
    <row r="238" spans="1:30" s="45" customFormat="1">
      <c r="A238" s="90">
        <v>739</v>
      </c>
      <c r="B238" s="154" t="s">
        <v>237</v>
      </c>
      <c r="C238" s="403">
        <v>3256</v>
      </c>
      <c r="D238" s="136">
        <v>121.25</v>
      </c>
      <c r="E238" s="41">
        <v>1323</v>
      </c>
      <c r="F238" s="338">
        <f t="shared" si="8"/>
        <v>9.1647770219198788E-2</v>
      </c>
      <c r="G238" s="385">
        <f>Muut[[#This Row],[Keskim. työttömyysaste 2022, %]]/$F$12</f>
        <v>0.96563075241100371</v>
      </c>
      <c r="H238" s="169">
        <v>0</v>
      </c>
      <c r="I238" s="391">
        <v>11</v>
      </c>
      <c r="J238" s="397">
        <v>54</v>
      </c>
      <c r="K238" s="272">
        <v>539.11</v>
      </c>
      <c r="L238" s="173">
        <f t="shared" si="9"/>
        <v>6.0395837584166499</v>
      </c>
      <c r="M238" s="385">
        <v>3.0297497740598671</v>
      </c>
      <c r="N238" s="169">
        <v>0</v>
      </c>
      <c r="O238" s="405">
        <v>0</v>
      </c>
      <c r="P238" s="272">
        <v>750</v>
      </c>
      <c r="Q238" s="15">
        <v>111</v>
      </c>
      <c r="R238" s="161">
        <v>0.14799999999999999</v>
      </c>
      <c r="S238" s="409">
        <v>1.0442782290541006</v>
      </c>
      <c r="T238" s="162">
        <v>217791.37266672531</v>
      </c>
      <c r="U238" s="162">
        <v>0</v>
      </c>
      <c r="V238" s="162">
        <v>0</v>
      </c>
      <c r="W238" s="162">
        <v>92747.16</v>
      </c>
      <c r="X238" s="162">
        <v>409687.85442799563</v>
      </c>
      <c r="Y238" s="162">
        <v>0</v>
      </c>
      <c r="Z238" s="158">
        <v>0</v>
      </c>
      <c r="AA238" s="162">
        <v>96666.830649338313</v>
      </c>
      <c r="AB238" s="177">
        <f>SUM(Muut[[#This Row],[Työttömyysaste]:[Koulutustausta]])</f>
        <v>816893.21774405928</v>
      </c>
      <c r="AD238" s="62"/>
    </row>
    <row r="239" spans="1:30" s="45" customFormat="1">
      <c r="A239" s="90">
        <v>740</v>
      </c>
      <c r="B239" s="154" t="s">
        <v>238</v>
      </c>
      <c r="C239" s="403">
        <v>32085</v>
      </c>
      <c r="D239" s="136">
        <v>1574.1666666666667</v>
      </c>
      <c r="E239" s="41">
        <v>13772</v>
      </c>
      <c r="F239" s="338">
        <f t="shared" si="8"/>
        <v>0.114301965340304</v>
      </c>
      <c r="G239" s="385">
        <f>Muut[[#This Row],[Keskim. työttömyysaste 2022, %]]/$F$12</f>
        <v>1.2043227296160957</v>
      </c>
      <c r="H239" s="169">
        <v>0</v>
      </c>
      <c r="I239" s="391">
        <v>45</v>
      </c>
      <c r="J239" s="397">
        <v>1399</v>
      </c>
      <c r="K239" s="272">
        <v>2237.87</v>
      </c>
      <c r="L239" s="173">
        <f t="shared" si="9"/>
        <v>14.337293944688478</v>
      </c>
      <c r="M239" s="385">
        <v>1.2762818142720362</v>
      </c>
      <c r="N239" s="169">
        <v>3</v>
      </c>
      <c r="O239" s="405">
        <v>4684</v>
      </c>
      <c r="P239" s="272">
        <v>8145</v>
      </c>
      <c r="Q239" s="15">
        <v>983</v>
      </c>
      <c r="R239" s="161">
        <v>0.12068753836709638</v>
      </c>
      <c r="S239" s="409">
        <v>0.85156330293844751</v>
      </c>
      <c r="T239" s="162">
        <v>2676640.9273920651</v>
      </c>
      <c r="U239" s="162">
        <v>0</v>
      </c>
      <c r="V239" s="162">
        <v>0</v>
      </c>
      <c r="W239" s="162">
        <v>2402838.46</v>
      </c>
      <c r="X239" s="162">
        <v>1700632.8185134362</v>
      </c>
      <c r="Y239" s="162">
        <v>0</v>
      </c>
      <c r="Z239" s="158">
        <v>1386557.68</v>
      </c>
      <c r="AA239" s="162">
        <v>776776.07578099787</v>
      </c>
      <c r="AB239" s="177">
        <f>SUM(Muut[[#This Row],[Työttömyysaste]:[Koulutustausta]])</f>
        <v>8943445.9616864976</v>
      </c>
      <c r="AD239" s="62"/>
    </row>
    <row r="240" spans="1:30" s="45" customFormat="1">
      <c r="A240" s="90">
        <v>742</v>
      </c>
      <c r="B240" s="154" t="s">
        <v>239</v>
      </c>
      <c r="C240" s="403">
        <v>988</v>
      </c>
      <c r="D240" s="136">
        <v>69.583333333333329</v>
      </c>
      <c r="E240" s="41">
        <v>467</v>
      </c>
      <c r="F240" s="338">
        <f t="shared" si="8"/>
        <v>0.14900071377587437</v>
      </c>
      <c r="G240" s="385">
        <f>Muut[[#This Row],[Keskim. työttömyysaste 2022, %]]/$F$12</f>
        <v>1.5699200428886551</v>
      </c>
      <c r="H240" s="169">
        <v>0</v>
      </c>
      <c r="I240" s="391">
        <v>3</v>
      </c>
      <c r="J240" s="397">
        <v>14</v>
      </c>
      <c r="K240" s="272">
        <v>6440.08</v>
      </c>
      <c r="L240" s="173">
        <f t="shared" si="9"/>
        <v>0.15341424330132544</v>
      </c>
      <c r="M240" s="385">
        <v>20</v>
      </c>
      <c r="N240" s="169">
        <v>0</v>
      </c>
      <c r="O240" s="405">
        <v>0</v>
      </c>
      <c r="P240" s="272">
        <v>228</v>
      </c>
      <c r="Q240" s="15">
        <v>29</v>
      </c>
      <c r="R240" s="161">
        <v>0.12719298245614036</v>
      </c>
      <c r="S240" s="409">
        <v>0.89746528694194283</v>
      </c>
      <c r="T240" s="162">
        <v>107443.38103444636</v>
      </c>
      <c r="U240" s="162">
        <v>0</v>
      </c>
      <c r="V240" s="162">
        <v>0</v>
      </c>
      <c r="W240" s="162">
        <v>24045.559999999998</v>
      </c>
      <c r="X240" s="162">
        <v>820632.8</v>
      </c>
      <c r="Y240" s="162">
        <v>0</v>
      </c>
      <c r="Z240" s="158">
        <v>0</v>
      </c>
      <c r="AA240" s="162">
        <v>25208.758850466322</v>
      </c>
      <c r="AB240" s="177">
        <f>SUM(Muut[[#This Row],[Työttömyysaste]:[Koulutustausta]])</f>
        <v>977330.49988491274</v>
      </c>
      <c r="AD240" s="62"/>
    </row>
    <row r="241" spans="1:30" s="45" customFormat="1">
      <c r="A241" s="90">
        <v>743</v>
      </c>
      <c r="B241" s="154" t="s">
        <v>240</v>
      </c>
      <c r="C241" s="403">
        <v>65323</v>
      </c>
      <c r="D241" s="136">
        <v>2140.75</v>
      </c>
      <c r="E241" s="41">
        <v>31406</v>
      </c>
      <c r="F241" s="338">
        <f t="shared" si="8"/>
        <v>6.8163726676431252E-2</v>
      </c>
      <c r="G241" s="385">
        <f>Muut[[#This Row],[Keskim. työttömyysaste 2022, %]]/$F$12</f>
        <v>0.71819522199255681</v>
      </c>
      <c r="H241" s="169">
        <v>0</v>
      </c>
      <c r="I241" s="391">
        <v>143</v>
      </c>
      <c r="J241" s="397">
        <v>2302</v>
      </c>
      <c r="K241" s="272">
        <v>1431.77</v>
      </c>
      <c r="L241" s="173">
        <f t="shared" si="9"/>
        <v>45.623947980471726</v>
      </c>
      <c r="M241" s="385">
        <v>0.40107067313224859</v>
      </c>
      <c r="N241" s="169">
        <v>0</v>
      </c>
      <c r="O241" s="405">
        <v>0</v>
      </c>
      <c r="P241" s="272">
        <v>20091</v>
      </c>
      <c r="Q241" s="15">
        <v>1755</v>
      </c>
      <c r="R241" s="161">
        <v>8.7352545916081825E-2</v>
      </c>
      <c r="S241" s="409">
        <v>0.61635379697711445</v>
      </c>
      <c r="T241" s="162">
        <v>3249778.9475004449</v>
      </c>
      <c r="U241" s="162">
        <v>0</v>
      </c>
      <c r="V241" s="162">
        <v>0</v>
      </c>
      <c r="W241" s="162">
        <v>3953777.08</v>
      </c>
      <c r="X241" s="162">
        <v>1088050.2667996723</v>
      </c>
      <c r="Y241" s="162">
        <v>0</v>
      </c>
      <c r="Z241" s="158">
        <v>0</v>
      </c>
      <c r="AA241" s="162">
        <v>1144650.9082425819</v>
      </c>
      <c r="AB241" s="177">
        <f>SUM(Muut[[#This Row],[Työttömyysaste]:[Koulutustausta]])</f>
        <v>9436257.2025426999</v>
      </c>
      <c r="AD241" s="62"/>
    </row>
    <row r="242" spans="1:30" s="45" customFormat="1">
      <c r="A242" s="90">
        <v>746</v>
      </c>
      <c r="B242" s="154" t="s">
        <v>241</v>
      </c>
      <c r="C242" s="403">
        <v>4735</v>
      </c>
      <c r="D242" s="136">
        <v>129.25</v>
      </c>
      <c r="E242" s="41">
        <v>1958</v>
      </c>
      <c r="F242" s="338">
        <f t="shared" si="8"/>
        <v>6.6011235955056174E-2</v>
      </c>
      <c r="G242" s="385">
        <f>Muut[[#This Row],[Keskim. työttömyysaste 2022, %]]/$F$12</f>
        <v>0.6955158787868484</v>
      </c>
      <c r="H242" s="169">
        <v>0</v>
      </c>
      <c r="I242" s="391">
        <v>5</v>
      </c>
      <c r="J242" s="397">
        <v>120</v>
      </c>
      <c r="K242" s="272">
        <v>786.4</v>
      </c>
      <c r="L242" s="173">
        <f t="shared" si="9"/>
        <v>6.0211088504577823</v>
      </c>
      <c r="M242" s="385">
        <v>3.0390461262109993</v>
      </c>
      <c r="N242" s="169">
        <v>0</v>
      </c>
      <c r="O242" s="405">
        <v>0</v>
      </c>
      <c r="P242" s="272">
        <v>1267</v>
      </c>
      <c r="Q242" s="15">
        <v>183</v>
      </c>
      <c r="R242" s="161">
        <v>0.14443567482241515</v>
      </c>
      <c r="S242" s="409">
        <v>1.0191285859174706</v>
      </c>
      <c r="T242" s="162">
        <v>228124.65261308019</v>
      </c>
      <c r="U242" s="162">
        <v>0</v>
      </c>
      <c r="V242" s="162">
        <v>0</v>
      </c>
      <c r="W242" s="162">
        <v>206104.8</v>
      </c>
      <c r="X242" s="162">
        <v>597611.8579180052</v>
      </c>
      <c r="Y242" s="162">
        <v>0</v>
      </c>
      <c r="Z242" s="158">
        <v>0</v>
      </c>
      <c r="AA242" s="162">
        <v>137191.06467829552</v>
      </c>
      <c r="AB242" s="177">
        <f>SUM(Muut[[#This Row],[Työttömyysaste]:[Koulutustausta]])</f>
        <v>1169032.3752093809</v>
      </c>
      <c r="AD242" s="62"/>
    </row>
    <row r="243" spans="1:30" s="45" customFormat="1">
      <c r="A243" s="90">
        <v>747</v>
      </c>
      <c r="B243" s="154" t="s">
        <v>242</v>
      </c>
      <c r="C243" s="403">
        <v>1308</v>
      </c>
      <c r="D243" s="136">
        <v>53.333333333333336</v>
      </c>
      <c r="E243" s="41">
        <v>540</v>
      </c>
      <c r="F243" s="338">
        <f t="shared" si="8"/>
        <v>9.876543209876544E-2</v>
      </c>
      <c r="G243" s="385">
        <f>Muut[[#This Row],[Keskim. työttömyysaste 2022, %]]/$F$12</f>
        <v>1.040624755862855</v>
      </c>
      <c r="H243" s="169">
        <v>0</v>
      </c>
      <c r="I243" s="391">
        <v>2</v>
      </c>
      <c r="J243" s="397">
        <v>17</v>
      </c>
      <c r="K243" s="272">
        <v>463.32</v>
      </c>
      <c r="L243" s="173">
        <f t="shared" si="9"/>
        <v>2.8231028231028232</v>
      </c>
      <c r="M243" s="385">
        <v>6.4816723562930676</v>
      </c>
      <c r="N243" s="169">
        <v>0</v>
      </c>
      <c r="O243" s="405">
        <v>0</v>
      </c>
      <c r="P243" s="272">
        <v>288</v>
      </c>
      <c r="Q243" s="15">
        <v>40</v>
      </c>
      <c r="R243" s="161">
        <v>0.1388888888888889</v>
      </c>
      <c r="S243" s="409">
        <v>0.97999083056878811</v>
      </c>
      <c r="T243" s="162">
        <v>94285.972504914898</v>
      </c>
      <c r="U243" s="162">
        <v>0</v>
      </c>
      <c r="V243" s="162">
        <v>0</v>
      </c>
      <c r="W243" s="162">
        <v>29198.18</v>
      </c>
      <c r="X243" s="162">
        <v>352092.47966756125</v>
      </c>
      <c r="Y243" s="162">
        <v>0</v>
      </c>
      <c r="Z243" s="158">
        <v>0</v>
      </c>
      <c r="AA243" s="162">
        <v>36442.3702214964</v>
      </c>
      <c r="AB243" s="177">
        <f>SUM(Muut[[#This Row],[Työttömyysaste]:[Koulutustausta]])</f>
        <v>512019.00239397254</v>
      </c>
      <c r="AD243" s="62"/>
    </row>
    <row r="244" spans="1:30" s="45" customFormat="1">
      <c r="A244" s="90">
        <v>748</v>
      </c>
      <c r="B244" s="154" t="s">
        <v>243</v>
      </c>
      <c r="C244" s="403">
        <v>4897</v>
      </c>
      <c r="D244" s="136">
        <v>161.58333333333334</v>
      </c>
      <c r="E244" s="41">
        <v>2006</v>
      </c>
      <c r="F244" s="338">
        <f t="shared" si="8"/>
        <v>8.0550016616816225E-2</v>
      </c>
      <c r="G244" s="385">
        <f>Muut[[#This Row],[Keskim. työttömyysaste 2022, %]]/$F$12</f>
        <v>0.84870120643831082</v>
      </c>
      <c r="H244" s="169">
        <v>0</v>
      </c>
      <c r="I244" s="391">
        <v>2</v>
      </c>
      <c r="J244" s="397">
        <v>81</v>
      </c>
      <c r="K244" s="272">
        <v>1055.46</v>
      </c>
      <c r="L244" s="173">
        <f t="shared" si="9"/>
        <v>4.6396831713186666</v>
      </c>
      <c r="M244" s="385">
        <v>3.9438959195737073</v>
      </c>
      <c r="N244" s="169">
        <v>0</v>
      </c>
      <c r="O244" s="405">
        <v>0</v>
      </c>
      <c r="P244" s="272">
        <v>1316</v>
      </c>
      <c r="Q244" s="15">
        <v>178</v>
      </c>
      <c r="R244" s="161">
        <v>0.13525835866261399</v>
      </c>
      <c r="S244" s="409">
        <v>0.95437404897945199</v>
      </c>
      <c r="T244" s="162">
        <v>287892.34099520085</v>
      </c>
      <c r="U244" s="162">
        <v>0</v>
      </c>
      <c r="V244" s="162">
        <v>0</v>
      </c>
      <c r="W244" s="162">
        <v>139120.74</v>
      </c>
      <c r="X244" s="162">
        <v>802079.61795287114</v>
      </c>
      <c r="Y244" s="162">
        <v>0</v>
      </c>
      <c r="Z244" s="158">
        <v>0</v>
      </c>
      <c r="AA244" s="162">
        <v>132869.58707854306</v>
      </c>
      <c r="AB244" s="177">
        <f>SUM(Muut[[#This Row],[Työttömyysaste]:[Koulutustausta]])</f>
        <v>1361962.2860266152</v>
      </c>
      <c r="AD244" s="62"/>
    </row>
    <row r="245" spans="1:30" s="45" customFormat="1">
      <c r="A245" s="90">
        <v>749</v>
      </c>
      <c r="B245" s="154" t="s">
        <v>244</v>
      </c>
      <c r="C245" s="403">
        <v>21232</v>
      </c>
      <c r="D245" s="136">
        <v>647.08333333333337</v>
      </c>
      <c r="E245" s="41">
        <v>9966</v>
      </c>
      <c r="F245" s="338">
        <f t="shared" si="8"/>
        <v>6.4929092246973047E-2</v>
      </c>
      <c r="G245" s="385">
        <f>Muut[[#This Row],[Keskim. työttömyysaste 2022, %]]/$F$12</f>
        <v>0.68411406027501898</v>
      </c>
      <c r="H245" s="169">
        <v>0</v>
      </c>
      <c r="I245" s="391">
        <v>16</v>
      </c>
      <c r="J245" s="397">
        <v>325</v>
      </c>
      <c r="K245" s="272">
        <v>401</v>
      </c>
      <c r="L245" s="173">
        <f t="shared" si="9"/>
        <v>52.947630922693264</v>
      </c>
      <c r="M245" s="385">
        <v>0.34559483037485278</v>
      </c>
      <c r="N245" s="169">
        <v>0</v>
      </c>
      <c r="O245" s="405">
        <v>0</v>
      </c>
      <c r="P245" s="272">
        <v>6785</v>
      </c>
      <c r="Q245" s="15">
        <v>467</v>
      </c>
      <c r="R245" s="161">
        <v>6.8828297715549006E-2</v>
      </c>
      <c r="S245" s="409">
        <v>0.48564792464325618</v>
      </c>
      <c r="T245" s="162">
        <v>1006154.35084188</v>
      </c>
      <c r="U245" s="162">
        <v>0</v>
      </c>
      <c r="V245" s="162">
        <v>0</v>
      </c>
      <c r="W245" s="162">
        <v>558200.5</v>
      </c>
      <c r="X245" s="162">
        <v>304733.41178168886</v>
      </c>
      <c r="Y245" s="162">
        <v>0</v>
      </c>
      <c r="Z245" s="158">
        <v>0</v>
      </c>
      <c r="AA245" s="162">
        <v>293149.59760520823</v>
      </c>
      <c r="AB245" s="177">
        <f>SUM(Muut[[#This Row],[Työttömyysaste]:[Koulutustausta]])</f>
        <v>2162237.8602287769</v>
      </c>
      <c r="AD245" s="62"/>
    </row>
    <row r="246" spans="1:30" s="45" customFormat="1">
      <c r="A246" s="90">
        <v>751</v>
      </c>
      <c r="B246" s="154" t="s">
        <v>245</v>
      </c>
      <c r="C246" s="403">
        <v>2877</v>
      </c>
      <c r="D246" s="136">
        <v>109.08333333333333</v>
      </c>
      <c r="E246" s="41">
        <v>1150</v>
      </c>
      <c r="F246" s="338">
        <f t="shared" si="8"/>
        <v>9.4855072463768106E-2</v>
      </c>
      <c r="G246" s="385">
        <f>Muut[[#This Row],[Keskim. työttömyysaste 2022, %]]/$F$12</f>
        <v>0.99942393332774115</v>
      </c>
      <c r="H246" s="169">
        <v>0</v>
      </c>
      <c r="I246" s="391">
        <v>4</v>
      </c>
      <c r="J246" s="397">
        <v>24</v>
      </c>
      <c r="K246" s="272">
        <v>1446.3</v>
      </c>
      <c r="L246" s="173">
        <f t="shared" si="9"/>
        <v>1.9892138560464634</v>
      </c>
      <c r="M246" s="385">
        <v>9.1988236819576414</v>
      </c>
      <c r="N246" s="169">
        <v>0</v>
      </c>
      <c r="O246" s="405">
        <v>0</v>
      </c>
      <c r="P246" s="272">
        <v>705</v>
      </c>
      <c r="Q246" s="15">
        <v>68</v>
      </c>
      <c r="R246" s="161">
        <v>9.6453900709219859E-2</v>
      </c>
      <c r="S246" s="409">
        <v>0.68057235552692008</v>
      </c>
      <c r="T246" s="162">
        <v>199174.98579385952</v>
      </c>
      <c r="U246" s="162">
        <v>0</v>
      </c>
      <c r="V246" s="162">
        <v>0</v>
      </c>
      <c r="W246" s="162">
        <v>41220.959999999999</v>
      </c>
      <c r="X246" s="162">
        <v>1099092.1033911633</v>
      </c>
      <c r="Y246" s="162">
        <v>0</v>
      </c>
      <c r="Z246" s="158">
        <v>0</v>
      </c>
      <c r="AA246" s="162">
        <v>55666.129538572481</v>
      </c>
      <c r="AB246" s="177">
        <f>SUM(Muut[[#This Row],[Työttömyysaste]:[Koulutustausta]])</f>
        <v>1395154.1787235951</v>
      </c>
      <c r="AD246" s="62"/>
    </row>
    <row r="247" spans="1:30" s="45" customFormat="1">
      <c r="A247" s="90">
        <v>753</v>
      </c>
      <c r="B247" s="154" t="s">
        <v>246</v>
      </c>
      <c r="C247" s="403">
        <v>22320</v>
      </c>
      <c r="D247" s="136">
        <v>747.08333333333337</v>
      </c>
      <c r="E247" s="41">
        <v>11390</v>
      </c>
      <c r="F247" s="338">
        <f t="shared" si="8"/>
        <v>6.5591161837869477E-2</v>
      </c>
      <c r="G247" s="385">
        <f>Muut[[#This Row],[Keskim. työttömyysaste 2022, %]]/$F$12</f>
        <v>0.69108984108972604</v>
      </c>
      <c r="H247" s="169">
        <v>1</v>
      </c>
      <c r="I247" s="391">
        <v>6432</v>
      </c>
      <c r="J247" s="397">
        <v>1420</v>
      </c>
      <c r="K247" s="272">
        <v>339.66</v>
      </c>
      <c r="L247" s="173">
        <f t="shared" si="9"/>
        <v>65.712771595124536</v>
      </c>
      <c r="M247" s="385">
        <v>0.27846074793832182</v>
      </c>
      <c r="N247" s="169">
        <v>3</v>
      </c>
      <c r="O247" s="405">
        <v>198</v>
      </c>
      <c r="P247" s="272">
        <v>7624</v>
      </c>
      <c r="Q247" s="15">
        <v>952</v>
      </c>
      <c r="R247" s="161">
        <v>0.12486883525708289</v>
      </c>
      <c r="S247" s="409">
        <v>0.88106625774537006</v>
      </c>
      <c r="T247" s="162">
        <v>1068498.4262838084</v>
      </c>
      <c r="U247" s="162">
        <v>459361.22399999999</v>
      </c>
      <c r="V247" s="162">
        <v>1758697.2576000001</v>
      </c>
      <c r="W247" s="162">
        <v>2438906.7999999998</v>
      </c>
      <c r="X247" s="162">
        <v>258119.07891712824</v>
      </c>
      <c r="Y247" s="162">
        <v>0</v>
      </c>
      <c r="Z247" s="158">
        <v>58611.96</v>
      </c>
      <c r="AA247" s="162">
        <v>559087.2899558834</v>
      </c>
      <c r="AB247" s="177">
        <f>SUM(Muut[[#This Row],[Työttömyysaste]:[Koulutustausta]])</f>
        <v>6601282.03675682</v>
      </c>
      <c r="AD247" s="62"/>
    </row>
    <row r="248" spans="1:30" s="45" customFormat="1">
      <c r="A248" s="90">
        <v>755</v>
      </c>
      <c r="B248" s="154" t="s">
        <v>247</v>
      </c>
      <c r="C248" s="403">
        <v>6217</v>
      </c>
      <c r="D248" s="136">
        <v>159.58333333333334</v>
      </c>
      <c r="E248" s="41">
        <v>3141</v>
      </c>
      <c r="F248" s="338">
        <f t="shared" si="8"/>
        <v>5.080653719622201E-2</v>
      </c>
      <c r="G248" s="385">
        <f>Muut[[#This Row],[Keskim. työttömyysaste 2022, %]]/$F$12</f>
        <v>0.53531422120631278</v>
      </c>
      <c r="H248" s="169">
        <v>1</v>
      </c>
      <c r="I248" s="391">
        <v>1643</v>
      </c>
      <c r="J248" s="397">
        <v>472</v>
      </c>
      <c r="K248" s="272">
        <v>241.27</v>
      </c>
      <c r="L248" s="173">
        <f t="shared" si="9"/>
        <v>25.76781199486053</v>
      </c>
      <c r="M248" s="385">
        <v>0.71012732983026128</v>
      </c>
      <c r="N248" s="169">
        <v>0</v>
      </c>
      <c r="O248" s="405">
        <v>0</v>
      </c>
      <c r="P248" s="272">
        <v>2168</v>
      </c>
      <c r="Q248" s="15">
        <v>352</v>
      </c>
      <c r="R248" s="161">
        <v>0.16236162361623616</v>
      </c>
      <c r="S248" s="409">
        <v>1.1456128971372401</v>
      </c>
      <c r="T248" s="162">
        <v>230533.92051211029</v>
      </c>
      <c r="U248" s="162">
        <v>127950.21189999999</v>
      </c>
      <c r="V248" s="162">
        <v>449244.33990000002</v>
      </c>
      <c r="W248" s="162">
        <v>810678.88</v>
      </c>
      <c r="X248" s="162">
        <v>183349.2026448081</v>
      </c>
      <c r="Y248" s="162">
        <v>0</v>
      </c>
      <c r="Z248" s="158">
        <v>0</v>
      </c>
      <c r="AA248" s="162">
        <v>202486.28909610814</v>
      </c>
      <c r="AB248" s="177">
        <f>SUM(Muut[[#This Row],[Työttömyysaste]:[Koulutustausta]])</f>
        <v>2004242.8440530268</v>
      </c>
      <c r="AD248" s="62"/>
    </row>
    <row r="249" spans="1:30" s="45" customFormat="1">
      <c r="A249" s="90">
        <v>758</v>
      </c>
      <c r="B249" s="154" t="s">
        <v>248</v>
      </c>
      <c r="C249" s="403">
        <v>8134</v>
      </c>
      <c r="D249" s="136">
        <v>260.75</v>
      </c>
      <c r="E249" s="41">
        <v>3923</v>
      </c>
      <c r="F249" s="338">
        <f t="shared" si="8"/>
        <v>6.6466989548814678E-2</v>
      </c>
      <c r="G249" s="385">
        <f>Muut[[#This Row],[Keskim. työttömyysaste 2022, %]]/$F$12</f>
        <v>0.70031784706826383</v>
      </c>
      <c r="H249" s="169">
        <v>0</v>
      </c>
      <c r="I249" s="391">
        <v>16</v>
      </c>
      <c r="J249" s="397">
        <v>164</v>
      </c>
      <c r="K249" s="272">
        <v>11692.98</v>
      </c>
      <c r="L249" s="173">
        <f t="shared" si="9"/>
        <v>0.69563105384598278</v>
      </c>
      <c r="M249" s="385">
        <v>20</v>
      </c>
      <c r="N249" s="169">
        <v>0</v>
      </c>
      <c r="O249" s="405">
        <v>0</v>
      </c>
      <c r="P249" s="272">
        <v>2282</v>
      </c>
      <c r="Q249" s="15">
        <v>241</v>
      </c>
      <c r="R249" s="161">
        <v>0.1056091148115688</v>
      </c>
      <c r="S249" s="409">
        <v>0.74517094180673149</v>
      </c>
      <c r="T249" s="162">
        <v>394588.61444504914</v>
      </c>
      <c r="U249" s="162">
        <v>0</v>
      </c>
      <c r="V249" s="162">
        <v>0</v>
      </c>
      <c r="W249" s="162">
        <v>281676.56</v>
      </c>
      <c r="X249" s="162">
        <v>6756100.4000000004</v>
      </c>
      <c r="Y249" s="162">
        <v>0</v>
      </c>
      <c r="Z249" s="158">
        <v>0</v>
      </c>
      <c r="AA249" s="162">
        <v>172320.49712784876</v>
      </c>
      <c r="AB249" s="177">
        <f>SUM(Muut[[#This Row],[Työttömyysaste]:[Koulutustausta]])</f>
        <v>7604686.071572898</v>
      </c>
      <c r="AD249" s="62"/>
    </row>
    <row r="250" spans="1:30" s="45" customFormat="1">
      <c r="A250" s="90">
        <v>759</v>
      </c>
      <c r="B250" s="154" t="s">
        <v>249</v>
      </c>
      <c r="C250" s="403">
        <v>1942</v>
      </c>
      <c r="D250" s="136">
        <v>50</v>
      </c>
      <c r="E250" s="41">
        <v>800</v>
      </c>
      <c r="F250" s="338">
        <f t="shared" si="8"/>
        <v>6.25E-2</v>
      </c>
      <c r="G250" s="385">
        <f>Muut[[#This Row],[Keskim. työttömyysaste 2022, %]]/$F$12</f>
        <v>0.65852035331946279</v>
      </c>
      <c r="H250" s="169">
        <v>0</v>
      </c>
      <c r="I250" s="391">
        <v>2</v>
      </c>
      <c r="J250" s="397">
        <v>27</v>
      </c>
      <c r="K250" s="272">
        <v>551.95000000000005</v>
      </c>
      <c r="L250" s="173">
        <f t="shared" si="9"/>
        <v>3.5184346408189144</v>
      </c>
      <c r="M250" s="385">
        <v>5.2007296981419939</v>
      </c>
      <c r="N250" s="169">
        <v>0</v>
      </c>
      <c r="O250" s="405">
        <v>0</v>
      </c>
      <c r="P250" s="272">
        <v>447</v>
      </c>
      <c r="Q250" s="15">
        <v>59</v>
      </c>
      <c r="R250" s="161">
        <v>0.1319910514541387</v>
      </c>
      <c r="S250" s="409">
        <v>0.93132014502376104</v>
      </c>
      <c r="T250" s="162">
        <v>88585.698866160907</v>
      </c>
      <c r="U250" s="162">
        <v>0</v>
      </c>
      <c r="V250" s="162">
        <v>0</v>
      </c>
      <c r="W250" s="162">
        <v>46373.58</v>
      </c>
      <c r="X250" s="162">
        <v>419445.40307457146</v>
      </c>
      <c r="Y250" s="162">
        <v>0</v>
      </c>
      <c r="Z250" s="158">
        <v>0</v>
      </c>
      <c r="AA250" s="162">
        <v>51419.172406115569</v>
      </c>
      <c r="AB250" s="177">
        <f>SUM(Muut[[#This Row],[Työttömyysaste]:[Koulutustausta]])</f>
        <v>605823.85434684786</v>
      </c>
      <c r="AD250" s="62"/>
    </row>
    <row r="251" spans="1:30" s="45" customFormat="1">
      <c r="A251" s="90">
        <v>761</v>
      </c>
      <c r="B251" s="154" t="s">
        <v>250</v>
      </c>
      <c r="C251" s="403">
        <v>8426</v>
      </c>
      <c r="D251" s="136">
        <v>251.75</v>
      </c>
      <c r="E251" s="41">
        <v>3534</v>
      </c>
      <c r="F251" s="338">
        <f t="shared" si="8"/>
        <v>7.1236559139784952E-2</v>
      </c>
      <c r="G251" s="385">
        <f>Muut[[#This Row],[Keskim. työttömyysaste 2022, %]]/$F$12</f>
        <v>0.7505715855039039</v>
      </c>
      <c r="H251" s="169">
        <v>0</v>
      </c>
      <c r="I251" s="391">
        <v>44</v>
      </c>
      <c r="J251" s="397">
        <v>317</v>
      </c>
      <c r="K251" s="272">
        <v>668.05</v>
      </c>
      <c r="L251" s="173">
        <f t="shared" si="9"/>
        <v>12.6128283811092</v>
      </c>
      <c r="M251" s="385">
        <v>1.4507790778224545</v>
      </c>
      <c r="N251" s="169">
        <v>0</v>
      </c>
      <c r="O251" s="405">
        <v>0</v>
      </c>
      <c r="P251" s="272">
        <v>2199</v>
      </c>
      <c r="Q251" s="15">
        <v>370</v>
      </c>
      <c r="R251" s="161">
        <v>0.16825829922692132</v>
      </c>
      <c r="S251" s="409">
        <v>1.1872194509482725</v>
      </c>
      <c r="T251" s="162">
        <v>438085.38175090979</v>
      </c>
      <c r="U251" s="162">
        <v>0</v>
      </c>
      <c r="V251" s="162">
        <v>0</v>
      </c>
      <c r="W251" s="162">
        <v>544460.17999999993</v>
      </c>
      <c r="X251" s="162">
        <v>507673.70508917008</v>
      </c>
      <c r="Y251" s="162">
        <v>0</v>
      </c>
      <c r="Z251" s="158">
        <v>0</v>
      </c>
      <c r="AA251" s="162">
        <v>284399.8203936108</v>
      </c>
      <c r="AB251" s="177">
        <f>SUM(Muut[[#This Row],[Työttömyysaste]:[Koulutustausta]])</f>
        <v>1774619.0872336905</v>
      </c>
      <c r="AD251" s="62"/>
    </row>
    <row r="252" spans="1:30" s="45" customFormat="1">
      <c r="A252" s="90">
        <v>762</v>
      </c>
      <c r="B252" s="154" t="s">
        <v>251</v>
      </c>
      <c r="C252" s="403">
        <v>3672</v>
      </c>
      <c r="D252" s="136">
        <v>153.91666666666666</v>
      </c>
      <c r="E252" s="41">
        <v>1547</v>
      </c>
      <c r="F252" s="338">
        <f t="shared" si="8"/>
        <v>9.9493643611290664E-2</v>
      </c>
      <c r="G252" s="385">
        <f>Muut[[#This Row],[Keskim. työttömyysaste 2022, %]]/$F$12</f>
        <v>1.0482974295031655</v>
      </c>
      <c r="H252" s="169">
        <v>0</v>
      </c>
      <c r="I252" s="391">
        <v>3</v>
      </c>
      <c r="J252" s="397">
        <v>34</v>
      </c>
      <c r="K252" s="272">
        <v>1465.93</v>
      </c>
      <c r="L252" s="173">
        <f t="shared" si="9"/>
        <v>2.5048945038303327</v>
      </c>
      <c r="M252" s="385">
        <v>7.3050691354456809</v>
      </c>
      <c r="N252" s="169">
        <v>0</v>
      </c>
      <c r="O252" s="405">
        <v>0</v>
      </c>
      <c r="P252" s="272">
        <v>866</v>
      </c>
      <c r="Q252" s="15">
        <v>119</v>
      </c>
      <c r="R252" s="161">
        <v>0.1374133949191686</v>
      </c>
      <c r="S252" s="409">
        <v>0.96957984253041307</v>
      </c>
      <c r="T252" s="162">
        <v>266644.34712186462</v>
      </c>
      <c r="U252" s="162">
        <v>0</v>
      </c>
      <c r="V252" s="162">
        <v>0</v>
      </c>
      <c r="W252" s="162">
        <v>58396.36</v>
      </c>
      <c r="X252" s="162">
        <v>1114009.6018282573</v>
      </c>
      <c r="Y252" s="162">
        <v>0</v>
      </c>
      <c r="Z252" s="158">
        <v>0</v>
      </c>
      <c r="AA252" s="162">
        <v>101219.24887776877</v>
      </c>
      <c r="AB252" s="177">
        <f>SUM(Muut[[#This Row],[Työttömyysaste]:[Koulutustausta]])</f>
        <v>1540269.5578278909</v>
      </c>
      <c r="AD252" s="62"/>
    </row>
    <row r="253" spans="1:30" s="45" customFormat="1">
      <c r="A253" s="90">
        <v>765</v>
      </c>
      <c r="B253" s="154" t="s">
        <v>252</v>
      </c>
      <c r="C253" s="403">
        <v>10354</v>
      </c>
      <c r="D253" s="136">
        <v>260.66666666666669</v>
      </c>
      <c r="E253" s="41">
        <v>4649</v>
      </c>
      <c r="F253" s="338">
        <f t="shared" si="8"/>
        <v>5.6069405606940563E-2</v>
      </c>
      <c r="G253" s="385">
        <f>Muut[[#This Row],[Keskim. työttömyysaste 2022, %]]/$F$12</f>
        <v>0.59076551665111632</v>
      </c>
      <c r="H253" s="169">
        <v>0</v>
      </c>
      <c r="I253" s="391">
        <v>18</v>
      </c>
      <c r="J253" s="397">
        <v>444</v>
      </c>
      <c r="K253" s="272">
        <v>2648.88</v>
      </c>
      <c r="L253" s="173">
        <f t="shared" si="9"/>
        <v>3.9088218416840323</v>
      </c>
      <c r="M253" s="385">
        <v>4.6813153089614854</v>
      </c>
      <c r="N253" s="169">
        <v>0</v>
      </c>
      <c r="O253" s="405">
        <v>0</v>
      </c>
      <c r="P253" s="272">
        <v>3014</v>
      </c>
      <c r="Q253" s="15">
        <v>331</v>
      </c>
      <c r="R253" s="161">
        <v>0.10982083609820836</v>
      </c>
      <c r="S253" s="409">
        <v>0.77488856914782211</v>
      </c>
      <c r="T253" s="162">
        <v>423709.77726202994</v>
      </c>
      <c r="U253" s="162">
        <v>0</v>
      </c>
      <c r="V253" s="162">
        <v>0</v>
      </c>
      <c r="W253" s="162">
        <v>762587.76</v>
      </c>
      <c r="X253" s="162">
        <v>2012973.1665842393</v>
      </c>
      <c r="Y253" s="162">
        <v>0</v>
      </c>
      <c r="Z253" s="158">
        <v>0</v>
      </c>
      <c r="AA253" s="162">
        <v>228099.46924411471</v>
      </c>
      <c r="AB253" s="177">
        <f>SUM(Muut[[#This Row],[Työttömyysaste]:[Koulutustausta]])</f>
        <v>3427370.1730903839</v>
      </c>
      <c r="AD253" s="62"/>
    </row>
    <row r="254" spans="1:30" s="45" customFormat="1">
      <c r="A254" s="90">
        <v>768</v>
      </c>
      <c r="B254" s="154" t="s">
        <v>253</v>
      </c>
      <c r="C254" s="403">
        <v>2375</v>
      </c>
      <c r="D254" s="136">
        <v>78.916666666666671</v>
      </c>
      <c r="E254" s="41">
        <v>956</v>
      </c>
      <c r="F254" s="338">
        <f t="shared" si="8"/>
        <v>8.2548814504881454E-2</v>
      </c>
      <c r="G254" s="385">
        <f>Muut[[#This Row],[Keskim. työttömyysaste 2022, %]]/$F$12</f>
        <v>0.8697611919017173</v>
      </c>
      <c r="H254" s="169">
        <v>0</v>
      </c>
      <c r="I254" s="391">
        <v>4</v>
      </c>
      <c r="J254" s="397">
        <v>76</v>
      </c>
      <c r="K254" s="272">
        <v>584.41999999999996</v>
      </c>
      <c r="L254" s="173">
        <f t="shared" si="9"/>
        <v>4.0638581841826085</v>
      </c>
      <c r="M254" s="385">
        <v>4.5027229539406219</v>
      </c>
      <c r="N254" s="169">
        <v>1</v>
      </c>
      <c r="O254" s="405">
        <v>0</v>
      </c>
      <c r="P254" s="272">
        <v>510</v>
      </c>
      <c r="Q254" s="15">
        <v>62</v>
      </c>
      <c r="R254" s="161">
        <v>0.12156862745098039</v>
      </c>
      <c r="S254" s="409">
        <v>0.85778020934491572</v>
      </c>
      <c r="T254" s="162">
        <v>143089.84968720091</v>
      </c>
      <c r="U254" s="162">
        <v>0</v>
      </c>
      <c r="V254" s="162">
        <v>0</v>
      </c>
      <c r="W254" s="162">
        <v>130533.04</v>
      </c>
      <c r="X254" s="162">
        <v>444120.45015824086</v>
      </c>
      <c r="Y254" s="162">
        <v>961115</v>
      </c>
      <c r="Z254" s="158">
        <v>0</v>
      </c>
      <c r="AA254" s="162">
        <v>57918.391960230387</v>
      </c>
      <c r="AB254" s="177">
        <f>SUM(Muut[[#This Row],[Työttömyysaste]:[Koulutustausta]])</f>
        <v>1736776.7318056722</v>
      </c>
      <c r="AD254" s="62"/>
    </row>
    <row r="255" spans="1:30" s="45" customFormat="1">
      <c r="A255" s="90">
        <v>777</v>
      </c>
      <c r="B255" s="154" t="s">
        <v>254</v>
      </c>
      <c r="C255" s="403">
        <v>7367</v>
      </c>
      <c r="D255" s="136">
        <v>315.5</v>
      </c>
      <c r="E255" s="41">
        <v>2925</v>
      </c>
      <c r="F255" s="338">
        <f t="shared" si="8"/>
        <v>0.10786324786324786</v>
      </c>
      <c r="G255" s="385">
        <f>Muut[[#This Row],[Keskim. työttömyysaste 2022, %]]/$F$12</f>
        <v>1.1364823054894524</v>
      </c>
      <c r="H255" s="169">
        <v>0</v>
      </c>
      <c r="I255" s="391">
        <v>6</v>
      </c>
      <c r="J255" s="397">
        <v>245</v>
      </c>
      <c r="K255" s="272">
        <v>5270.33</v>
      </c>
      <c r="L255" s="173">
        <f t="shared" si="9"/>
        <v>1.3978251836222779</v>
      </c>
      <c r="M255" s="385">
        <v>13.09064090551048</v>
      </c>
      <c r="N255" s="169">
        <v>0</v>
      </c>
      <c r="O255" s="405">
        <v>0</v>
      </c>
      <c r="P255" s="272">
        <v>1679</v>
      </c>
      <c r="Q255" s="15">
        <v>215</v>
      </c>
      <c r="R255" s="161">
        <v>0.12805241215008933</v>
      </c>
      <c r="S255" s="409">
        <v>0.90352936612298029</v>
      </c>
      <c r="T255" s="162">
        <v>579960.66056234087</v>
      </c>
      <c r="U255" s="162">
        <v>0</v>
      </c>
      <c r="V255" s="162">
        <v>0</v>
      </c>
      <c r="W255" s="162">
        <v>420797.3</v>
      </c>
      <c r="X255" s="162">
        <v>4005101.3519086987</v>
      </c>
      <c r="Y255" s="162">
        <v>0</v>
      </c>
      <c r="Z255" s="158">
        <v>0</v>
      </c>
      <c r="AA255" s="162">
        <v>189238.63288768192</v>
      </c>
      <c r="AB255" s="177">
        <f>SUM(Muut[[#This Row],[Työttömyysaste]:[Koulutustausta]])</f>
        <v>5195097.9453587215</v>
      </c>
      <c r="AD255" s="62"/>
    </row>
    <row r="256" spans="1:30" s="104" customFormat="1">
      <c r="A256" s="90">
        <v>778</v>
      </c>
      <c r="B256" s="154" t="s">
        <v>255</v>
      </c>
      <c r="C256" s="403">
        <v>6763</v>
      </c>
      <c r="D256" s="136">
        <v>206.25</v>
      </c>
      <c r="E256" s="41">
        <v>2855</v>
      </c>
      <c r="F256" s="338">
        <f t="shared" si="8"/>
        <v>7.2241681260945712E-2</v>
      </c>
      <c r="G256" s="385">
        <f>Muut[[#This Row],[Keskim. työttömyysaste 2022, %]]/$F$12</f>
        <v>0.76116187949359981</v>
      </c>
      <c r="H256" s="169">
        <v>0</v>
      </c>
      <c r="I256" s="391">
        <v>6</v>
      </c>
      <c r="J256" s="397">
        <v>159</v>
      </c>
      <c r="K256" s="272">
        <v>713.56</v>
      </c>
      <c r="L256" s="173">
        <f t="shared" si="9"/>
        <v>9.4778294747463434</v>
      </c>
      <c r="M256" s="385">
        <v>1.930655914018564</v>
      </c>
      <c r="N256" s="169">
        <v>0</v>
      </c>
      <c r="O256" s="405">
        <v>0</v>
      </c>
      <c r="P256" s="272">
        <v>1835</v>
      </c>
      <c r="Q256" s="15">
        <v>236</v>
      </c>
      <c r="R256" s="161">
        <v>0.12861035422343325</v>
      </c>
      <c r="S256" s="409">
        <v>0.90746616855721252</v>
      </c>
      <c r="T256" s="162">
        <v>356583.79678362393</v>
      </c>
      <c r="U256" s="162">
        <v>0</v>
      </c>
      <c r="V256" s="162">
        <v>0</v>
      </c>
      <c r="W256" s="162">
        <v>273088.86</v>
      </c>
      <c r="X256" s="162">
        <v>542258.28755845851</v>
      </c>
      <c r="Y256" s="162">
        <v>0</v>
      </c>
      <c r="Z256" s="158">
        <v>0</v>
      </c>
      <c r="AA256" s="162">
        <v>174480.41683278754</v>
      </c>
      <c r="AB256" s="177">
        <f>SUM(Muut[[#This Row],[Työttömyysaste]:[Koulutustausta]])</f>
        <v>1346411.3611748698</v>
      </c>
      <c r="AD256" s="358"/>
    </row>
    <row r="257" spans="1:30" s="45" customFormat="1">
      <c r="A257" s="90">
        <v>781</v>
      </c>
      <c r="B257" s="154" t="s">
        <v>256</v>
      </c>
      <c r="C257" s="403">
        <v>3504</v>
      </c>
      <c r="D257" s="136">
        <v>126.33333333333333</v>
      </c>
      <c r="E257" s="41">
        <v>1310</v>
      </c>
      <c r="F257" s="338">
        <f t="shared" si="8"/>
        <v>9.6437659033078882E-2</v>
      </c>
      <c r="G257" s="385">
        <f>Muut[[#This Row],[Keskim. työttömyysaste 2022, %]]/$F$12</f>
        <v>1.0160985807962399</v>
      </c>
      <c r="H257" s="169">
        <v>0</v>
      </c>
      <c r="I257" s="391">
        <v>7</v>
      </c>
      <c r="J257" s="397">
        <v>92</v>
      </c>
      <c r="K257" s="272">
        <v>666.76</v>
      </c>
      <c r="L257" s="173">
        <f t="shared" si="9"/>
        <v>5.2552642630031796</v>
      </c>
      <c r="M257" s="385">
        <v>3.4819233841956496</v>
      </c>
      <c r="N257" s="169">
        <v>0</v>
      </c>
      <c r="O257" s="405">
        <v>0</v>
      </c>
      <c r="P257" s="272">
        <v>699</v>
      </c>
      <c r="Q257" s="15">
        <v>114</v>
      </c>
      <c r="R257" s="161">
        <v>0.1630901287553648</v>
      </c>
      <c r="S257" s="409">
        <v>1.1507531813030918</v>
      </c>
      <c r="T257" s="162">
        <v>246629.5610159114</v>
      </c>
      <c r="U257" s="162">
        <v>0</v>
      </c>
      <c r="V257" s="162">
        <v>0</v>
      </c>
      <c r="W257" s="162">
        <v>158013.68</v>
      </c>
      <c r="X257" s="162">
        <v>506693.39062234125</v>
      </c>
      <c r="Y257" s="162">
        <v>0</v>
      </c>
      <c r="Z257" s="158">
        <v>0</v>
      </c>
      <c r="AA257" s="162">
        <v>114636.55895734193</v>
      </c>
      <c r="AB257" s="177">
        <f>SUM(Muut[[#This Row],[Työttömyysaste]:[Koulutustausta]])</f>
        <v>1025973.1905955946</v>
      </c>
      <c r="AD257" s="62"/>
    </row>
    <row r="258" spans="1:30" s="45" customFormat="1">
      <c r="A258" s="154">
        <v>783</v>
      </c>
      <c r="B258" s="154" t="s">
        <v>257</v>
      </c>
      <c r="C258" s="403">
        <v>6419</v>
      </c>
      <c r="D258" s="136">
        <v>174.41666666666666</v>
      </c>
      <c r="E258" s="41">
        <v>2937</v>
      </c>
      <c r="F258" s="338">
        <f t="shared" si="8"/>
        <v>5.9385994779253201E-2</v>
      </c>
      <c r="G258" s="385">
        <f>Muut[[#This Row],[Keskim. työttömyysaste 2022, %]]/$F$12</f>
        <v>0.62571018022818548</v>
      </c>
      <c r="H258" s="169">
        <v>0</v>
      </c>
      <c r="I258" s="391">
        <v>18</v>
      </c>
      <c r="J258" s="397">
        <v>211</v>
      </c>
      <c r="K258" s="272">
        <v>406.85</v>
      </c>
      <c r="L258" s="173">
        <f t="shared" si="9"/>
        <v>15.777313506206218</v>
      </c>
      <c r="M258" s="385">
        <v>1.1597936188743765</v>
      </c>
      <c r="N258" s="169">
        <v>0</v>
      </c>
      <c r="O258" s="405">
        <v>0</v>
      </c>
      <c r="P258" s="272">
        <v>1712</v>
      </c>
      <c r="Q258" s="15">
        <v>266</v>
      </c>
      <c r="R258" s="161">
        <v>0.15537383177570094</v>
      </c>
      <c r="S258" s="409">
        <v>1.0963074992437751</v>
      </c>
      <c r="T258" s="162">
        <v>278218.35871970467</v>
      </c>
      <c r="U258" s="162">
        <v>0</v>
      </c>
      <c r="V258" s="162">
        <v>0</v>
      </c>
      <c r="W258" s="162">
        <v>362400.94</v>
      </c>
      <c r="X258" s="162">
        <v>309179.02389870351</v>
      </c>
      <c r="Y258" s="162">
        <v>0</v>
      </c>
      <c r="Z258" s="158">
        <v>0</v>
      </c>
      <c r="AA258" s="162">
        <v>200067.5345242699</v>
      </c>
      <c r="AB258" s="177">
        <f>SUM(Muut[[#This Row],[Työttömyysaste]:[Koulutustausta]])</f>
        <v>1149865.857142678</v>
      </c>
      <c r="AD258" s="62"/>
    </row>
    <row r="259" spans="1:30" s="45" customFormat="1">
      <c r="A259" s="90">
        <v>785</v>
      </c>
      <c r="B259" s="154" t="s">
        <v>258</v>
      </c>
      <c r="C259" s="403">
        <v>2626</v>
      </c>
      <c r="D259" s="136">
        <v>130.75</v>
      </c>
      <c r="E259" s="41">
        <v>1035</v>
      </c>
      <c r="F259" s="338">
        <f t="shared" si="8"/>
        <v>0.12632850241545893</v>
      </c>
      <c r="G259" s="385">
        <f>Muut[[#This Row],[Keskim. työttömyysaste 2022, %]]/$F$12</f>
        <v>1.3310382407191461</v>
      </c>
      <c r="H259" s="169">
        <v>0</v>
      </c>
      <c r="I259" s="391">
        <v>0</v>
      </c>
      <c r="J259" s="397">
        <v>36</v>
      </c>
      <c r="K259" s="272">
        <v>1302.3699999999999</v>
      </c>
      <c r="L259" s="173">
        <f t="shared" si="9"/>
        <v>2.0163240860892069</v>
      </c>
      <c r="M259" s="385">
        <v>9.0751420635804099</v>
      </c>
      <c r="N259" s="169">
        <v>3</v>
      </c>
      <c r="O259" s="405">
        <v>76</v>
      </c>
      <c r="P259" s="272">
        <v>542</v>
      </c>
      <c r="Q259" s="15">
        <v>65</v>
      </c>
      <c r="R259" s="161">
        <v>0.11992619926199262</v>
      </c>
      <c r="S259" s="409">
        <v>0.84619134447637057</v>
      </c>
      <c r="T259" s="162">
        <v>242119.87572229965</v>
      </c>
      <c r="U259" s="162">
        <v>0</v>
      </c>
      <c r="V259" s="162">
        <v>0</v>
      </c>
      <c r="W259" s="162">
        <v>61831.44</v>
      </c>
      <c r="X259" s="162">
        <v>989714.84663869836</v>
      </c>
      <c r="Y259" s="162">
        <v>0</v>
      </c>
      <c r="Z259" s="158">
        <v>22497.519999999997</v>
      </c>
      <c r="AA259" s="162">
        <v>63174.259519014398</v>
      </c>
      <c r="AB259" s="177">
        <f>SUM(Muut[[#This Row],[Työttömyysaste]:[Koulutustausta]])</f>
        <v>1379337.9418800124</v>
      </c>
      <c r="AD259" s="62"/>
    </row>
    <row r="260" spans="1:30" s="45" customFormat="1">
      <c r="A260" s="90">
        <v>790</v>
      </c>
      <c r="B260" s="154" t="s">
        <v>259</v>
      </c>
      <c r="C260" s="403">
        <v>23734</v>
      </c>
      <c r="D260" s="136">
        <v>613.16666666666663</v>
      </c>
      <c r="E260" s="41">
        <v>10124</v>
      </c>
      <c r="F260" s="338">
        <f t="shared" si="8"/>
        <v>6.0565652574739885E-2</v>
      </c>
      <c r="G260" s="385">
        <f>Muut[[#This Row],[Keskim. työttömyysaste 2022, %]]/$F$12</f>
        <v>0.63813943892066471</v>
      </c>
      <c r="H260" s="169">
        <v>0</v>
      </c>
      <c r="I260" s="391">
        <v>40</v>
      </c>
      <c r="J260" s="397">
        <v>690</v>
      </c>
      <c r="K260" s="272">
        <v>1429.12</v>
      </c>
      <c r="L260" s="173">
        <f t="shared" si="9"/>
        <v>16.607422749664131</v>
      </c>
      <c r="M260" s="385">
        <v>1.1018222275246503</v>
      </c>
      <c r="N260" s="169">
        <v>0</v>
      </c>
      <c r="O260" s="405">
        <v>0</v>
      </c>
      <c r="P260" s="272">
        <v>6504</v>
      </c>
      <c r="Q260" s="15">
        <v>892</v>
      </c>
      <c r="R260" s="161">
        <v>0.13714637146371464</v>
      </c>
      <c r="S260" s="409">
        <v>0.96769574265759295</v>
      </c>
      <c r="T260" s="162">
        <v>1049135.8119803735</v>
      </c>
      <c r="U260" s="162">
        <v>0</v>
      </c>
      <c r="V260" s="162">
        <v>0</v>
      </c>
      <c r="W260" s="162">
        <v>1185102.5999999999</v>
      </c>
      <c r="X260" s="162">
        <v>1086036.4425073492</v>
      </c>
      <c r="Y260" s="162">
        <v>0</v>
      </c>
      <c r="Z260" s="158">
        <v>0</v>
      </c>
      <c r="AA260" s="162">
        <v>652960.07619976986</v>
      </c>
      <c r="AB260" s="177">
        <f>SUM(Muut[[#This Row],[Työttömyysaste]:[Koulutustausta]])</f>
        <v>3973234.9306874927</v>
      </c>
      <c r="AD260" s="62"/>
    </row>
    <row r="261" spans="1:30" s="45" customFormat="1">
      <c r="A261" s="90">
        <v>791</v>
      </c>
      <c r="B261" s="154" t="s">
        <v>260</v>
      </c>
      <c r="C261" s="403">
        <v>5029</v>
      </c>
      <c r="D261" s="136">
        <v>177.33333333333334</v>
      </c>
      <c r="E261" s="41">
        <v>2163</v>
      </c>
      <c r="F261" s="338">
        <f t="shared" si="8"/>
        <v>8.1984897518878108E-2</v>
      </c>
      <c r="G261" s="385">
        <f>Muut[[#This Row],[Keskim. työttömyysaste 2022, %]]/$F$12</f>
        <v>0.86381957889586503</v>
      </c>
      <c r="H261" s="169">
        <v>0</v>
      </c>
      <c r="I261" s="391">
        <v>4</v>
      </c>
      <c r="J261" s="397">
        <v>76</v>
      </c>
      <c r="K261" s="272">
        <v>2173.2600000000002</v>
      </c>
      <c r="L261" s="173">
        <f t="shared" si="9"/>
        <v>2.3140351361549008</v>
      </c>
      <c r="M261" s="385">
        <v>7.9075841336981307</v>
      </c>
      <c r="N261" s="169">
        <v>0</v>
      </c>
      <c r="O261" s="405">
        <v>0</v>
      </c>
      <c r="P261" s="272">
        <v>1273</v>
      </c>
      <c r="Q261" s="15">
        <v>173</v>
      </c>
      <c r="R261" s="161">
        <v>0.13589945011783189</v>
      </c>
      <c r="S261" s="409">
        <v>0.95889754796267279</v>
      </c>
      <c r="T261" s="162">
        <v>300919.17783525621</v>
      </c>
      <c r="U261" s="162">
        <v>0</v>
      </c>
      <c r="V261" s="162">
        <v>0</v>
      </c>
      <c r="W261" s="162">
        <v>130533.04</v>
      </c>
      <c r="X261" s="162">
        <v>1651533.5024655189</v>
      </c>
      <c r="Y261" s="162">
        <v>0</v>
      </c>
      <c r="Z261" s="158">
        <v>0</v>
      </c>
      <c r="AA261" s="162">
        <v>137097.86870426274</v>
      </c>
      <c r="AB261" s="177">
        <f>SUM(Muut[[#This Row],[Työttömyysaste]:[Koulutustausta]])</f>
        <v>2220083.5890050377</v>
      </c>
      <c r="AD261" s="62"/>
    </row>
    <row r="262" spans="1:30" s="45" customFormat="1">
      <c r="A262" s="90">
        <v>831</v>
      </c>
      <c r="B262" s="154" t="s">
        <v>261</v>
      </c>
      <c r="C262" s="403">
        <v>4559</v>
      </c>
      <c r="D262" s="136">
        <v>172.25</v>
      </c>
      <c r="E262" s="41">
        <v>2137</v>
      </c>
      <c r="F262" s="338">
        <f t="shared" si="8"/>
        <v>8.0603649976602715E-2</v>
      </c>
      <c r="G262" s="385">
        <f>Muut[[#This Row],[Keskim. työttömyysaste 2022, %]]/$F$12</f>
        <v>0.84926630498289168</v>
      </c>
      <c r="H262" s="169">
        <v>0</v>
      </c>
      <c r="I262" s="391">
        <v>8</v>
      </c>
      <c r="J262" s="397">
        <v>223</v>
      </c>
      <c r="K262" s="272">
        <v>344.69</v>
      </c>
      <c r="L262" s="173">
        <f t="shared" si="9"/>
        <v>13.226377324552496</v>
      </c>
      <c r="M262" s="385">
        <v>1.3834799263975783</v>
      </c>
      <c r="N262" s="169">
        <v>3</v>
      </c>
      <c r="O262" s="405">
        <v>2070</v>
      </c>
      <c r="P262" s="272">
        <v>1323</v>
      </c>
      <c r="Q262" s="15">
        <v>98</v>
      </c>
      <c r="R262" s="161">
        <v>7.407407407407407E-2</v>
      </c>
      <c r="S262" s="409">
        <v>0.52266177630335364</v>
      </c>
      <c r="T262" s="162">
        <v>268199.93819756579</v>
      </c>
      <c r="U262" s="162">
        <v>0</v>
      </c>
      <c r="V262" s="162">
        <v>0</v>
      </c>
      <c r="W262" s="162">
        <v>383011.42</v>
      </c>
      <c r="X262" s="162">
        <v>261941.54540406563</v>
      </c>
      <c r="Y262" s="162">
        <v>0</v>
      </c>
      <c r="Z262" s="158">
        <v>612761.39999999991</v>
      </c>
      <c r="AA262" s="162">
        <v>67743.431535087511</v>
      </c>
      <c r="AB262" s="177">
        <f>SUM(Muut[[#This Row],[Työttömyysaste]:[Koulutustausta]])</f>
        <v>1593657.735136719</v>
      </c>
      <c r="AD262" s="62"/>
    </row>
    <row r="263" spans="1:30" s="45" customFormat="1">
      <c r="A263" s="90">
        <v>832</v>
      </c>
      <c r="B263" s="154" t="s">
        <v>262</v>
      </c>
      <c r="C263" s="403">
        <v>3825</v>
      </c>
      <c r="D263" s="136">
        <v>179.5</v>
      </c>
      <c r="E263" s="41">
        <v>1587</v>
      </c>
      <c r="F263" s="338">
        <f t="shared" si="8"/>
        <v>0.1131064902331443</v>
      </c>
      <c r="G263" s="385">
        <f>Muut[[#This Row],[Keskim. työttömyysaste 2022, %]]/$F$12</f>
        <v>1.1917268145768729</v>
      </c>
      <c r="H263" s="169">
        <v>0</v>
      </c>
      <c r="I263" s="391">
        <v>3</v>
      </c>
      <c r="J263" s="397">
        <v>86</v>
      </c>
      <c r="K263" s="272">
        <v>2438.21</v>
      </c>
      <c r="L263" s="173">
        <f t="shared" si="9"/>
        <v>1.5687738135763531</v>
      </c>
      <c r="M263" s="385">
        <v>11.664159210921131</v>
      </c>
      <c r="N263" s="169">
        <v>0</v>
      </c>
      <c r="O263" s="405">
        <v>0</v>
      </c>
      <c r="P263" s="272">
        <v>911</v>
      </c>
      <c r="Q263" s="15">
        <v>112</v>
      </c>
      <c r="R263" s="161">
        <v>0.12294182217343579</v>
      </c>
      <c r="S263" s="409">
        <v>0.8674693806483762</v>
      </c>
      <c r="T263" s="162">
        <v>315757.25540495547</v>
      </c>
      <c r="U263" s="162">
        <v>0</v>
      </c>
      <c r="V263" s="162">
        <v>0</v>
      </c>
      <c r="W263" s="162">
        <v>147708.44</v>
      </c>
      <c r="X263" s="162">
        <v>1852877.9350130463</v>
      </c>
      <c r="Y263" s="162">
        <v>0</v>
      </c>
      <c r="Z263" s="158">
        <v>0</v>
      </c>
      <c r="AA263" s="162">
        <v>94332.74093126251</v>
      </c>
      <c r="AB263" s="177">
        <f>SUM(Muut[[#This Row],[Työttömyysaste]:[Koulutustausta]])</f>
        <v>2410676.3713492644</v>
      </c>
      <c r="AD263" s="62"/>
    </row>
    <row r="264" spans="1:30" s="45" customFormat="1">
      <c r="A264" s="90">
        <v>833</v>
      </c>
      <c r="B264" s="154" t="s">
        <v>263</v>
      </c>
      <c r="C264" s="403">
        <v>1691</v>
      </c>
      <c r="D264" s="136">
        <v>55.833333333333336</v>
      </c>
      <c r="E264" s="41">
        <v>698</v>
      </c>
      <c r="F264" s="338">
        <f t="shared" si="8"/>
        <v>7.9990448901623684E-2</v>
      </c>
      <c r="G264" s="385">
        <f>Muut[[#This Row],[Keskim. työttömyysaste 2022, %]]/$F$12</f>
        <v>0.84280541876607462</v>
      </c>
      <c r="H264" s="169">
        <v>0</v>
      </c>
      <c r="I264" s="391">
        <v>13</v>
      </c>
      <c r="J264" s="397">
        <v>101</v>
      </c>
      <c r="K264" s="272">
        <v>140.33000000000001</v>
      </c>
      <c r="L264" s="173">
        <f t="shared" si="9"/>
        <v>12.050167462410032</v>
      </c>
      <c r="M264" s="385">
        <v>1.5185206001957756</v>
      </c>
      <c r="N264" s="169">
        <v>3</v>
      </c>
      <c r="O264" s="405">
        <v>182</v>
      </c>
      <c r="P264" s="272">
        <v>452</v>
      </c>
      <c r="Q264" s="15">
        <v>85</v>
      </c>
      <c r="R264" s="161">
        <v>0.18805309734513273</v>
      </c>
      <c r="S264" s="409">
        <v>1.3268902396196864</v>
      </c>
      <c r="T264" s="162">
        <v>98722.493126252841</v>
      </c>
      <c r="U264" s="162">
        <v>0</v>
      </c>
      <c r="V264" s="162">
        <v>0</v>
      </c>
      <c r="W264" s="162">
        <v>173471.54</v>
      </c>
      <c r="X264" s="162">
        <v>106641.49544968679</v>
      </c>
      <c r="Y264" s="162">
        <v>0</v>
      </c>
      <c r="Z264" s="158">
        <v>53875.64</v>
      </c>
      <c r="AA264" s="162">
        <v>63790.420765447576</v>
      </c>
      <c r="AB264" s="177">
        <f>SUM(Muut[[#This Row],[Työttömyysaste]:[Koulutustausta]])</f>
        <v>496501.58934138715</v>
      </c>
      <c r="AD264" s="62"/>
    </row>
    <row r="265" spans="1:30" s="45" customFormat="1">
      <c r="A265" s="90">
        <v>834</v>
      </c>
      <c r="B265" s="154" t="s">
        <v>264</v>
      </c>
      <c r="C265" s="403">
        <v>5879</v>
      </c>
      <c r="D265" s="136">
        <v>181.25</v>
      </c>
      <c r="E265" s="41">
        <v>2722</v>
      </c>
      <c r="F265" s="338">
        <f t="shared" si="8"/>
        <v>6.6587068332108743E-2</v>
      </c>
      <c r="G265" s="385">
        <f>Muut[[#This Row],[Keskim. työttömyysaste 2022, %]]/$F$12</f>
        <v>0.70158303623307938</v>
      </c>
      <c r="H265" s="169">
        <v>0</v>
      </c>
      <c r="I265" s="391">
        <v>13</v>
      </c>
      <c r="J265" s="397">
        <v>145</v>
      </c>
      <c r="K265" s="272">
        <v>640.59</v>
      </c>
      <c r="L265" s="173">
        <f t="shared" si="9"/>
        <v>9.1774770133782919</v>
      </c>
      <c r="M265" s="385">
        <v>1.9938407364904651</v>
      </c>
      <c r="N265" s="169">
        <v>0</v>
      </c>
      <c r="O265" s="405">
        <v>0</v>
      </c>
      <c r="P265" s="272">
        <v>1641</v>
      </c>
      <c r="Q265" s="15">
        <v>212</v>
      </c>
      <c r="R265" s="161">
        <v>0.1291895185862279</v>
      </c>
      <c r="S265" s="409">
        <v>0.9115527140647155</v>
      </c>
      <c r="T265" s="162">
        <v>285711.50403188873</v>
      </c>
      <c r="U265" s="162">
        <v>0</v>
      </c>
      <c r="V265" s="162">
        <v>0</v>
      </c>
      <c r="W265" s="162">
        <v>249043.3</v>
      </c>
      <c r="X265" s="162">
        <v>486805.92581853381</v>
      </c>
      <c r="Y265" s="162">
        <v>0</v>
      </c>
      <c r="Z265" s="158">
        <v>0</v>
      </c>
      <c r="AA265" s="162">
        <v>152356.89328219512</v>
      </c>
      <c r="AB265" s="177">
        <f>SUM(Muut[[#This Row],[Työttömyysaste]:[Koulutustausta]])</f>
        <v>1173917.6231326177</v>
      </c>
      <c r="AD265" s="62"/>
    </row>
    <row r="266" spans="1:30" s="45" customFormat="1">
      <c r="A266" s="90">
        <v>837</v>
      </c>
      <c r="B266" s="154" t="s">
        <v>265</v>
      </c>
      <c r="C266" s="403">
        <v>249009</v>
      </c>
      <c r="D266" s="136">
        <v>12325.25</v>
      </c>
      <c r="E266" s="41">
        <v>121466</v>
      </c>
      <c r="F266" s="338">
        <f t="shared" si="8"/>
        <v>0.10147078194721157</v>
      </c>
      <c r="G266" s="385">
        <f>Muut[[#This Row],[Keskim. työttömyysaste 2022, %]]/$F$12</f>
        <v>1.069129202871679</v>
      </c>
      <c r="H266" s="169">
        <v>0</v>
      </c>
      <c r="I266" s="391">
        <v>1333</v>
      </c>
      <c r="J266" s="397">
        <v>23391</v>
      </c>
      <c r="K266" s="272">
        <v>524.89</v>
      </c>
      <c r="L266" s="173">
        <f t="shared" si="9"/>
        <v>474.40225571072034</v>
      </c>
      <c r="M266" s="385">
        <v>3.8571544100406745E-2</v>
      </c>
      <c r="N266" s="169">
        <v>0</v>
      </c>
      <c r="O266" s="405">
        <v>0</v>
      </c>
      <c r="P266" s="272">
        <v>81477</v>
      </c>
      <c r="Q266" s="15">
        <v>9793</v>
      </c>
      <c r="R266" s="161">
        <v>0.12019342882040331</v>
      </c>
      <c r="S266" s="409">
        <v>0.84807689859804636</v>
      </c>
      <c r="T266" s="162">
        <v>18441252.918066327</v>
      </c>
      <c r="U266" s="162">
        <v>0</v>
      </c>
      <c r="V266" s="162">
        <v>0</v>
      </c>
      <c r="W266" s="162">
        <v>40174978.140000001</v>
      </c>
      <c r="X266" s="162">
        <v>398881.59728202154</v>
      </c>
      <c r="Y266" s="162">
        <v>0</v>
      </c>
      <c r="Z266" s="158">
        <v>0</v>
      </c>
      <c r="AA266" s="162">
        <v>6003812.7279945165</v>
      </c>
      <c r="AB266" s="177">
        <f>SUM(Muut[[#This Row],[Työttömyysaste]:[Koulutustausta]])</f>
        <v>65018925.383342862</v>
      </c>
      <c r="AD266" s="62"/>
    </row>
    <row r="267" spans="1:30" s="45" customFormat="1">
      <c r="A267" s="90">
        <v>844</v>
      </c>
      <c r="B267" s="154" t="s">
        <v>266</v>
      </c>
      <c r="C267" s="403">
        <v>1441</v>
      </c>
      <c r="D267" s="136">
        <v>61.416666666666664</v>
      </c>
      <c r="E267" s="41">
        <v>612</v>
      </c>
      <c r="F267" s="338">
        <f t="shared" si="8"/>
        <v>0.10035403050108932</v>
      </c>
      <c r="G267" s="385">
        <f>Muut[[#This Row],[Keskim. työttömyysaste 2022, %]]/$F$12</f>
        <v>1.0573627459617518</v>
      </c>
      <c r="H267" s="169">
        <v>0</v>
      </c>
      <c r="I267" s="391">
        <v>2</v>
      </c>
      <c r="J267" s="397">
        <v>28</v>
      </c>
      <c r="K267" s="272">
        <v>347.75</v>
      </c>
      <c r="L267" s="173">
        <f t="shared" si="9"/>
        <v>4.143781452192667</v>
      </c>
      <c r="M267" s="385">
        <v>4.4158765945042635</v>
      </c>
      <c r="N267" s="169">
        <v>3</v>
      </c>
      <c r="O267" s="405">
        <v>168</v>
      </c>
      <c r="P267" s="272">
        <v>335</v>
      </c>
      <c r="Q267" s="15">
        <v>47</v>
      </c>
      <c r="R267" s="161">
        <v>0.14029850746268657</v>
      </c>
      <c r="S267" s="409">
        <v>0.98993700616262059</v>
      </c>
      <c r="T267" s="162">
        <v>105543.90859180235</v>
      </c>
      <c r="U267" s="162">
        <v>0</v>
      </c>
      <c r="V267" s="162">
        <v>0</v>
      </c>
      <c r="W267" s="162">
        <v>48091.119999999995</v>
      </c>
      <c r="X267" s="162">
        <v>264266.9425114271</v>
      </c>
      <c r="Y267" s="162">
        <v>0</v>
      </c>
      <c r="Z267" s="158">
        <v>49731.360000000001</v>
      </c>
      <c r="AA267" s="162">
        <v>40555.372991777964</v>
      </c>
      <c r="AB267" s="177">
        <f>SUM(Muut[[#This Row],[Työttömyysaste]:[Koulutustausta]])</f>
        <v>508188.70409500739</v>
      </c>
      <c r="AD267" s="62"/>
    </row>
    <row r="268" spans="1:30" s="45" customFormat="1">
      <c r="A268" s="90">
        <v>845</v>
      </c>
      <c r="B268" s="154" t="s">
        <v>267</v>
      </c>
      <c r="C268" s="403">
        <v>2863</v>
      </c>
      <c r="D268" s="136">
        <v>122.5</v>
      </c>
      <c r="E268" s="41">
        <v>1226</v>
      </c>
      <c r="F268" s="338">
        <f t="shared" si="8"/>
        <v>9.9918433931484502E-2</v>
      </c>
      <c r="G268" s="385">
        <f>Muut[[#This Row],[Keskim. työttömyysaste 2022, %]]/$F$12</f>
        <v>1.0527731586510172</v>
      </c>
      <c r="H268" s="169">
        <v>0</v>
      </c>
      <c r="I268" s="391">
        <v>4</v>
      </c>
      <c r="J268" s="397">
        <v>85</v>
      </c>
      <c r="K268" s="272">
        <v>1559.72</v>
      </c>
      <c r="L268" s="173">
        <f t="shared" si="9"/>
        <v>1.8355858743877105</v>
      </c>
      <c r="M268" s="385">
        <v>9.9687123238416859</v>
      </c>
      <c r="N268" s="169">
        <v>0</v>
      </c>
      <c r="O268" s="405">
        <v>0</v>
      </c>
      <c r="P268" s="272">
        <v>701</v>
      </c>
      <c r="Q268" s="15">
        <v>104</v>
      </c>
      <c r="R268" s="161">
        <v>0.14835948644793154</v>
      </c>
      <c r="S268" s="409">
        <v>1.0468147416974445</v>
      </c>
      <c r="T268" s="162">
        <v>208785.98335140129</v>
      </c>
      <c r="U268" s="162">
        <v>0</v>
      </c>
      <c r="V268" s="162">
        <v>0</v>
      </c>
      <c r="W268" s="162">
        <v>145990.9</v>
      </c>
      <c r="X268" s="162">
        <v>1185283.7831025829</v>
      </c>
      <c r="Y268" s="162">
        <v>0</v>
      </c>
      <c r="Z268" s="158">
        <v>0</v>
      </c>
      <c r="AA268" s="162">
        <v>85205.580113790245</v>
      </c>
      <c r="AB268" s="177">
        <f>SUM(Muut[[#This Row],[Työttömyysaste]:[Koulutustausta]])</f>
        <v>1625266.2465677743</v>
      </c>
      <c r="AD268" s="62"/>
    </row>
    <row r="269" spans="1:30" s="45" customFormat="1">
      <c r="A269" s="90">
        <v>846</v>
      </c>
      <c r="B269" s="154" t="s">
        <v>268</v>
      </c>
      <c r="C269" s="403">
        <v>4862</v>
      </c>
      <c r="D269" s="136">
        <v>150.58333333333334</v>
      </c>
      <c r="E269" s="41">
        <v>2003</v>
      </c>
      <c r="F269" s="338">
        <f t="shared" ref="F269:F305" si="10">D269/E269</f>
        <v>7.5178898319187892E-2</v>
      </c>
      <c r="G269" s="385">
        <f>Muut[[#This Row],[Keskim. työttömyysaste 2022, %]]/$F$12</f>
        <v>0.7921093549331133</v>
      </c>
      <c r="H269" s="169">
        <v>0</v>
      </c>
      <c r="I269" s="391">
        <v>41</v>
      </c>
      <c r="J269" s="397">
        <v>96</v>
      </c>
      <c r="K269" s="272">
        <v>554.73</v>
      </c>
      <c r="L269" s="173">
        <f t="shared" si="9"/>
        <v>8.7646242316081686</v>
      </c>
      <c r="M269" s="385">
        <v>2.0877595027392313</v>
      </c>
      <c r="N269" s="169">
        <v>0</v>
      </c>
      <c r="O269" s="405">
        <v>0</v>
      </c>
      <c r="P269" s="272">
        <v>1155</v>
      </c>
      <c r="Q269" s="15">
        <v>173</v>
      </c>
      <c r="R269" s="161">
        <v>0.1497835497835498</v>
      </c>
      <c r="S269" s="409">
        <v>1.0568628385770411</v>
      </c>
      <c r="T269" s="162">
        <v>266775.09580884589</v>
      </c>
      <c r="U269" s="162">
        <v>0</v>
      </c>
      <c r="V269" s="162">
        <v>0</v>
      </c>
      <c r="W269" s="162">
        <v>164883.84</v>
      </c>
      <c r="X269" s="162">
        <v>421558.01874727244</v>
      </c>
      <c r="Y269" s="162">
        <v>0</v>
      </c>
      <c r="Z269" s="158">
        <v>0</v>
      </c>
      <c r="AA269" s="162">
        <v>146086.62025462356</v>
      </c>
      <c r="AB269" s="177">
        <f>SUM(Muut[[#This Row],[Työttömyysaste]:[Koulutustausta]])</f>
        <v>999303.57481074193</v>
      </c>
      <c r="AD269" s="62"/>
    </row>
    <row r="270" spans="1:30" s="45" customFormat="1">
      <c r="A270" s="90">
        <v>848</v>
      </c>
      <c r="B270" s="154" t="s">
        <v>269</v>
      </c>
      <c r="C270" s="403">
        <v>4160</v>
      </c>
      <c r="D270" s="136">
        <v>258.83333333333331</v>
      </c>
      <c r="E270" s="41">
        <v>1749</v>
      </c>
      <c r="F270" s="338">
        <f t="shared" si="10"/>
        <v>0.14798932723461025</v>
      </c>
      <c r="G270" s="385">
        <f>Muut[[#This Row],[Keskim. työttömyysaste 2022, %]]/$F$12</f>
        <v>1.5592637449287223</v>
      </c>
      <c r="H270" s="169">
        <v>0</v>
      </c>
      <c r="I270" s="391">
        <v>9</v>
      </c>
      <c r="J270" s="397">
        <v>222</v>
      </c>
      <c r="K270" s="272">
        <v>837.82</v>
      </c>
      <c r="L270" s="173">
        <f t="shared" ref="L270:L305" si="11">C270/K270</f>
        <v>4.965267002458762</v>
      </c>
      <c r="M270" s="385">
        <v>3.6852857093923141</v>
      </c>
      <c r="N270" s="169">
        <v>0</v>
      </c>
      <c r="O270" s="405">
        <v>0</v>
      </c>
      <c r="P270" s="272">
        <v>1055</v>
      </c>
      <c r="Q270" s="15">
        <v>153</v>
      </c>
      <c r="R270" s="161">
        <v>0.14502369668246445</v>
      </c>
      <c r="S270" s="409">
        <v>1.0232776293408312</v>
      </c>
      <c r="T270" s="162">
        <v>449322.43038264441</v>
      </c>
      <c r="U270" s="162">
        <v>0</v>
      </c>
      <c r="V270" s="162">
        <v>0</v>
      </c>
      <c r="W270" s="162">
        <v>381293.88</v>
      </c>
      <c r="X270" s="162">
        <v>636687.64852602128</v>
      </c>
      <c r="Y270" s="162">
        <v>0</v>
      </c>
      <c r="Z270" s="158">
        <v>0</v>
      </c>
      <c r="AA270" s="162">
        <v>121021.81728898489</v>
      </c>
      <c r="AB270" s="177">
        <f>SUM(Muut[[#This Row],[Työttömyysaste]:[Koulutustausta]])</f>
        <v>1588325.7761976505</v>
      </c>
      <c r="AD270" s="62"/>
    </row>
    <row r="271" spans="1:30" s="45" customFormat="1">
      <c r="A271" s="90">
        <v>849</v>
      </c>
      <c r="B271" s="154" t="s">
        <v>270</v>
      </c>
      <c r="C271" s="403">
        <v>2903</v>
      </c>
      <c r="D271" s="136">
        <v>73.416666666666671</v>
      </c>
      <c r="E271" s="41">
        <v>1190</v>
      </c>
      <c r="F271" s="338">
        <f t="shared" si="10"/>
        <v>6.1694677871148462E-2</v>
      </c>
      <c r="G271" s="385">
        <f>Muut[[#This Row],[Keskim. työttömyysaste 2022, %]]/$F$12</f>
        <v>0.65003521711422607</v>
      </c>
      <c r="H271" s="169">
        <v>0</v>
      </c>
      <c r="I271" s="391">
        <v>5</v>
      </c>
      <c r="J271" s="397">
        <v>57</v>
      </c>
      <c r="K271" s="272">
        <v>609.16</v>
      </c>
      <c r="L271" s="173">
        <f t="shared" si="11"/>
        <v>4.7655788298640758</v>
      </c>
      <c r="M271" s="385">
        <v>3.8397072382496709</v>
      </c>
      <c r="N271" s="169">
        <v>0</v>
      </c>
      <c r="O271" s="405">
        <v>0</v>
      </c>
      <c r="P271" s="272">
        <v>711</v>
      </c>
      <c r="Q271" s="15">
        <v>92</v>
      </c>
      <c r="R271" s="161">
        <v>0.12939521800281295</v>
      </c>
      <c r="S271" s="409">
        <v>0.91300411556788363</v>
      </c>
      <c r="T271" s="162">
        <v>130716.10833802559</v>
      </c>
      <c r="U271" s="162">
        <v>0</v>
      </c>
      <c r="V271" s="162">
        <v>0</v>
      </c>
      <c r="W271" s="162">
        <v>97899.78</v>
      </c>
      <c r="X271" s="162">
        <v>462921.20977788913</v>
      </c>
      <c r="Y271" s="162">
        <v>0</v>
      </c>
      <c r="Z271" s="158">
        <v>0</v>
      </c>
      <c r="AA271" s="162">
        <v>75352.320437242088</v>
      </c>
      <c r="AB271" s="177">
        <f>SUM(Muut[[#This Row],[Työttömyysaste]:[Koulutustausta]])</f>
        <v>766889.41855315678</v>
      </c>
      <c r="AD271" s="62"/>
    </row>
    <row r="272" spans="1:30" s="45" customFormat="1">
      <c r="A272" s="90">
        <v>850</v>
      </c>
      <c r="B272" s="154" t="s">
        <v>271</v>
      </c>
      <c r="C272" s="403">
        <v>2407</v>
      </c>
      <c r="D272" s="136">
        <v>81.5</v>
      </c>
      <c r="E272" s="41">
        <v>1005</v>
      </c>
      <c r="F272" s="338">
        <f t="shared" si="10"/>
        <v>8.109452736318408E-2</v>
      </c>
      <c r="G272" s="385">
        <f>Muut[[#This Row],[Keskim. työttömyysaste 2022, %]]/$F$12</f>
        <v>0.85443834898366122</v>
      </c>
      <c r="H272" s="169">
        <v>0</v>
      </c>
      <c r="I272" s="391">
        <v>1</v>
      </c>
      <c r="J272" s="397">
        <v>32</v>
      </c>
      <c r="K272" s="272">
        <v>361.46</v>
      </c>
      <c r="L272" s="173">
        <f t="shared" si="11"/>
        <v>6.659104741880153</v>
      </c>
      <c r="M272" s="385">
        <v>2.7478810195606038</v>
      </c>
      <c r="N272" s="169">
        <v>0</v>
      </c>
      <c r="O272" s="405">
        <v>0</v>
      </c>
      <c r="P272" s="272">
        <v>698</v>
      </c>
      <c r="Q272" s="15">
        <v>68</v>
      </c>
      <c r="R272" s="161">
        <v>9.7421203438395415E-2</v>
      </c>
      <c r="S272" s="409">
        <v>0.68739757972274873</v>
      </c>
      <c r="T272" s="162">
        <v>142462.9752528744</v>
      </c>
      <c r="U272" s="162">
        <v>0</v>
      </c>
      <c r="V272" s="162">
        <v>0</v>
      </c>
      <c r="W272" s="162">
        <v>54961.279999999999</v>
      </c>
      <c r="X272" s="162">
        <v>274685.633472841</v>
      </c>
      <c r="Y272" s="162">
        <v>0</v>
      </c>
      <c r="Z272" s="158">
        <v>0</v>
      </c>
      <c r="AA272" s="162">
        <v>47039.310651983214</v>
      </c>
      <c r="AB272" s="177">
        <f>SUM(Muut[[#This Row],[Työttömyysaste]:[Koulutustausta]])</f>
        <v>519149.19937769859</v>
      </c>
      <c r="AD272" s="62"/>
    </row>
    <row r="273" spans="1:30" s="45" customFormat="1">
      <c r="A273" s="90">
        <v>851</v>
      </c>
      <c r="B273" s="154" t="s">
        <v>272</v>
      </c>
      <c r="C273" s="403">
        <v>21227</v>
      </c>
      <c r="D273" s="136">
        <v>841.66666666666663</v>
      </c>
      <c r="E273" s="41">
        <v>9679</v>
      </c>
      <c r="F273" s="338">
        <f t="shared" si="10"/>
        <v>8.6958019079105969E-2</v>
      </c>
      <c r="G273" s="385">
        <f>Muut[[#This Row],[Keskim. työttömyysaste 2022, %]]/$F$12</f>
        <v>0.91621800716693524</v>
      </c>
      <c r="H273" s="169">
        <v>0</v>
      </c>
      <c r="I273" s="391">
        <v>104</v>
      </c>
      <c r="J273" s="397">
        <v>633</v>
      </c>
      <c r="K273" s="272">
        <v>1188.71</v>
      </c>
      <c r="L273" s="173">
        <f t="shared" si="11"/>
        <v>17.857172901716986</v>
      </c>
      <c r="M273" s="385">
        <v>1.0247102174677982</v>
      </c>
      <c r="N273" s="169">
        <v>0</v>
      </c>
      <c r="O273" s="405">
        <v>0</v>
      </c>
      <c r="P273" s="272">
        <v>6145</v>
      </c>
      <c r="Q273" s="15">
        <v>691</v>
      </c>
      <c r="R273" s="161">
        <v>0.11244914564686737</v>
      </c>
      <c r="S273" s="409">
        <v>0.79343374780241405</v>
      </c>
      <c r="T273" s="162">
        <v>1347201.7261334404</v>
      </c>
      <c r="U273" s="162">
        <v>0</v>
      </c>
      <c r="V273" s="162">
        <v>0</v>
      </c>
      <c r="W273" s="162">
        <v>1087202.82</v>
      </c>
      <c r="X273" s="162">
        <v>903340.78284042736</v>
      </c>
      <c r="Y273" s="162">
        <v>0</v>
      </c>
      <c r="Z273" s="158">
        <v>0</v>
      </c>
      <c r="AA273" s="162">
        <v>478824.26241963042</v>
      </c>
      <c r="AB273" s="177">
        <f>SUM(Muut[[#This Row],[Työttömyysaste]:[Koulutustausta]])</f>
        <v>3816569.5913934982</v>
      </c>
      <c r="AD273" s="62"/>
    </row>
    <row r="274" spans="1:30" s="45" customFormat="1">
      <c r="A274" s="90">
        <v>853</v>
      </c>
      <c r="B274" s="154" t="s">
        <v>273</v>
      </c>
      <c r="C274" s="403">
        <v>197900</v>
      </c>
      <c r="D274" s="136">
        <v>11825.083333333334</v>
      </c>
      <c r="E274" s="41">
        <v>96049</v>
      </c>
      <c r="F274" s="338">
        <f t="shared" si="10"/>
        <v>0.12311511138411992</v>
      </c>
      <c r="G274" s="385">
        <f>Muut[[#This Row],[Keskim. työttömyysaste 2022, %]]/$F$12</f>
        <v>1.2971809063621706</v>
      </c>
      <c r="H274" s="169">
        <v>1</v>
      </c>
      <c r="I274" s="391">
        <v>10854</v>
      </c>
      <c r="J274" s="397">
        <v>27307</v>
      </c>
      <c r="K274" s="272">
        <v>245.63</v>
      </c>
      <c r="L274" s="173">
        <f t="shared" si="11"/>
        <v>805.68334486829781</v>
      </c>
      <c r="M274" s="385">
        <v>2.2711686475869335E-2</v>
      </c>
      <c r="N274" s="169">
        <v>0</v>
      </c>
      <c r="O274" s="405">
        <v>0</v>
      </c>
      <c r="P274" s="272">
        <v>62421</v>
      </c>
      <c r="Q274" s="15">
        <v>10177</v>
      </c>
      <c r="R274" s="161">
        <v>0.16303808013328847</v>
      </c>
      <c r="S274" s="409">
        <v>1.1503859296619663</v>
      </c>
      <c r="T274" s="162">
        <v>17782447.261835728</v>
      </c>
      <c r="U274" s="162">
        <v>4072920.5300000003</v>
      </c>
      <c r="V274" s="162">
        <v>2967801.6222000001</v>
      </c>
      <c r="W274" s="162">
        <v>46900864.780000001</v>
      </c>
      <c r="X274" s="162">
        <v>186662.51355595072</v>
      </c>
      <c r="Y274" s="162">
        <v>0</v>
      </c>
      <c r="Z274" s="158">
        <v>0</v>
      </c>
      <c r="AA274" s="162">
        <v>6472412.9048993317</v>
      </c>
      <c r="AB274" s="177">
        <f>SUM(Muut[[#This Row],[Työttömyysaste]:[Koulutustausta]])</f>
        <v>78383109.612491012</v>
      </c>
      <c r="AD274" s="62"/>
    </row>
    <row r="275" spans="1:30" s="45" customFormat="1">
      <c r="A275" s="90">
        <v>854</v>
      </c>
      <c r="B275" s="154" t="s">
        <v>274</v>
      </c>
      <c r="C275" s="403">
        <v>3262</v>
      </c>
      <c r="D275" s="136">
        <v>136.58333333333334</v>
      </c>
      <c r="E275" s="41">
        <v>1241</v>
      </c>
      <c r="F275" s="338">
        <f t="shared" si="10"/>
        <v>0.1100590921300027</v>
      </c>
      <c r="G275" s="385">
        <f>Muut[[#This Row],[Keskim. työttömyysaste 2022, %]]/$F$12</f>
        <v>1.159618435767499</v>
      </c>
      <c r="H275" s="169">
        <v>0</v>
      </c>
      <c r="I275" s="391">
        <v>19</v>
      </c>
      <c r="J275" s="397">
        <v>41</v>
      </c>
      <c r="K275" s="272">
        <v>1738.15</v>
      </c>
      <c r="L275" s="173">
        <f t="shared" si="11"/>
        <v>1.8767079941316915</v>
      </c>
      <c r="M275" s="385">
        <v>9.7502795238769888</v>
      </c>
      <c r="N275" s="169">
        <v>0</v>
      </c>
      <c r="O275" s="405">
        <v>0</v>
      </c>
      <c r="P275" s="272">
        <v>663</v>
      </c>
      <c r="Q275" s="15">
        <v>110</v>
      </c>
      <c r="R275" s="161">
        <v>0.16591251885369532</v>
      </c>
      <c r="S275" s="409">
        <v>1.1706677795029867</v>
      </c>
      <c r="T275" s="162">
        <v>262025.92062679501</v>
      </c>
      <c r="U275" s="162">
        <v>0</v>
      </c>
      <c r="V275" s="162">
        <v>0</v>
      </c>
      <c r="W275" s="162">
        <v>70419.14</v>
      </c>
      <c r="X275" s="162">
        <v>1320878.7523400064</v>
      </c>
      <c r="Y275" s="162">
        <v>0</v>
      </c>
      <c r="Z275" s="158">
        <v>0</v>
      </c>
      <c r="AA275" s="162">
        <v>108566.16117628245</v>
      </c>
      <c r="AB275" s="177">
        <f>SUM(Muut[[#This Row],[Työttömyysaste]:[Koulutustausta]])</f>
        <v>1761889.9741430839</v>
      </c>
      <c r="AD275" s="62"/>
    </row>
    <row r="276" spans="1:30" s="45" customFormat="1">
      <c r="A276" s="90">
        <v>857</v>
      </c>
      <c r="B276" s="154" t="s">
        <v>275</v>
      </c>
      <c r="C276" s="403">
        <v>2394</v>
      </c>
      <c r="D276" s="136">
        <v>105</v>
      </c>
      <c r="E276" s="41">
        <v>899</v>
      </c>
      <c r="F276" s="338">
        <f t="shared" si="10"/>
        <v>0.1167964404894327</v>
      </c>
      <c r="G276" s="385">
        <f>Muut[[#This Row],[Keskim. työttömyysaste 2022, %]]/$F$12</f>
        <v>1.2306053321209094</v>
      </c>
      <c r="H276" s="169">
        <v>0</v>
      </c>
      <c r="I276" s="391">
        <v>3</v>
      </c>
      <c r="J276" s="397">
        <v>52</v>
      </c>
      <c r="K276" s="272">
        <v>543.17999999999995</v>
      </c>
      <c r="L276" s="173">
        <f t="shared" si="11"/>
        <v>4.4073787694686848</v>
      </c>
      <c r="M276" s="385">
        <v>4.1517710377509456</v>
      </c>
      <c r="N276" s="169">
        <v>0</v>
      </c>
      <c r="O276" s="405">
        <v>0</v>
      </c>
      <c r="P276" s="272">
        <v>555</v>
      </c>
      <c r="Q276" s="15">
        <v>97</v>
      </c>
      <c r="R276" s="161">
        <v>0.17477477477477477</v>
      </c>
      <c r="S276" s="409">
        <v>1.2331992721968317</v>
      </c>
      <c r="T276" s="162">
        <v>204074.21106630086</v>
      </c>
      <c r="U276" s="162">
        <v>0</v>
      </c>
      <c r="V276" s="162">
        <v>0</v>
      </c>
      <c r="W276" s="162">
        <v>89312.08</v>
      </c>
      <c r="X276" s="162">
        <v>412780.78456752549</v>
      </c>
      <c r="Y276" s="162">
        <v>0</v>
      </c>
      <c r="Z276" s="158">
        <v>0</v>
      </c>
      <c r="AA276" s="162">
        <v>83933.293608682885</v>
      </c>
      <c r="AB276" s="177">
        <f>SUM(Muut[[#This Row],[Työttömyysaste]:[Koulutustausta]])</f>
        <v>790100.36924250936</v>
      </c>
      <c r="AD276" s="62"/>
    </row>
    <row r="277" spans="1:30" s="45" customFormat="1">
      <c r="A277" s="90">
        <v>858</v>
      </c>
      <c r="B277" s="154" t="s">
        <v>276</v>
      </c>
      <c r="C277" s="403">
        <v>40384</v>
      </c>
      <c r="D277" s="136">
        <v>1306.6666666666667</v>
      </c>
      <c r="E277" s="41">
        <v>19703</v>
      </c>
      <c r="F277" s="338">
        <f t="shared" si="10"/>
        <v>6.6318157979326331E-2</v>
      </c>
      <c r="G277" s="385">
        <f>Muut[[#This Row],[Keskim. työttömyysaste 2022, %]]/$F$12</f>
        <v>0.69874970918467083</v>
      </c>
      <c r="H277" s="169">
        <v>0</v>
      </c>
      <c r="I277" s="391">
        <v>577</v>
      </c>
      <c r="J277" s="397">
        <v>2913</v>
      </c>
      <c r="K277" s="272">
        <v>219.53</v>
      </c>
      <c r="L277" s="173">
        <f t="shared" si="11"/>
        <v>183.95663462852457</v>
      </c>
      <c r="M277" s="385">
        <v>9.9471419252856394E-2</v>
      </c>
      <c r="N277" s="169">
        <v>0</v>
      </c>
      <c r="O277" s="405">
        <v>0</v>
      </c>
      <c r="P277" s="272">
        <v>14112</v>
      </c>
      <c r="Q277" s="15">
        <v>2056</v>
      </c>
      <c r="R277" s="161">
        <v>0.14569160997732428</v>
      </c>
      <c r="S277" s="409">
        <v>1.0279903814537901</v>
      </c>
      <c r="T277" s="162">
        <v>1954682.212873291</v>
      </c>
      <c r="U277" s="162">
        <v>0</v>
      </c>
      <c r="V277" s="162">
        <v>0</v>
      </c>
      <c r="W277" s="162">
        <v>5003194.0199999996</v>
      </c>
      <c r="X277" s="162">
        <v>166828.24411080836</v>
      </c>
      <c r="Y277" s="162">
        <v>0</v>
      </c>
      <c r="Z277" s="158">
        <v>0</v>
      </c>
      <c r="AA277" s="162">
        <v>1180253.3561424268</v>
      </c>
      <c r="AB277" s="177">
        <f>SUM(Muut[[#This Row],[Työttömyysaste]:[Koulutustausta]])</f>
        <v>8304957.8331265263</v>
      </c>
      <c r="AD277" s="62"/>
    </row>
    <row r="278" spans="1:30" s="45" customFormat="1">
      <c r="A278" s="90">
        <v>859</v>
      </c>
      <c r="B278" s="154" t="s">
        <v>277</v>
      </c>
      <c r="C278" s="403">
        <v>6562</v>
      </c>
      <c r="D278" s="136">
        <v>183.91666666666666</v>
      </c>
      <c r="E278" s="41">
        <v>2829</v>
      </c>
      <c r="F278" s="338">
        <f t="shared" si="10"/>
        <v>6.5011193590196761E-2</v>
      </c>
      <c r="G278" s="385">
        <f>Muut[[#This Row],[Keskim. työttömyysaste 2022, %]]/$F$12</f>
        <v>0.68497910676378193</v>
      </c>
      <c r="H278" s="169">
        <v>0</v>
      </c>
      <c r="I278" s="391">
        <v>17</v>
      </c>
      <c r="J278" s="397">
        <v>55</v>
      </c>
      <c r="K278" s="272">
        <v>491.82</v>
      </c>
      <c r="L278" s="173">
        <f t="shared" si="11"/>
        <v>13.342279695823676</v>
      </c>
      <c r="M278" s="385">
        <v>1.3714618449503917</v>
      </c>
      <c r="N278" s="169">
        <v>0</v>
      </c>
      <c r="O278" s="405">
        <v>0</v>
      </c>
      <c r="P278" s="272">
        <v>1956</v>
      </c>
      <c r="Q278" s="15">
        <v>141</v>
      </c>
      <c r="R278" s="161">
        <v>7.2085889570552147E-2</v>
      </c>
      <c r="S278" s="409">
        <v>0.50863327770625444</v>
      </c>
      <c r="T278" s="162">
        <v>311357.07488490932</v>
      </c>
      <c r="U278" s="162">
        <v>0</v>
      </c>
      <c r="V278" s="162">
        <v>0</v>
      </c>
      <c r="W278" s="162">
        <v>94464.7</v>
      </c>
      <c r="X278" s="162">
        <v>373750.58998122247</v>
      </c>
      <c r="Y278" s="162">
        <v>0</v>
      </c>
      <c r="Z278" s="158">
        <v>0</v>
      </c>
      <c r="AA278" s="162">
        <v>94889.434087008995</v>
      </c>
      <c r="AB278" s="177">
        <f>SUM(Muut[[#This Row],[Työttömyysaste]:[Koulutustausta]])</f>
        <v>874461.79895314085</v>
      </c>
      <c r="AD278" s="62"/>
    </row>
    <row r="279" spans="1:30" s="45" customFormat="1">
      <c r="A279" s="90">
        <v>886</v>
      </c>
      <c r="B279" s="154" t="s">
        <v>278</v>
      </c>
      <c r="C279" s="403">
        <v>12599</v>
      </c>
      <c r="D279" s="136">
        <v>423.16666666666669</v>
      </c>
      <c r="E279" s="41">
        <v>5714</v>
      </c>
      <c r="F279" s="338">
        <f t="shared" si="10"/>
        <v>7.4057869560144679E-2</v>
      </c>
      <c r="G279" s="385">
        <f>Muut[[#This Row],[Keskim. työttömyysaste 2022, %]]/$F$12</f>
        <v>0.78029783086133064</v>
      </c>
      <c r="H279" s="169">
        <v>0</v>
      </c>
      <c r="I279" s="391">
        <v>37</v>
      </c>
      <c r="J279" s="397">
        <v>276</v>
      </c>
      <c r="K279" s="272">
        <v>400.82</v>
      </c>
      <c r="L279" s="173">
        <f t="shared" si="11"/>
        <v>31.43306222244399</v>
      </c>
      <c r="M279" s="385">
        <v>0.582139512783866</v>
      </c>
      <c r="N279" s="169">
        <v>0</v>
      </c>
      <c r="O279" s="405">
        <v>0</v>
      </c>
      <c r="P279" s="272">
        <v>3778</v>
      </c>
      <c r="Q279" s="15">
        <v>333</v>
      </c>
      <c r="R279" s="161">
        <v>8.814187400741133E-2</v>
      </c>
      <c r="S279" s="409">
        <v>0.62192324387817</v>
      </c>
      <c r="T279" s="162">
        <v>680991.45614068734</v>
      </c>
      <c r="U279" s="162">
        <v>0</v>
      </c>
      <c r="V279" s="162">
        <v>0</v>
      </c>
      <c r="W279" s="162">
        <v>474041.04</v>
      </c>
      <c r="X279" s="162">
        <v>304596.62371654995</v>
      </c>
      <c r="Y279" s="162">
        <v>0</v>
      </c>
      <c r="Z279" s="158">
        <v>0</v>
      </c>
      <c r="AA279" s="162">
        <v>222766.41929772685</v>
      </c>
      <c r="AB279" s="177">
        <f>SUM(Muut[[#This Row],[Työttömyysaste]:[Koulutustausta]])</f>
        <v>1682395.539154964</v>
      </c>
      <c r="AD279" s="62"/>
    </row>
    <row r="280" spans="1:30" s="45" customFormat="1">
      <c r="A280" s="90">
        <v>887</v>
      </c>
      <c r="B280" s="154" t="s">
        <v>279</v>
      </c>
      <c r="C280" s="403">
        <v>4569</v>
      </c>
      <c r="D280" s="136">
        <v>183.08333333333334</v>
      </c>
      <c r="E280" s="41">
        <v>1927</v>
      </c>
      <c r="F280" s="338">
        <f t="shared" si="10"/>
        <v>9.5009513924926486E-2</v>
      </c>
      <c r="G280" s="385">
        <f>Muut[[#This Row],[Keskim. työttömyysaste 2022, %]]/$F$12</f>
        <v>1.0010511788568481</v>
      </c>
      <c r="H280" s="169">
        <v>0</v>
      </c>
      <c r="I280" s="391">
        <v>12</v>
      </c>
      <c r="J280" s="397">
        <v>115</v>
      </c>
      <c r="K280" s="272">
        <v>475.53</v>
      </c>
      <c r="L280" s="173">
        <f t="shared" si="11"/>
        <v>9.608226610308499</v>
      </c>
      <c r="M280" s="385">
        <v>1.9044542005125507</v>
      </c>
      <c r="N280" s="169">
        <v>0</v>
      </c>
      <c r="O280" s="405">
        <v>0</v>
      </c>
      <c r="P280" s="272">
        <v>1269</v>
      </c>
      <c r="Q280" s="15">
        <v>203</v>
      </c>
      <c r="R280" s="161">
        <v>0.1599684791174153</v>
      </c>
      <c r="S280" s="409">
        <v>1.128727027548732</v>
      </c>
      <c r="T280" s="162">
        <v>316827.32246336195</v>
      </c>
      <c r="U280" s="162">
        <v>0</v>
      </c>
      <c r="V280" s="162">
        <v>0</v>
      </c>
      <c r="W280" s="162">
        <v>197517.1</v>
      </c>
      <c r="X280" s="162">
        <v>361371.27008615079</v>
      </c>
      <c r="Y280" s="162">
        <v>0</v>
      </c>
      <c r="Z280" s="158">
        <v>0</v>
      </c>
      <c r="AA280" s="162">
        <v>146617.88221757856</v>
      </c>
      <c r="AB280" s="177">
        <f>SUM(Muut[[#This Row],[Työttömyysaste]:[Koulutustausta]])</f>
        <v>1022333.5747670913</v>
      </c>
      <c r="AD280" s="62"/>
    </row>
    <row r="281" spans="1:30" s="45" customFormat="1">
      <c r="A281" s="90">
        <v>889</v>
      </c>
      <c r="B281" s="154" t="s">
        <v>280</v>
      </c>
      <c r="C281" s="403">
        <v>2523</v>
      </c>
      <c r="D281" s="136">
        <v>93.5</v>
      </c>
      <c r="E281" s="41">
        <v>1019</v>
      </c>
      <c r="F281" s="338">
        <f t="shared" si="10"/>
        <v>9.175662414131501E-2</v>
      </c>
      <c r="G281" s="385">
        <f>Muut[[#This Row],[Keskim. työttömyysaste 2022, %]]/$F$12</f>
        <v>0.96677767278303861</v>
      </c>
      <c r="H281" s="169">
        <v>0</v>
      </c>
      <c r="I281" s="391">
        <v>0</v>
      </c>
      <c r="J281" s="397">
        <v>65</v>
      </c>
      <c r="K281" s="272">
        <v>1669.46</v>
      </c>
      <c r="L281" s="173">
        <f t="shared" si="11"/>
        <v>1.5112671163130593</v>
      </c>
      <c r="M281" s="385">
        <v>12.108003495847894</v>
      </c>
      <c r="N281" s="169">
        <v>0</v>
      </c>
      <c r="O281" s="405">
        <v>0</v>
      </c>
      <c r="P281" s="272">
        <v>576</v>
      </c>
      <c r="Q281" s="15">
        <v>77</v>
      </c>
      <c r="R281" s="161">
        <v>0.13368055555555555</v>
      </c>
      <c r="S281" s="409">
        <v>0.94324117442245847</v>
      </c>
      <c r="T281" s="162">
        <v>168962.00334025736</v>
      </c>
      <c r="U281" s="162">
        <v>0</v>
      </c>
      <c r="V281" s="162">
        <v>0</v>
      </c>
      <c r="W281" s="162">
        <v>111640.09999999999</v>
      </c>
      <c r="X281" s="162">
        <v>1268678.9068156066</v>
      </c>
      <c r="Y281" s="162">
        <v>0</v>
      </c>
      <c r="Z281" s="158">
        <v>0</v>
      </c>
      <c r="AA281" s="162">
        <v>67657.642443619334</v>
      </c>
      <c r="AB281" s="177">
        <f>SUM(Muut[[#This Row],[Työttömyysaste]:[Koulutustausta]])</f>
        <v>1616938.6525994835</v>
      </c>
      <c r="AD281" s="62"/>
    </row>
    <row r="282" spans="1:30" s="45" customFormat="1">
      <c r="A282" s="90">
        <v>890</v>
      </c>
      <c r="B282" s="154" t="s">
        <v>281</v>
      </c>
      <c r="C282" s="403">
        <v>1180</v>
      </c>
      <c r="D282" s="136">
        <v>47.083333333333336</v>
      </c>
      <c r="E282" s="41">
        <v>559</v>
      </c>
      <c r="F282" s="338">
        <f t="shared" si="10"/>
        <v>8.422778771615981E-2</v>
      </c>
      <c r="G282" s="385">
        <f>Muut[[#This Row],[Keskim. työttömyysaste 2022, %]]/$F$12</f>
        <v>0.88745140041859638</v>
      </c>
      <c r="H282" s="169">
        <v>0</v>
      </c>
      <c r="I282" s="391">
        <v>4</v>
      </c>
      <c r="J282" s="397">
        <v>52</v>
      </c>
      <c r="K282" s="272">
        <v>5147.16</v>
      </c>
      <c r="L282" s="173">
        <f t="shared" si="11"/>
        <v>0.22925263640531868</v>
      </c>
      <c r="M282" s="385">
        <v>20</v>
      </c>
      <c r="N282" s="169">
        <v>0</v>
      </c>
      <c r="O282" s="405">
        <v>0</v>
      </c>
      <c r="P282" s="272">
        <v>328</v>
      </c>
      <c r="Q282" s="15">
        <v>62</v>
      </c>
      <c r="R282" s="161">
        <v>0.18902439024390244</v>
      </c>
      <c r="S282" s="409">
        <v>1.333743618188741</v>
      </c>
      <c r="T282" s="162">
        <v>72539.035038255475</v>
      </c>
      <c r="U282" s="162">
        <v>0</v>
      </c>
      <c r="V282" s="162">
        <v>0</v>
      </c>
      <c r="W282" s="162">
        <v>89312.08</v>
      </c>
      <c r="X282" s="162">
        <v>980108</v>
      </c>
      <c r="Y282" s="162">
        <v>0</v>
      </c>
      <c r="Z282" s="158">
        <v>0</v>
      </c>
      <c r="AA282" s="162">
        <v>44743.630656824971</v>
      </c>
      <c r="AB282" s="177">
        <f>SUM(Muut[[#This Row],[Työttömyysaste]:[Koulutustausta]])</f>
        <v>1186702.7456950804</v>
      </c>
      <c r="AD282" s="62"/>
    </row>
    <row r="283" spans="1:30" s="45" customFormat="1">
      <c r="A283" s="90">
        <v>892</v>
      </c>
      <c r="B283" s="154" t="s">
        <v>282</v>
      </c>
      <c r="C283" s="403">
        <v>3592</v>
      </c>
      <c r="D283" s="136">
        <v>150.16666666666666</v>
      </c>
      <c r="E283" s="41">
        <v>1554</v>
      </c>
      <c r="F283" s="338">
        <f t="shared" si="10"/>
        <v>9.6632346632346627E-2</v>
      </c>
      <c r="G283" s="385">
        <f>Muut[[#This Row],[Keskim. työttömyysaste 2022, %]]/$F$12</f>
        <v>1.0181498727427474</v>
      </c>
      <c r="H283" s="169">
        <v>0</v>
      </c>
      <c r="I283" s="391">
        <v>3</v>
      </c>
      <c r="J283" s="397">
        <v>44</v>
      </c>
      <c r="K283" s="272">
        <v>347.98</v>
      </c>
      <c r="L283" s="173">
        <f t="shared" si="11"/>
        <v>10.322432323696763</v>
      </c>
      <c r="M283" s="385">
        <v>1.772685637809567</v>
      </c>
      <c r="N283" s="169">
        <v>0</v>
      </c>
      <c r="O283" s="405">
        <v>0</v>
      </c>
      <c r="P283" s="272">
        <v>1137</v>
      </c>
      <c r="Q283" s="15">
        <v>100</v>
      </c>
      <c r="R283" s="161">
        <v>8.7950747581354446E-2</v>
      </c>
      <c r="S283" s="409">
        <v>0.62057466843406106</v>
      </c>
      <c r="T283" s="162">
        <v>253333.85213212526</v>
      </c>
      <c r="U283" s="162">
        <v>0</v>
      </c>
      <c r="V283" s="162">
        <v>0</v>
      </c>
      <c r="W283" s="162">
        <v>75571.759999999995</v>
      </c>
      <c r="X283" s="162">
        <v>264441.72726132692</v>
      </c>
      <c r="Y283" s="162">
        <v>0</v>
      </c>
      <c r="Z283" s="158">
        <v>0</v>
      </c>
      <c r="AA283" s="162">
        <v>63373.432662300635</v>
      </c>
      <c r="AB283" s="177">
        <f>SUM(Muut[[#This Row],[Työttömyysaste]:[Koulutustausta]])</f>
        <v>656720.77205575281</v>
      </c>
      <c r="AD283" s="62"/>
    </row>
    <row r="284" spans="1:30" s="45" customFormat="1">
      <c r="A284" s="90">
        <v>893</v>
      </c>
      <c r="B284" s="154" t="s">
        <v>283</v>
      </c>
      <c r="C284" s="403">
        <v>7434</v>
      </c>
      <c r="D284" s="136">
        <v>130.25</v>
      </c>
      <c r="E284" s="41">
        <v>3400</v>
      </c>
      <c r="F284" s="338">
        <f t="shared" si="10"/>
        <v>3.8308823529411763E-2</v>
      </c>
      <c r="G284" s="385">
        <f>Muut[[#This Row],[Keskim. työttömyysaste 2022, %]]/$F$12</f>
        <v>0.403634240093459</v>
      </c>
      <c r="H284" s="169">
        <v>3</v>
      </c>
      <c r="I284" s="391">
        <v>6304</v>
      </c>
      <c r="J284" s="397">
        <v>647</v>
      </c>
      <c r="K284" s="272">
        <v>732.83</v>
      </c>
      <c r="L284" s="173">
        <f t="shared" si="11"/>
        <v>10.144235361543604</v>
      </c>
      <c r="M284" s="385">
        <v>1.803825214549645</v>
      </c>
      <c r="N284" s="169">
        <v>0</v>
      </c>
      <c r="O284" s="405">
        <v>0</v>
      </c>
      <c r="P284" s="272">
        <v>2290</v>
      </c>
      <c r="Q284" s="15">
        <v>363</v>
      </c>
      <c r="R284" s="161">
        <v>0.15851528384279476</v>
      </c>
      <c r="S284" s="409">
        <v>1.1184733776308229</v>
      </c>
      <c r="T284" s="162">
        <v>207852.7354930102</v>
      </c>
      <c r="U284" s="162">
        <v>152996.92379999999</v>
      </c>
      <c r="V284" s="162">
        <v>1723698.3072000002</v>
      </c>
      <c r="W284" s="162">
        <v>1111248.3799999999</v>
      </c>
      <c r="X284" s="162">
        <v>556902.20986527437</v>
      </c>
      <c r="Y284" s="162">
        <v>0</v>
      </c>
      <c r="Z284" s="158">
        <v>0</v>
      </c>
      <c r="AA284" s="162">
        <v>236387.80486901329</v>
      </c>
      <c r="AB284" s="177">
        <f>SUM(Muut[[#This Row],[Työttömyysaste]:[Koulutustausta]])</f>
        <v>3989086.3612272982</v>
      </c>
      <c r="AD284" s="62"/>
    </row>
    <row r="285" spans="1:30" s="45" customFormat="1">
      <c r="A285" s="90">
        <v>895</v>
      </c>
      <c r="B285" s="154" t="s">
        <v>284</v>
      </c>
      <c r="C285" s="403">
        <v>15092</v>
      </c>
      <c r="D285" s="136">
        <v>596.91666666666663</v>
      </c>
      <c r="E285" s="41">
        <v>7167</v>
      </c>
      <c r="F285" s="338">
        <f t="shared" si="10"/>
        <v>8.3286823868657267E-2</v>
      </c>
      <c r="G285" s="385">
        <f>Muut[[#This Row],[Keskim. työttömyysaste 2022, %]]/$F$12</f>
        <v>0.87753709889350484</v>
      </c>
      <c r="H285" s="169">
        <v>0</v>
      </c>
      <c r="I285" s="391">
        <v>57</v>
      </c>
      <c r="J285" s="397">
        <v>1131</v>
      </c>
      <c r="K285" s="272">
        <v>503.22</v>
      </c>
      <c r="L285" s="173">
        <f t="shared" si="11"/>
        <v>29.990858868884384</v>
      </c>
      <c r="M285" s="385">
        <v>0.61013349459168598</v>
      </c>
      <c r="N285" s="169">
        <v>3</v>
      </c>
      <c r="O285" s="405">
        <v>642</v>
      </c>
      <c r="P285" s="272">
        <v>4396</v>
      </c>
      <c r="Q285" s="15">
        <v>760</v>
      </c>
      <c r="R285" s="161">
        <v>0.17288444040036396</v>
      </c>
      <c r="S285" s="409">
        <v>1.2198611976506843</v>
      </c>
      <c r="T285" s="162">
        <v>917397.32613060868</v>
      </c>
      <c r="U285" s="162">
        <v>0</v>
      </c>
      <c r="V285" s="162">
        <v>0</v>
      </c>
      <c r="W285" s="162">
        <v>1942537.74</v>
      </c>
      <c r="X285" s="162">
        <v>382413.83410668693</v>
      </c>
      <c r="Y285" s="162">
        <v>0</v>
      </c>
      <c r="Z285" s="158">
        <v>190044.84</v>
      </c>
      <c r="AA285" s="162">
        <v>523400.42789226159</v>
      </c>
      <c r="AB285" s="177">
        <f>SUM(Muut[[#This Row],[Työttömyysaste]:[Koulutustausta]])</f>
        <v>3955794.1681295573</v>
      </c>
      <c r="AD285" s="62"/>
    </row>
    <row r="286" spans="1:30" s="45" customFormat="1">
      <c r="A286" s="90">
        <v>905</v>
      </c>
      <c r="B286" s="154" t="s">
        <v>285</v>
      </c>
      <c r="C286" s="403">
        <v>67988</v>
      </c>
      <c r="D286" s="136">
        <v>2336.5833333333335</v>
      </c>
      <c r="E286" s="41">
        <v>32380</v>
      </c>
      <c r="F286" s="338">
        <f t="shared" si="10"/>
        <v>7.2161313568046129E-2</v>
      </c>
      <c r="G286" s="385">
        <f>Muut[[#This Row],[Keskim. työttömyysaste 2022, %]]/$F$12</f>
        <v>0.76031509930922059</v>
      </c>
      <c r="H286" s="169">
        <v>1</v>
      </c>
      <c r="I286" s="391">
        <v>15912</v>
      </c>
      <c r="J286" s="397">
        <v>7049</v>
      </c>
      <c r="K286" s="272">
        <v>364.84</v>
      </c>
      <c r="L286" s="173">
        <f t="shared" si="11"/>
        <v>186.35018090121699</v>
      </c>
      <c r="M286" s="385">
        <v>9.8193773888410468E-2</v>
      </c>
      <c r="N286" s="169">
        <v>0</v>
      </c>
      <c r="O286" s="405">
        <v>0</v>
      </c>
      <c r="P286" s="272">
        <v>20753</v>
      </c>
      <c r="Q286" s="15">
        <v>2644</v>
      </c>
      <c r="R286" s="161">
        <v>0.12740326699754254</v>
      </c>
      <c r="S286" s="409">
        <v>0.89894904078311122</v>
      </c>
      <c r="T286" s="162">
        <v>3580725.8268590304</v>
      </c>
      <c r="U286" s="162">
        <v>1399240.6316</v>
      </c>
      <c r="V286" s="162">
        <v>4350807.0216000006</v>
      </c>
      <c r="W286" s="162">
        <v>12106939.459999999</v>
      </c>
      <c r="X286" s="162">
        <v>277254.20936267165</v>
      </c>
      <c r="Y286" s="162">
        <v>0</v>
      </c>
      <c r="Z286" s="158">
        <v>0</v>
      </c>
      <c r="AA286" s="162">
        <v>1737577.5581487883</v>
      </c>
      <c r="AB286" s="177">
        <f>SUM(Muut[[#This Row],[Työttömyysaste]:[Koulutustausta]])</f>
        <v>23452544.707570486</v>
      </c>
      <c r="AD286" s="62"/>
    </row>
    <row r="287" spans="1:30" s="45" customFormat="1">
      <c r="A287" s="90">
        <v>908</v>
      </c>
      <c r="B287" s="154" t="s">
        <v>286</v>
      </c>
      <c r="C287" s="403">
        <v>20703</v>
      </c>
      <c r="D287" s="136">
        <v>804.83333333333337</v>
      </c>
      <c r="E287" s="41">
        <v>9095</v>
      </c>
      <c r="F287" s="338">
        <f t="shared" si="10"/>
        <v>8.8491845336265348E-2</v>
      </c>
      <c r="G287" s="385">
        <f>Muut[[#This Row],[Keskim. työttömyysaste 2022, %]]/$F$12</f>
        <v>0.93237890010765945</v>
      </c>
      <c r="H287" s="169">
        <v>0</v>
      </c>
      <c r="I287" s="391">
        <v>37</v>
      </c>
      <c r="J287" s="397">
        <v>845</v>
      </c>
      <c r="K287" s="272">
        <v>272.05</v>
      </c>
      <c r="L287" s="173">
        <f t="shared" si="11"/>
        <v>76.099981621025549</v>
      </c>
      <c r="M287" s="385">
        <v>0.24045245659327258</v>
      </c>
      <c r="N287" s="169">
        <v>0</v>
      </c>
      <c r="O287" s="405">
        <v>0</v>
      </c>
      <c r="P287" s="272">
        <v>6315</v>
      </c>
      <c r="Q287" s="15">
        <v>645</v>
      </c>
      <c r="R287" s="161">
        <v>0.10213776722090261</v>
      </c>
      <c r="S287" s="409">
        <v>0.72067734238502801</v>
      </c>
      <c r="T287" s="162">
        <v>1337121.606355703</v>
      </c>
      <c r="U287" s="162">
        <v>0</v>
      </c>
      <c r="V287" s="162">
        <v>0</v>
      </c>
      <c r="W287" s="162">
        <v>1451321.3</v>
      </c>
      <c r="X287" s="162">
        <v>206739.96178356218</v>
      </c>
      <c r="Y287" s="162">
        <v>0</v>
      </c>
      <c r="Z287" s="158">
        <v>0</v>
      </c>
      <c r="AA287" s="162">
        <v>424180.80324146338</v>
      </c>
      <c r="AB287" s="177">
        <f>SUM(Muut[[#This Row],[Työttömyysaste]:[Koulutustausta]])</f>
        <v>3419363.6713807289</v>
      </c>
      <c r="AD287" s="62"/>
    </row>
    <row r="288" spans="1:30" s="45" customFormat="1">
      <c r="A288" s="90">
        <v>915</v>
      </c>
      <c r="B288" s="154" t="s">
        <v>287</v>
      </c>
      <c r="C288" s="403">
        <v>19759</v>
      </c>
      <c r="D288" s="136">
        <v>998</v>
      </c>
      <c r="E288" s="41">
        <v>8400</v>
      </c>
      <c r="F288" s="338">
        <f t="shared" si="10"/>
        <v>0.11880952380952381</v>
      </c>
      <c r="G288" s="385">
        <f>Muut[[#This Row],[Keskim. työttömyysaste 2022, %]]/$F$12</f>
        <v>1.2518158335482361</v>
      </c>
      <c r="H288" s="169">
        <v>0</v>
      </c>
      <c r="I288" s="391">
        <v>38</v>
      </c>
      <c r="J288" s="397">
        <v>686</v>
      </c>
      <c r="K288" s="272">
        <v>385.62</v>
      </c>
      <c r="L288" s="173">
        <f t="shared" si="11"/>
        <v>51.239562263368079</v>
      </c>
      <c r="M288" s="385">
        <v>0.35711521955292552</v>
      </c>
      <c r="N288" s="169">
        <v>0</v>
      </c>
      <c r="O288" s="405">
        <v>0</v>
      </c>
      <c r="P288" s="272">
        <v>5178</v>
      </c>
      <c r="Q288" s="15">
        <v>710</v>
      </c>
      <c r="R288" s="161">
        <v>0.13711857860177676</v>
      </c>
      <c r="S288" s="409">
        <v>0.96749963805864136</v>
      </c>
      <c r="T288" s="162">
        <v>1713367.7546453637</v>
      </c>
      <c r="U288" s="162">
        <v>0</v>
      </c>
      <c r="V288" s="162">
        <v>0</v>
      </c>
      <c r="W288" s="162">
        <v>1178232.44</v>
      </c>
      <c r="X288" s="162">
        <v>293045.63154926401</v>
      </c>
      <c r="Y288" s="162">
        <v>0</v>
      </c>
      <c r="Z288" s="158">
        <v>0</v>
      </c>
      <c r="AA288" s="162">
        <v>543491.3446550318</v>
      </c>
      <c r="AB288" s="177">
        <f>SUM(Muut[[#This Row],[Työttömyysaste]:[Koulutustausta]])</f>
        <v>3728137.1708496595</v>
      </c>
      <c r="AD288" s="62"/>
    </row>
    <row r="289" spans="1:30" s="45" customFormat="1">
      <c r="A289" s="90">
        <v>918</v>
      </c>
      <c r="B289" s="154" t="s">
        <v>288</v>
      </c>
      <c r="C289" s="403">
        <v>2228</v>
      </c>
      <c r="D289" s="136">
        <v>71.25</v>
      </c>
      <c r="E289" s="41">
        <v>1044</v>
      </c>
      <c r="F289" s="338">
        <f t="shared" si="10"/>
        <v>6.8247126436781616E-2</v>
      </c>
      <c r="G289" s="385">
        <f>Muut[[#This Row],[Keskim. työttömyysaste 2022, %]]/$F$12</f>
        <v>0.71907394902699973</v>
      </c>
      <c r="H289" s="169">
        <v>0</v>
      </c>
      <c r="I289" s="391">
        <v>13</v>
      </c>
      <c r="J289" s="397">
        <v>83</v>
      </c>
      <c r="K289" s="272">
        <v>188.88</v>
      </c>
      <c r="L289" s="173">
        <f t="shared" si="11"/>
        <v>11.795849216433714</v>
      </c>
      <c r="M289" s="385">
        <v>1.5512598704623595</v>
      </c>
      <c r="N289" s="169">
        <v>0</v>
      </c>
      <c r="O289" s="405">
        <v>0</v>
      </c>
      <c r="P289" s="272">
        <v>650</v>
      </c>
      <c r="Q289" s="15">
        <v>114</v>
      </c>
      <c r="R289" s="161">
        <v>0.17538461538461539</v>
      </c>
      <c r="S289" s="409">
        <v>1.2375022672782481</v>
      </c>
      <c r="T289" s="162">
        <v>110977.2424565954</v>
      </c>
      <c r="U289" s="162">
        <v>0</v>
      </c>
      <c r="V289" s="162">
        <v>0</v>
      </c>
      <c r="W289" s="162">
        <v>142555.82</v>
      </c>
      <c r="X289" s="162">
        <v>143536.27635243238</v>
      </c>
      <c r="Y289" s="162">
        <v>0</v>
      </c>
      <c r="Z289" s="158">
        <v>0</v>
      </c>
      <c r="AA289" s="162">
        <v>78385.918114029482</v>
      </c>
      <c r="AB289" s="177">
        <f>SUM(Muut[[#This Row],[Työttömyysaste]:[Koulutustausta]])</f>
        <v>475455.25692305726</v>
      </c>
      <c r="AD289" s="62"/>
    </row>
    <row r="290" spans="1:30" s="45" customFormat="1">
      <c r="A290" s="90">
        <v>921</v>
      </c>
      <c r="B290" s="154" t="s">
        <v>289</v>
      </c>
      <c r="C290" s="403">
        <v>1894</v>
      </c>
      <c r="D290" s="136">
        <v>66</v>
      </c>
      <c r="E290" s="41">
        <v>738</v>
      </c>
      <c r="F290" s="338">
        <f t="shared" si="10"/>
        <v>8.943089430894309E-2</v>
      </c>
      <c r="G290" s="385">
        <f>Muut[[#This Row],[Keskim. työttömyysaste 2022, %]]/$F$12</f>
        <v>0.94227302588801187</v>
      </c>
      <c r="H290" s="169">
        <v>0</v>
      </c>
      <c r="I290" s="391">
        <v>2</v>
      </c>
      <c r="J290" s="397">
        <v>29</v>
      </c>
      <c r="K290" s="272">
        <v>422.63</v>
      </c>
      <c r="L290" s="173">
        <f t="shared" si="11"/>
        <v>4.4814613255093105</v>
      </c>
      <c r="M290" s="385">
        <v>4.0831385564615807</v>
      </c>
      <c r="N290" s="169">
        <v>0</v>
      </c>
      <c r="O290" s="405">
        <v>0</v>
      </c>
      <c r="P290" s="272">
        <v>383</v>
      </c>
      <c r="Q290" s="15">
        <v>60</v>
      </c>
      <c r="R290" s="161">
        <v>0.1566579634464752</v>
      </c>
      <c r="S290" s="409">
        <v>1.1053682475345077</v>
      </c>
      <c r="T290" s="162">
        <v>123623.75224117933</v>
      </c>
      <c r="U290" s="162">
        <v>0</v>
      </c>
      <c r="V290" s="162">
        <v>0</v>
      </c>
      <c r="W290" s="162">
        <v>49808.659999999996</v>
      </c>
      <c r="X290" s="162">
        <v>321170.77760921489</v>
      </c>
      <c r="Y290" s="162">
        <v>0</v>
      </c>
      <c r="Z290" s="158">
        <v>0</v>
      </c>
      <c r="AA290" s="162">
        <v>59520.122911407067</v>
      </c>
      <c r="AB290" s="177">
        <f>SUM(Muut[[#This Row],[Työttömyysaste]:[Koulutustausta]])</f>
        <v>554123.31276180129</v>
      </c>
      <c r="AD290" s="62"/>
    </row>
    <row r="291" spans="1:30" s="45" customFormat="1">
      <c r="A291" s="90">
        <v>922</v>
      </c>
      <c r="B291" s="154" t="s">
        <v>290</v>
      </c>
      <c r="C291" s="403">
        <v>4501</v>
      </c>
      <c r="D291" s="136">
        <v>107.66666666666667</v>
      </c>
      <c r="E291" s="41">
        <v>2132</v>
      </c>
      <c r="F291" s="338">
        <f t="shared" si="10"/>
        <v>5.0500312695434646E-2</v>
      </c>
      <c r="G291" s="385">
        <f>Muut[[#This Row],[Keskim. työttömyysaste 2022, %]]/$F$12</f>
        <v>0.5320877401430556</v>
      </c>
      <c r="H291" s="169">
        <v>0</v>
      </c>
      <c r="I291" s="391">
        <v>18</v>
      </c>
      <c r="J291" s="397">
        <v>83</v>
      </c>
      <c r="K291" s="272">
        <v>301.04000000000002</v>
      </c>
      <c r="L291" s="173">
        <f t="shared" si="11"/>
        <v>14.951501461599786</v>
      </c>
      <c r="M291" s="385">
        <v>1.2238521712668573</v>
      </c>
      <c r="N291" s="169">
        <v>0</v>
      </c>
      <c r="O291" s="405">
        <v>0</v>
      </c>
      <c r="P291" s="272">
        <v>1552</v>
      </c>
      <c r="Q291" s="15">
        <v>113</v>
      </c>
      <c r="R291" s="161">
        <v>7.2809278350515469E-2</v>
      </c>
      <c r="S291" s="409">
        <v>0.51373746117961727</v>
      </c>
      <c r="T291" s="162">
        <v>165896.58763645226</v>
      </c>
      <c r="U291" s="162">
        <v>0</v>
      </c>
      <c r="V291" s="162">
        <v>0</v>
      </c>
      <c r="W291" s="162">
        <v>142555.82</v>
      </c>
      <c r="X291" s="162">
        <v>228770.43960787935</v>
      </c>
      <c r="Y291" s="162">
        <v>0</v>
      </c>
      <c r="Z291" s="158">
        <v>0</v>
      </c>
      <c r="AA291" s="162">
        <v>65739.607652035673</v>
      </c>
      <c r="AB291" s="177">
        <f>SUM(Muut[[#This Row],[Työttömyysaste]:[Koulutustausta]])</f>
        <v>602962.45489636727</v>
      </c>
      <c r="AD291" s="62"/>
    </row>
    <row r="292" spans="1:30" s="45" customFormat="1">
      <c r="A292" s="90">
        <v>924</v>
      </c>
      <c r="B292" s="154" t="s">
        <v>291</v>
      </c>
      <c r="C292" s="403">
        <v>2946</v>
      </c>
      <c r="D292" s="136">
        <v>72.25</v>
      </c>
      <c r="E292" s="41">
        <v>1296</v>
      </c>
      <c r="F292" s="338">
        <f t="shared" si="10"/>
        <v>5.5748456790123455E-2</v>
      </c>
      <c r="G292" s="385">
        <f>Muut[[#This Row],[Keskim. työttömyysaste 2022, %]]/$F$12</f>
        <v>0.58738389539915048</v>
      </c>
      <c r="H292" s="169">
        <v>0</v>
      </c>
      <c r="I292" s="391">
        <v>51</v>
      </c>
      <c r="J292" s="397">
        <v>74</v>
      </c>
      <c r="K292" s="272">
        <v>502.12</v>
      </c>
      <c r="L292" s="173">
        <f t="shared" si="11"/>
        <v>5.8671233967975782</v>
      </c>
      <c r="M292" s="385">
        <v>3.1188073421919547</v>
      </c>
      <c r="N292" s="169">
        <v>0</v>
      </c>
      <c r="O292" s="405">
        <v>0</v>
      </c>
      <c r="P292" s="272">
        <v>754</v>
      </c>
      <c r="Q292" s="15">
        <v>79</v>
      </c>
      <c r="R292" s="161">
        <v>0.10477453580901856</v>
      </c>
      <c r="S292" s="409">
        <v>0.73928220746356321</v>
      </c>
      <c r="T292" s="162">
        <v>119867.0908514453</v>
      </c>
      <c r="U292" s="162">
        <v>0</v>
      </c>
      <c r="V292" s="162">
        <v>0</v>
      </c>
      <c r="W292" s="162">
        <v>127097.95999999999</v>
      </c>
      <c r="X292" s="162">
        <v>381577.90704194916</v>
      </c>
      <c r="Y292" s="162">
        <v>0</v>
      </c>
      <c r="Z292" s="158">
        <v>0</v>
      </c>
      <c r="AA292" s="162">
        <v>61918.418644025092</v>
      </c>
      <c r="AB292" s="177">
        <f>SUM(Muut[[#This Row],[Työttömyysaste]:[Koulutustausta]])</f>
        <v>690461.37653741951</v>
      </c>
      <c r="AD292" s="62"/>
    </row>
    <row r="293" spans="1:30" s="45" customFormat="1">
      <c r="A293" s="90">
        <v>925</v>
      </c>
      <c r="B293" s="154" t="s">
        <v>292</v>
      </c>
      <c r="C293" s="403">
        <v>3427</v>
      </c>
      <c r="D293" s="136">
        <v>117.33333333333333</v>
      </c>
      <c r="E293" s="41">
        <v>1622</v>
      </c>
      <c r="F293" s="338">
        <f t="shared" si="10"/>
        <v>7.233867653103164E-2</v>
      </c>
      <c r="G293" s="385">
        <f>Muut[[#This Row],[Keskim. työttömyysaste 2022, %]]/$F$12</f>
        <v>0.76218385324603666</v>
      </c>
      <c r="H293" s="169">
        <v>0</v>
      </c>
      <c r="I293" s="391">
        <v>4</v>
      </c>
      <c r="J293" s="397">
        <v>135</v>
      </c>
      <c r="K293" s="272">
        <v>925.28</v>
      </c>
      <c r="L293" s="173">
        <f t="shared" si="11"/>
        <v>3.7037437316271831</v>
      </c>
      <c r="M293" s="385">
        <v>4.9405220375329142</v>
      </c>
      <c r="N293" s="169">
        <v>0</v>
      </c>
      <c r="O293" s="405">
        <v>0</v>
      </c>
      <c r="P293" s="272">
        <v>984</v>
      </c>
      <c r="Q293" s="15">
        <v>148</v>
      </c>
      <c r="R293" s="161">
        <v>0.15040650406504066</v>
      </c>
      <c r="S293" s="409">
        <v>1.0612583628598584</v>
      </c>
      <c r="T293" s="162">
        <v>180933.52158768757</v>
      </c>
      <c r="U293" s="162">
        <v>0</v>
      </c>
      <c r="V293" s="162">
        <v>0</v>
      </c>
      <c r="W293" s="162">
        <v>231867.9</v>
      </c>
      <c r="X293" s="162">
        <v>703151.44950962858</v>
      </c>
      <c r="Y293" s="162">
        <v>0</v>
      </c>
      <c r="Z293" s="158">
        <v>0</v>
      </c>
      <c r="AA293" s="162">
        <v>103397.98840267448</v>
      </c>
      <c r="AB293" s="177">
        <f>SUM(Muut[[#This Row],[Työttömyysaste]:[Koulutustausta]])</f>
        <v>1219350.8594999905</v>
      </c>
      <c r="AD293" s="62"/>
    </row>
    <row r="294" spans="1:30" s="45" customFormat="1">
      <c r="A294" s="90">
        <v>927</v>
      </c>
      <c r="B294" s="154" t="s">
        <v>293</v>
      </c>
      <c r="C294" s="403">
        <v>28913</v>
      </c>
      <c r="D294" s="136">
        <v>1031.3333333333333</v>
      </c>
      <c r="E294" s="41">
        <v>14563</v>
      </c>
      <c r="F294" s="338">
        <f t="shared" si="10"/>
        <v>7.0818741559660323E-2</v>
      </c>
      <c r="G294" s="385">
        <f>Muut[[#This Row],[Keskim. työttömyysaste 2022, %]]/$F$12</f>
        <v>0.74616932341611586</v>
      </c>
      <c r="H294" s="169">
        <v>0</v>
      </c>
      <c r="I294" s="391">
        <v>490</v>
      </c>
      <c r="J294" s="397">
        <v>1887</v>
      </c>
      <c r="K294" s="272">
        <v>522.02</v>
      </c>
      <c r="L294" s="173">
        <f t="shared" si="11"/>
        <v>55.386766790544428</v>
      </c>
      <c r="M294" s="385">
        <v>0.33037544142407632</v>
      </c>
      <c r="N294" s="169">
        <v>0</v>
      </c>
      <c r="O294" s="405">
        <v>0</v>
      </c>
      <c r="P294" s="272">
        <v>9826</v>
      </c>
      <c r="Q294" s="15">
        <v>1433</v>
      </c>
      <c r="R294" s="161">
        <v>0.1458375737838388</v>
      </c>
      <c r="S294" s="409">
        <v>1.0290202924360399</v>
      </c>
      <c r="T294" s="162">
        <v>1494430.539992122</v>
      </c>
      <c r="U294" s="162">
        <v>0</v>
      </c>
      <c r="V294" s="162">
        <v>0</v>
      </c>
      <c r="W294" s="162">
        <v>3240997.98</v>
      </c>
      <c r="X294" s="162">
        <v>396700.58757675107</v>
      </c>
      <c r="Y294" s="162">
        <v>0</v>
      </c>
      <c r="Z294" s="158">
        <v>0</v>
      </c>
      <c r="AA294" s="162">
        <v>845851.17142322753</v>
      </c>
      <c r="AB294" s="177">
        <f>SUM(Muut[[#This Row],[Työttömyysaste]:[Koulutustausta]])</f>
        <v>5977980.2789921006</v>
      </c>
      <c r="AD294" s="62"/>
    </row>
    <row r="295" spans="1:30" s="45" customFormat="1">
      <c r="A295" s="90">
        <v>931</v>
      </c>
      <c r="B295" s="154" t="s">
        <v>294</v>
      </c>
      <c r="C295" s="403">
        <v>5951</v>
      </c>
      <c r="D295" s="136">
        <v>227.66666666666666</v>
      </c>
      <c r="E295" s="41">
        <v>2427</v>
      </c>
      <c r="F295" s="338">
        <f t="shared" si="10"/>
        <v>9.3805795907155612E-2</v>
      </c>
      <c r="G295" s="385">
        <f>Muut[[#This Row],[Keskim. työttömyysaste 2022, %]]/$F$12</f>
        <v>0.98836841382709661</v>
      </c>
      <c r="H295" s="169">
        <v>0</v>
      </c>
      <c r="I295" s="391">
        <v>12</v>
      </c>
      <c r="J295" s="397">
        <v>120</v>
      </c>
      <c r="K295" s="272">
        <v>1248.53</v>
      </c>
      <c r="L295" s="173">
        <f t="shared" si="11"/>
        <v>4.7664052926241265</v>
      </c>
      <c r="M295" s="385">
        <v>3.8390414587267205</v>
      </c>
      <c r="N295" s="169">
        <v>0</v>
      </c>
      <c r="O295" s="405">
        <v>0</v>
      </c>
      <c r="P295" s="272">
        <v>1340</v>
      </c>
      <c r="Q295" s="15">
        <v>204</v>
      </c>
      <c r="R295" s="161">
        <v>0.15223880597014924</v>
      </c>
      <c r="S295" s="409">
        <v>1.0741869641339075</v>
      </c>
      <c r="T295" s="162">
        <v>407430.93043355353</v>
      </c>
      <c r="U295" s="162">
        <v>0</v>
      </c>
      <c r="V295" s="162">
        <v>0</v>
      </c>
      <c r="W295" s="162">
        <v>206104.8</v>
      </c>
      <c r="X295" s="162">
        <v>948800.01648825919</v>
      </c>
      <c r="Y295" s="162">
        <v>0</v>
      </c>
      <c r="Z295" s="158">
        <v>0</v>
      </c>
      <c r="AA295" s="162">
        <v>181738.39470783592</v>
      </c>
      <c r="AB295" s="177">
        <f>SUM(Muut[[#This Row],[Työttömyysaste]:[Koulutustausta]])</f>
        <v>1744074.1416296486</v>
      </c>
      <c r="AD295" s="62"/>
    </row>
    <row r="296" spans="1:30" s="45" customFormat="1">
      <c r="A296" s="90">
        <v>934</v>
      </c>
      <c r="B296" s="154" t="s">
        <v>295</v>
      </c>
      <c r="C296" s="403">
        <v>2671</v>
      </c>
      <c r="D296" s="136">
        <v>62.583333333333336</v>
      </c>
      <c r="E296" s="41">
        <v>1173</v>
      </c>
      <c r="F296" s="338">
        <f t="shared" si="10"/>
        <v>5.335322534811026E-2</v>
      </c>
      <c r="G296" s="385">
        <f>Muut[[#This Row],[Keskim. työttömyysaste 2022, %]]/$F$12</f>
        <v>0.56214695691152783</v>
      </c>
      <c r="H296" s="169">
        <v>0</v>
      </c>
      <c r="I296" s="391">
        <v>5</v>
      </c>
      <c r="J296" s="397">
        <v>50</v>
      </c>
      <c r="K296" s="272">
        <v>287.32</v>
      </c>
      <c r="L296" s="173">
        <f t="shared" si="11"/>
        <v>9.2962550466378957</v>
      </c>
      <c r="M296" s="385">
        <v>1.9683654800430994</v>
      </c>
      <c r="N296" s="169">
        <v>0</v>
      </c>
      <c r="O296" s="405">
        <v>0</v>
      </c>
      <c r="P296" s="272">
        <v>688</v>
      </c>
      <c r="Q296" s="15">
        <v>77</v>
      </c>
      <c r="R296" s="161">
        <v>0.1119186046511628</v>
      </c>
      <c r="S296" s="409">
        <v>0.78969028556298859</v>
      </c>
      <c r="T296" s="162">
        <v>104008.52553275354</v>
      </c>
      <c r="U296" s="162">
        <v>0</v>
      </c>
      <c r="V296" s="162">
        <v>0</v>
      </c>
      <c r="W296" s="162">
        <v>85877</v>
      </c>
      <c r="X296" s="162">
        <v>218344.14930951328</v>
      </c>
      <c r="Y296" s="162">
        <v>0</v>
      </c>
      <c r="Z296" s="158">
        <v>0</v>
      </c>
      <c r="AA296" s="162">
        <v>59966.340060362454</v>
      </c>
      <c r="AB296" s="177">
        <f>SUM(Muut[[#This Row],[Työttömyysaste]:[Koulutustausta]])</f>
        <v>468196.01490262931</v>
      </c>
      <c r="AD296" s="62"/>
    </row>
    <row r="297" spans="1:30" s="45" customFormat="1">
      <c r="A297" s="90">
        <v>935</v>
      </c>
      <c r="B297" s="154" t="s">
        <v>296</v>
      </c>
      <c r="C297" s="403">
        <v>2985</v>
      </c>
      <c r="D297" s="136">
        <v>153.41666666666666</v>
      </c>
      <c r="E297" s="41">
        <v>1322</v>
      </c>
      <c r="F297" s="338">
        <f t="shared" si="10"/>
        <v>0.1160489157841654</v>
      </c>
      <c r="G297" s="385">
        <f>Muut[[#This Row],[Keskim. työttömyysaste 2022, %]]/$F$12</f>
        <v>1.222729168392467</v>
      </c>
      <c r="H297" s="169">
        <v>0</v>
      </c>
      <c r="I297" s="391">
        <v>13</v>
      </c>
      <c r="J297" s="397">
        <v>179</v>
      </c>
      <c r="K297" s="272">
        <v>372.47</v>
      </c>
      <c r="L297" s="173">
        <f t="shared" si="11"/>
        <v>8.0140682471071489</v>
      </c>
      <c r="M297" s="385">
        <v>2.2832882080937731</v>
      </c>
      <c r="N297" s="169">
        <v>0</v>
      </c>
      <c r="O297" s="405">
        <v>0</v>
      </c>
      <c r="P297" s="272">
        <v>814</v>
      </c>
      <c r="Q297" s="15">
        <v>122</v>
      </c>
      <c r="R297" s="161">
        <v>0.14987714987714987</v>
      </c>
      <c r="S297" s="409">
        <v>1.0575232746580141</v>
      </c>
      <c r="T297" s="162">
        <v>252824.87174122036</v>
      </c>
      <c r="U297" s="162">
        <v>0</v>
      </c>
      <c r="V297" s="162">
        <v>0</v>
      </c>
      <c r="W297" s="162">
        <v>307439.65999999997</v>
      </c>
      <c r="X297" s="162">
        <v>283052.5034571712</v>
      </c>
      <c r="Y297" s="162">
        <v>0</v>
      </c>
      <c r="Z297" s="158">
        <v>0</v>
      </c>
      <c r="AA297" s="162">
        <v>89745.179295104113</v>
      </c>
      <c r="AB297" s="177">
        <f>SUM(Muut[[#This Row],[Työttömyysaste]:[Koulutustausta]])</f>
        <v>933062.21449349553</v>
      </c>
      <c r="AD297" s="62"/>
    </row>
    <row r="298" spans="1:30" s="45" customFormat="1">
      <c r="A298" s="90">
        <v>936</v>
      </c>
      <c r="B298" s="154" t="s">
        <v>297</v>
      </c>
      <c r="C298" s="403">
        <v>6395</v>
      </c>
      <c r="D298" s="136">
        <v>204.66666666666666</v>
      </c>
      <c r="E298" s="41">
        <v>2535</v>
      </c>
      <c r="F298" s="338">
        <f t="shared" si="10"/>
        <v>8.0736357659434585E-2</v>
      </c>
      <c r="G298" s="385">
        <f>Muut[[#This Row],[Keskim. työttömyysaste 2022, %]]/$F$12</f>
        <v>0.85066455634587812</v>
      </c>
      <c r="H298" s="169">
        <v>0</v>
      </c>
      <c r="I298" s="391">
        <v>9</v>
      </c>
      <c r="J298" s="397">
        <v>175</v>
      </c>
      <c r="K298" s="272">
        <v>1162.6300000000001</v>
      </c>
      <c r="L298" s="173">
        <f t="shared" si="11"/>
        <v>5.5004601635946084</v>
      </c>
      <c r="M298" s="385">
        <v>3.3267084904256943</v>
      </c>
      <c r="N298" s="169">
        <v>0</v>
      </c>
      <c r="O298" s="405">
        <v>0</v>
      </c>
      <c r="P298" s="272">
        <v>1525</v>
      </c>
      <c r="Q298" s="15">
        <v>217</v>
      </c>
      <c r="R298" s="161">
        <v>0.14229508196721311</v>
      </c>
      <c r="S298" s="409">
        <v>1.0040247040529013</v>
      </c>
      <c r="T298" s="162">
        <v>376828.78876661503</v>
      </c>
      <c r="U298" s="162">
        <v>0</v>
      </c>
      <c r="V298" s="162">
        <v>0</v>
      </c>
      <c r="W298" s="162">
        <v>300569.5</v>
      </c>
      <c r="X298" s="162">
        <v>883521.71206918918</v>
      </c>
      <c r="Y298" s="162">
        <v>0</v>
      </c>
      <c r="Z298" s="158">
        <v>0</v>
      </c>
      <c r="AA298" s="162">
        <v>182541.5808401524</v>
      </c>
      <c r="AB298" s="177">
        <f>SUM(Muut[[#This Row],[Työttömyysaste]:[Koulutustausta]])</f>
        <v>1743461.5816759567</v>
      </c>
      <c r="AD298" s="62"/>
    </row>
    <row r="299" spans="1:30" s="45" customFormat="1">
      <c r="A299" s="90">
        <v>946</v>
      </c>
      <c r="B299" s="154" t="s">
        <v>298</v>
      </c>
      <c r="C299" s="403">
        <v>6287</v>
      </c>
      <c r="D299" s="136">
        <v>112.5</v>
      </c>
      <c r="E299" s="41">
        <v>2906</v>
      </c>
      <c r="F299" s="338">
        <f t="shared" si="10"/>
        <v>3.8713007570543703E-2</v>
      </c>
      <c r="G299" s="385">
        <f>Muut[[#This Row],[Keskim. työttömyysaste 2022, %]]/$F$12</f>
        <v>0.40789285477461568</v>
      </c>
      <c r="H299" s="169">
        <v>3</v>
      </c>
      <c r="I299" s="391">
        <v>5134</v>
      </c>
      <c r="J299" s="397">
        <v>382</v>
      </c>
      <c r="K299" s="272">
        <v>782.13</v>
      </c>
      <c r="L299" s="173">
        <f t="shared" si="11"/>
        <v>8.0383056525130101</v>
      </c>
      <c r="M299" s="385">
        <v>2.2764035505116507</v>
      </c>
      <c r="N299" s="169">
        <v>3</v>
      </c>
      <c r="O299" s="405">
        <v>495</v>
      </c>
      <c r="P299" s="272">
        <v>1802</v>
      </c>
      <c r="Q299" s="15">
        <v>219</v>
      </c>
      <c r="R299" s="161">
        <v>0.12153163152053274</v>
      </c>
      <c r="S299" s="409">
        <v>0.85751916850214494</v>
      </c>
      <c r="T299" s="162">
        <v>177637.53812184397</v>
      </c>
      <c r="U299" s="162">
        <v>129390.8609</v>
      </c>
      <c r="V299" s="162">
        <v>1403786.0262</v>
      </c>
      <c r="W299" s="162">
        <v>656100.28</v>
      </c>
      <c r="X299" s="162">
        <v>594366.94103943207</v>
      </c>
      <c r="Y299" s="162">
        <v>0</v>
      </c>
      <c r="Z299" s="158">
        <v>146529.9</v>
      </c>
      <c r="AA299" s="162">
        <v>153272.47024176398</v>
      </c>
      <c r="AB299" s="177">
        <f>SUM(Muut[[#This Row],[Työttömyysaste]:[Koulutustausta]])</f>
        <v>3261084.0165030397</v>
      </c>
      <c r="AD299" s="62"/>
    </row>
    <row r="300" spans="1:30" s="45" customFormat="1">
      <c r="A300" s="90">
        <v>976</v>
      </c>
      <c r="B300" s="154" t="s">
        <v>299</v>
      </c>
      <c r="C300" s="403">
        <v>3788</v>
      </c>
      <c r="D300" s="136">
        <v>184.16666666666666</v>
      </c>
      <c r="E300" s="41">
        <v>1512</v>
      </c>
      <c r="F300" s="338">
        <f t="shared" si="10"/>
        <v>0.12180335097001763</v>
      </c>
      <c r="G300" s="385">
        <f>Muut[[#This Row],[Keskim. työttömyysaste 2022, %]]/$F$12</f>
        <v>1.2833597714603286</v>
      </c>
      <c r="H300" s="169">
        <v>0</v>
      </c>
      <c r="I300" s="391">
        <v>25</v>
      </c>
      <c r="J300" s="397">
        <v>111</v>
      </c>
      <c r="K300" s="272">
        <v>2029.3</v>
      </c>
      <c r="L300" s="173">
        <f t="shared" si="11"/>
        <v>1.866653525846351</v>
      </c>
      <c r="M300" s="385">
        <v>9.8027980415818625</v>
      </c>
      <c r="N300" s="169">
        <v>0</v>
      </c>
      <c r="O300" s="405">
        <v>0</v>
      </c>
      <c r="P300" s="272">
        <v>803</v>
      </c>
      <c r="Q300" s="15">
        <v>138</v>
      </c>
      <c r="R300" s="161">
        <v>0.17185554171855541</v>
      </c>
      <c r="S300" s="409">
        <v>1.2126013564796361</v>
      </c>
      <c r="T300" s="162">
        <v>336746.87922598782</v>
      </c>
      <c r="U300" s="162">
        <v>0</v>
      </c>
      <c r="V300" s="162">
        <v>0</v>
      </c>
      <c r="W300" s="162">
        <v>190646.94</v>
      </c>
      <c r="X300" s="162">
        <v>1542133.4477021974</v>
      </c>
      <c r="Y300" s="162">
        <v>0</v>
      </c>
      <c r="Z300" s="158">
        <v>0</v>
      </c>
      <c r="AA300" s="162">
        <v>130588.4838671444</v>
      </c>
      <c r="AB300" s="177">
        <f>SUM(Muut[[#This Row],[Työttömyysaste]:[Koulutustausta]])</f>
        <v>2200115.7507953295</v>
      </c>
      <c r="AD300" s="62"/>
    </row>
    <row r="301" spans="1:30" s="45" customFormat="1">
      <c r="A301" s="90">
        <v>977</v>
      </c>
      <c r="B301" s="154" t="s">
        <v>300</v>
      </c>
      <c r="C301" s="403">
        <v>15293</v>
      </c>
      <c r="D301" s="136">
        <v>522.58333333333337</v>
      </c>
      <c r="E301" s="41">
        <v>6983</v>
      </c>
      <c r="F301" s="338">
        <f t="shared" si="10"/>
        <v>7.483650770919853E-2</v>
      </c>
      <c r="G301" s="385">
        <f>Muut[[#This Row],[Keskim. työttömyysaste 2022, %]]/$F$12</f>
        <v>0.78850181596569791</v>
      </c>
      <c r="H301" s="169">
        <v>0</v>
      </c>
      <c r="I301" s="391">
        <v>42</v>
      </c>
      <c r="J301" s="397">
        <v>259</v>
      </c>
      <c r="K301" s="272">
        <v>569.83000000000004</v>
      </c>
      <c r="L301" s="173">
        <f t="shared" si="11"/>
        <v>26.837828826141127</v>
      </c>
      <c r="M301" s="385">
        <v>0.68181474909978868</v>
      </c>
      <c r="N301" s="169">
        <v>0</v>
      </c>
      <c r="O301" s="405">
        <v>0</v>
      </c>
      <c r="P301" s="272">
        <v>4587</v>
      </c>
      <c r="Q301" s="15">
        <v>407</v>
      </c>
      <c r="R301" s="161">
        <v>8.8729016786570747E-2</v>
      </c>
      <c r="S301" s="409">
        <v>0.6260660845648085</v>
      </c>
      <c r="T301" s="162">
        <v>835296.33147119789</v>
      </c>
      <c r="U301" s="162">
        <v>0</v>
      </c>
      <c r="V301" s="162">
        <v>0</v>
      </c>
      <c r="W301" s="162">
        <v>444842.86</v>
      </c>
      <c r="X301" s="162">
        <v>433033.0175450368</v>
      </c>
      <c r="Y301" s="162">
        <v>0</v>
      </c>
      <c r="Z301" s="158">
        <v>0</v>
      </c>
      <c r="AA301" s="162">
        <v>272201.00598642661</v>
      </c>
      <c r="AB301" s="177">
        <f>SUM(Muut[[#This Row],[Työttömyysaste]:[Koulutustausta]])</f>
        <v>1985373.2150026611</v>
      </c>
      <c r="AD301" s="62"/>
    </row>
    <row r="302" spans="1:30" s="45" customFormat="1">
      <c r="A302" s="90">
        <v>980</v>
      </c>
      <c r="B302" s="154" t="s">
        <v>301</v>
      </c>
      <c r="C302" s="403">
        <v>33607</v>
      </c>
      <c r="D302" s="136">
        <v>910.75</v>
      </c>
      <c r="E302" s="41">
        <v>16166</v>
      </c>
      <c r="F302" s="338">
        <f t="shared" si="10"/>
        <v>5.6337374737102562E-2</v>
      </c>
      <c r="G302" s="385">
        <f>Muut[[#This Row],[Keskim. työttömyysaste 2022, %]]/$F$12</f>
        <v>0.59358892667148411</v>
      </c>
      <c r="H302" s="169">
        <v>0</v>
      </c>
      <c r="I302" s="391">
        <v>124</v>
      </c>
      <c r="J302" s="397">
        <v>989</v>
      </c>
      <c r="K302" s="272">
        <v>1115.75</v>
      </c>
      <c r="L302" s="173">
        <f t="shared" si="11"/>
        <v>30.120546717454626</v>
      </c>
      <c r="M302" s="385">
        <v>0.60750648715398947</v>
      </c>
      <c r="N302" s="169">
        <v>0</v>
      </c>
      <c r="O302" s="405">
        <v>0</v>
      </c>
      <c r="P302" s="272">
        <v>11292</v>
      </c>
      <c r="Q302" s="15">
        <v>930</v>
      </c>
      <c r="R302" s="161">
        <v>8.2359192348565355E-2</v>
      </c>
      <c r="S302" s="409">
        <v>0.58112102386544495</v>
      </c>
      <c r="T302" s="162">
        <v>1381849.4316725859</v>
      </c>
      <c r="U302" s="162">
        <v>0</v>
      </c>
      <c r="V302" s="162">
        <v>0</v>
      </c>
      <c r="W302" s="162">
        <v>1698647.06</v>
      </c>
      <c r="X302" s="162">
        <v>847896.02043745469</v>
      </c>
      <c r="Y302" s="162">
        <v>0</v>
      </c>
      <c r="Z302" s="158">
        <v>0</v>
      </c>
      <c r="AA302" s="162">
        <v>555230.34470037802</v>
      </c>
      <c r="AB302" s="177">
        <f>SUM(Muut[[#This Row],[Työttömyysaste]:[Koulutustausta]])</f>
        <v>4483622.8568104189</v>
      </c>
      <c r="AD302" s="62"/>
    </row>
    <row r="303" spans="1:30" s="45" customFormat="1">
      <c r="A303" s="90">
        <v>981</v>
      </c>
      <c r="B303" s="154" t="s">
        <v>302</v>
      </c>
      <c r="C303" s="403">
        <v>2237</v>
      </c>
      <c r="D303" s="136">
        <v>85.416666666666671</v>
      </c>
      <c r="E303" s="41">
        <v>1070</v>
      </c>
      <c r="F303" s="338">
        <f t="shared" si="10"/>
        <v>7.9828660436137081E-2</v>
      </c>
      <c r="G303" s="385">
        <f>Muut[[#This Row],[Keskim. työttömyysaste 2022, %]]/$F$12</f>
        <v>0.84110076280679069</v>
      </c>
      <c r="H303" s="169">
        <v>0</v>
      </c>
      <c r="I303" s="391">
        <v>12</v>
      </c>
      <c r="J303" s="397">
        <v>47</v>
      </c>
      <c r="K303" s="272">
        <v>182.76</v>
      </c>
      <c r="L303" s="173">
        <f t="shared" si="11"/>
        <v>12.240096301159992</v>
      </c>
      <c r="M303" s="385">
        <v>1.4949578072963647</v>
      </c>
      <c r="N303" s="169">
        <v>0</v>
      </c>
      <c r="O303" s="405">
        <v>0</v>
      </c>
      <c r="P303" s="272">
        <v>653</v>
      </c>
      <c r="Q303" s="15">
        <v>83</v>
      </c>
      <c r="R303" s="161">
        <v>0.12710566615620214</v>
      </c>
      <c r="S303" s="409">
        <v>0.89684918889419263</v>
      </c>
      <c r="T303" s="162">
        <v>130334.44249124423</v>
      </c>
      <c r="U303" s="162">
        <v>0</v>
      </c>
      <c r="V303" s="162">
        <v>0</v>
      </c>
      <c r="W303" s="162">
        <v>80724.38</v>
      </c>
      <c r="X303" s="162">
        <v>138885.48213770933</v>
      </c>
      <c r="Y303" s="162">
        <v>0</v>
      </c>
      <c r="Z303" s="158">
        <v>0</v>
      </c>
      <c r="AA303" s="162">
        <v>57037.733998865864</v>
      </c>
      <c r="AB303" s="177">
        <f>SUM(Muut[[#This Row],[Työttömyysaste]:[Koulutustausta]])</f>
        <v>406982.03862781945</v>
      </c>
      <c r="AD303" s="62"/>
    </row>
    <row r="304" spans="1:30" s="45" customFormat="1">
      <c r="A304" s="90">
        <v>989</v>
      </c>
      <c r="B304" s="154" t="s">
        <v>303</v>
      </c>
      <c r="C304" s="403">
        <v>5406</v>
      </c>
      <c r="D304" s="136">
        <v>144.33333333333334</v>
      </c>
      <c r="E304" s="41">
        <v>2243</v>
      </c>
      <c r="F304" s="338">
        <f t="shared" si="10"/>
        <v>6.4348342993015312E-2</v>
      </c>
      <c r="G304" s="385">
        <f>Muut[[#This Row],[Keskim. työttömyysaste 2022, %]]/$F$12</f>
        <v>0.67799509701251881</v>
      </c>
      <c r="H304" s="169">
        <v>0</v>
      </c>
      <c r="I304" s="391">
        <v>6</v>
      </c>
      <c r="J304" s="397">
        <v>86</v>
      </c>
      <c r="K304" s="272">
        <v>805.81</v>
      </c>
      <c r="L304" s="173">
        <f t="shared" si="11"/>
        <v>6.7087775033816905</v>
      </c>
      <c r="M304" s="385">
        <v>2.7275353100106252</v>
      </c>
      <c r="N304" s="169">
        <v>0</v>
      </c>
      <c r="O304" s="405">
        <v>0</v>
      </c>
      <c r="P304" s="272">
        <v>1382</v>
      </c>
      <c r="Q304" s="15">
        <v>168</v>
      </c>
      <c r="R304" s="161">
        <v>0.12156295224312591</v>
      </c>
      <c r="S304" s="409">
        <v>0.85774016545297116</v>
      </c>
      <c r="T304" s="162">
        <v>253891.27832052909</v>
      </c>
      <c r="U304" s="162">
        <v>0</v>
      </c>
      <c r="V304" s="162">
        <v>0</v>
      </c>
      <c r="W304" s="162">
        <v>147708.44</v>
      </c>
      <c r="X304" s="162">
        <v>612362.17094215134</v>
      </c>
      <c r="Y304" s="162">
        <v>0</v>
      </c>
      <c r="Z304" s="158">
        <v>0</v>
      </c>
      <c r="AA304" s="162">
        <v>131828.29899809399</v>
      </c>
      <c r="AB304" s="177">
        <f>SUM(Muut[[#This Row],[Työttömyysaste]:[Koulutustausta]])</f>
        <v>1145790.1882607744</v>
      </c>
      <c r="AD304" s="62"/>
    </row>
    <row r="305" spans="1:30">
      <c r="A305" s="90">
        <v>992</v>
      </c>
      <c r="B305" s="154" t="s">
        <v>304</v>
      </c>
      <c r="C305" s="404">
        <v>18120</v>
      </c>
      <c r="D305" s="386">
        <v>948.66666666666663</v>
      </c>
      <c r="E305" s="387">
        <v>7919</v>
      </c>
      <c r="F305" s="338">
        <f t="shared" si="10"/>
        <v>0.11979627057288378</v>
      </c>
      <c r="G305" s="385">
        <f>Muut[[#This Row],[Keskim. työttömyysaste 2022, %]]/$F$12</f>
        <v>1.2622125187841504</v>
      </c>
      <c r="H305" s="394">
        <v>0</v>
      </c>
      <c r="I305" s="395">
        <v>21</v>
      </c>
      <c r="J305" s="399">
        <v>331</v>
      </c>
      <c r="K305" s="402">
        <v>884.61</v>
      </c>
      <c r="L305" s="173">
        <f t="shared" si="11"/>
        <v>20.483602943670093</v>
      </c>
      <c r="M305" s="385">
        <v>0.89332074917675186</v>
      </c>
      <c r="N305" s="394">
        <v>0</v>
      </c>
      <c r="O305" s="406">
        <v>0</v>
      </c>
      <c r="P305" s="402">
        <v>4918</v>
      </c>
      <c r="Q305" s="410">
        <v>552</v>
      </c>
      <c r="R305" s="411">
        <v>0.11224074827165514</v>
      </c>
      <c r="S305" s="412">
        <v>0.79196330968129147</v>
      </c>
      <c r="T305" s="162">
        <v>1584294.316512347</v>
      </c>
      <c r="U305" s="162">
        <v>0</v>
      </c>
      <c r="V305" s="162">
        <v>0</v>
      </c>
      <c r="W305" s="162">
        <v>568505.74</v>
      </c>
      <c r="X305" s="162">
        <v>672244.9461251864</v>
      </c>
      <c r="Y305" s="162">
        <v>0</v>
      </c>
      <c r="Z305" s="158">
        <v>0</v>
      </c>
      <c r="AA305" s="162">
        <v>407981.16612361278</v>
      </c>
      <c r="AB305" s="177">
        <f>SUM(Muut[[#This Row],[Työttömyysaste]:[Koulutustausta]])</f>
        <v>3233026.1687611463</v>
      </c>
      <c r="AC305"/>
      <c r="AD305" s="120"/>
    </row>
  </sheetData>
  <pageMargins left="0.31496062992125984" right="0.31496062992125984" top="0.55118110236220474" bottom="0.55118110236220474" header="0.31496062992125984" footer="0.31496062992125984"/>
  <pageSetup paperSize="9" scale="75" orientation="landscape" r:id="rId1"/>
  <ignoredErrors>
    <ignoredError sqref="S12:S14 C12:C16 C17:C305 G13:G305 M13:M305 S15:S305" calculatedColumn="1"/>
  </ignoredErrors>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0"/>
  <sheetViews>
    <sheetView zoomScale="80" zoomScaleNormal="80" workbookViewId="0">
      <pane xSplit="2" ySplit="7" topLeftCell="C8" activePane="bottomRight" state="frozen"/>
      <selection activeCell="G29" sqref="G29"/>
      <selection pane="topRight" activeCell="G29" sqref="G29"/>
      <selection pane="bottomLeft" activeCell="G29" sqref="G29"/>
      <selection pane="bottomRight"/>
    </sheetView>
  </sheetViews>
  <sheetFormatPr defaultRowHeight="15"/>
  <cols>
    <col min="1" max="1" width="10.625" style="23" customWidth="1"/>
    <col min="2" max="2" width="17.625" style="196" bestFit="1" customWidth="1"/>
    <col min="3" max="3" width="14.125" style="139" customWidth="1"/>
    <col min="4" max="4" width="15.125" style="156" customWidth="1"/>
    <col min="5" max="5" width="17.125" style="197" customWidth="1"/>
    <col min="6" max="6" width="17.375" style="156" bestFit="1" customWidth="1"/>
    <col min="7" max="7" width="19.125" style="197" bestFit="1" customWidth="1"/>
    <col min="8" max="8" width="15.375" style="14" bestFit="1" customWidth="1"/>
    <col min="9" max="9" width="16.375" style="14" bestFit="1" customWidth="1"/>
    <col min="10" max="10" width="24.625" style="197" customWidth="1"/>
    <col min="11" max="11" width="31.375" style="197" bestFit="1" customWidth="1"/>
    <col min="12" max="12" width="19.125" style="197" customWidth="1"/>
    <col min="13" max="13" width="15.125" style="197" bestFit="1" customWidth="1"/>
    <col min="14" max="14" width="21.375" style="197" customWidth="1"/>
    <col min="15" max="15" width="19.375" customWidth="1"/>
    <col min="16" max="16" width="13.375" style="139" customWidth="1"/>
    <col min="17" max="17" width="20.375" style="132" bestFit="1" customWidth="1"/>
    <col min="18" max="18" width="26.125" style="132" bestFit="1" customWidth="1"/>
    <col min="19" max="20" width="26.125" style="132" customWidth="1"/>
    <col min="21" max="21" width="12.125" style="226" bestFit="1" customWidth="1"/>
    <col min="22" max="22" width="9.875" style="11" customWidth="1"/>
    <col min="23" max="23" width="8.625" style="11"/>
    <col min="24" max="24" width="9" style="11" bestFit="1" customWidth="1"/>
    <col min="25" max="25" width="8.625" style="11"/>
  </cols>
  <sheetData>
    <row r="1" spans="1:30" ht="23.25">
      <c r="A1" s="319" t="s">
        <v>768</v>
      </c>
      <c r="D1" s="157"/>
      <c r="K1" s="228"/>
      <c r="L1" s="228"/>
      <c r="M1" s="228"/>
      <c r="P1" s="239" t="s">
        <v>373</v>
      </c>
      <c r="Q1" s="193"/>
      <c r="R1" s="193"/>
      <c r="S1" s="193"/>
      <c r="T1" s="193"/>
      <c r="U1" s="154"/>
    </row>
    <row r="2" spans="1:30">
      <c r="A2" s="23" t="s">
        <v>367</v>
      </c>
      <c r="B2" s="326"/>
      <c r="C2" s="132"/>
      <c r="D2" s="341"/>
      <c r="E2" s="341"/>
      <c r="F2" s="341"/>
      <c r="G2" s="341"/>
      <c r="H2" s="341"/>
      <c r="I2" s="341"/>
      <c r="J2" s="341"/>
      <c r="K2" s="341"/>
      <c r="L2" s="341"/>
      <c r="M2" s="341"/>
      <c r="N2" s="341"/>
      <c r="P2" s="227" t="s">
        <v>374</v>
      </c>
      <c r="Q2" s="227" t="s">
        <v>693</v>
      </c>
      <c r="R2" s="227" t="s">
        <v>667</v>
      </c>
      <c r="S2" s="350" t="s">
        <v>726</v>
      </c>
      <c r="T2" s="350" t="s">
        <v>727</v>
      </c>
      <c r="U2" s="162"/>
      <c r="AD2" s="106"/>
    </row>
    <row r="3" spans="1:30">
      <c r="C3" s="341"/>
      <c r="D3" s="341"/>
      <c r="E3" s="341"/>
      <c r="F3" s="341"/>
      <c r="G3" s="341"/>
      <c r="H3" s="341"/>
      <c r="I3" s="341"/>
      <c r="J3" s="341"/>
      <c r="K3" s="341"/>
      <c r="L3" s="341"/>
      <c r="M3" s="341"/>
      <c r="N3" s="341"/>
      <c r="O3" s="341"/>
      <c r="P3" s="191">
        <v>62.59</v>
      </c>
      <c r="Q3" s="191">
        <v>915.13</v>
      </c>
      <c r="R3" s="191">
        <v>13.1</v>
      </c>
      <c r="S3" s="349">
        <v>19.309999999999999</v>
      </c>
      <c r="T3" s="349">
        <v>10.24</v>
      </c>
      <c r="U3" s="154"/>
      <c r="V3" s="353"/>
      <c r="Z3" s="103"/>
      <c r="AA3" s="106"/>
      <c r="AD3" s="106"/>
    </row>
    <row r="4" spans="1:30">
      <c r="A4" s="230"/>
      <c r="B4" s="231"/>
      <c r="C4" s="232"/>
      <c r="D4" s="233"/>
      <c r="E4" s="233"/>
      <c r="F4" s="233"/>
      <c r="G4" s="233"/>
      <c r="H4" s="234"/>
      <c r="I4" s="234"/>
      <c r="J4" s="233"/>
      <c r="K4" s="235"/>
      <c r="L4" s="235"/>
      <c r="M4" s="235"/>
      <c r="N4" s="233"/>
      <c r="O4" s="348"/>
      <c r="P4" s="335"/>
      <c r="Q4" s="335"/>
      <c r="R4" s="335"/>
      <c r="S4" s="335"/>
      <c r="T4" s="335"/>
      <c r="U4" s="335"/>
      <c r="Z4" s="11"/>
    </row>
    <row r="5" spans="1:30">
      <c r="A5" s="230"/>
      <c r="B5" s="231"/>
      <c r="C5" s="187" t="s">
        <v>369</v>
      </c>
      <c r="D5" s="233"/>
      <c r="E5" s="233"/>
      <c r="F5" s="233"/>
      <c r="G5" s="233"/>
      <c r="H5" s="330"/>
      <c r="I5" s="330"/>
      <c r="J5" s="189"/>
      <c r="K5" s="331"/>
      <c r="L5" s="331"/>
      <c r="M5" s="331"/>
      <c r="N5" s="233"/>
      <c r="O5" s="348"/>
      <c r="P5" s="237" t="s">
        <v>696</v>
      </c>
      <c r="Q5" s="238"/>
      <c r="R5" s="238"/>
      <c r="S5" s="238"/>
      <c r="T5" s="238"/>
      <c r="U5" s="236"/>
      <c r="Z5" s="11"/>
    </row>
    <row r="6" spans="1:30" s="215" customFormat="1" ht="42.75">
      <c r="A6" s="223" t="s">
        <v>669</v>
      </c>
      <c r="B6" s="224" t="s">
        <v>3</v>
      </c>
      <c r="C6" s="413" t="s">
        <v>759</v>
      </c>
      <c r="D6" s="418" t="s">
        <v>725</v>
      </c>
      <c r="E6" s="422" t="s">
        <v>694</v>
      </c>
      <c r="F6" s="382" t="s">
        <v>764</v>
      </c>
      <c r="G6" s="423" t="s">
        <v>692</v>
      </c>
      <c r="H6" s="422" t="s">
        <v>777</v>
      </c>
      <c r="I6" s="432" t="s">
        <v>778</v>
      </c>
      <c r="J6" s="433" t="s">
        <v>779</v>
      </c>
      <c r="K6" s="423" t="s">
        <v>780</v>
      </c>
      <c r="L6" s="438" t="s">
        <v>737</v>
      </c>
      <c r="M6" s="433" t="s">
        <v>747</v>
      </c>
      <c r="N6" s="423" t="s">
        <v>730</v>
      </c>
      <c r="O6" s="445" t="s">
        <v>763</v>
      </c>
      <c r="P6" s="229" t="s">
        <v>374</v>
      </c>
      <c r="Q6" s="219" t="s">
        <v>693</v>
      </c>
      <c r="R6" s="219" t="s">
        <v>695</v>
      </c>
      <c r="S6" s="219" t="s">
        <v>728</v>
      </c>
      <c r="T6" s="219" t="s">
        <v>727</v>
      </c>
      <c r="U6" s="220" t="s">
        <v>375</v>
      </c>
      <c r="V6" s="225"/>
      <c r="W6" s="225"/>
      <c r="X6" s="225"/>
      <c r="Y6" s="225"/>
    </row>
    <row r="7" spans="1:30" s="31" customFormat="1">
      <c r="B7" s="196" t="s">
        <v>371</v>
      </c>
      <c r="C7" s="414">
        <f>SUM(C8:C300)</f>
        <v>5533611</v>
      </c>
      <c r="D7" s="419"/>
      <c r="E7" s="424"/>
      <c r="F7" s="167">
        <f>SUM(F8:F300)</f>
        <v>2035</v>
      </c>
      <c r="G7" s="425">
        <f>Lisäosat[[#This Row],[Saamenkielisen väestön määrä 31.12.2022]]/Lisäosat[[#This Row],[Asukasmäärä 31.12.2022]]</f>
        <v>3.6775263024451846E-4</v>
      </c>
      <c r="H7" s="172">
        <f>SUM(H8:H300)</f>
        <v>2362494</v>
      </c>
      <c r="I7" s="167">
        <f>SUM(I8:I300)</f>
        <v>2363007</v>
      </c>
      <c r="J7" s="352">
        <v>0.99984103806984104</v>
      </c>
      <c r="K7" s="434">
        <v>1</v>
      </c>
      <c r="L7" s="439"/>
      <c r="M7" s="14">
        <f>SUM(M8:M300)</f>
        <v>3788663.6812551469</v>
      </c>
      <c r="N7" s="440">
        <f>M7/C7</f>
        <v>0.68466389871914501</v>
      </c>
      <c r="O7" s="446">
        <v>0.12156988932900219</v>
      </c>
      <c r="P7" s="199">
        <f>SUM(P8:P300)</f>
        <v>65290684.992739238</v>
      </c>
      <c r="Q7" s="29">
        <f>SUM(Q8:Q300)</f>
        <v>1178687.44</v>
      </c>
      <c r="R7" s="29">
        <f>SUM(R8:R300)</f>
        <v>72285664.632083371</v>
      </c>
      <c r="S7" s="29">
        <f t="shared" ref="S7:T7" si="0">SUM(S8:S300)</f>
        <v>106854028.41000012</v>
      </c>
      <c r="T7" s="29">
        <f t="shared" si="0"/>
        <v>32044755.247979473</v>
      </c>
      <c r="U7" s="181">
        <f>SUM(U8:U300)</f>
        <v>277653820.72280204</v>
      </c>
      <c r="V7" s="30"/>
      <c r="W7" s="30"/>
      <c r="X7" s="107"/>
      <c r="Y7" s="107"/>
    </row>
    <row r="8" spans="1:30">
      <c r="A8" s="23">
        <v>5</v>
      </c>
      <c r="B8" s="196" t="s">
        <v>12</v>
      </c>
      <c r="C8" s="415">
        <v>9183</v>
      </c>
      <c r="D8" s="420">
        <v>0.6011333333333333</v>
      </c>
      <c r="E8" s="426">
        <v>0</v>
      </c>
      <c r="F8" s="158">
        <v>0</v>
      </c>
      <c r="G8" s="427">
        <v>0</v>
      </c>
      <c r="H8" s="259">
        <v>3430</v>
      </c>
      <c r="I8" s="14">
        <v>3393</v>
      </c>
      <c r="J8" s="336">
        <v>1.0109048040082522</v>
      </c>
      <c r="K8" s="435">
        <v>1.011124315323183</v>
      </c>
      <c r="L8" s="441">
        <v>0.52820144806866898</v>
      </c>
      <c r="M8" s="14">
        <f>Lisäosat[[#This Row],[HYTE-kerroin (sis. Kulttuurihyte)]]*Lisäosat[[#This Row],[Asukasmäärä 31.12.2022]]</f>
        <v>4850.4738976145873</v>
      </c>
      <c r="N8" s="435">
        <f>Lisäosat[[#This Row],[HYTE-kerroin (sis. Kulttuurihyte)]]/$N$7</f>
        <v>0.77147553574362149</v>
      </c>
      <c r="O8" s="447">
        <v>0</v>
      </c>
      <c r="P8" s="138">
        <v>345509.781166</v>
      </c>
      <c r="Q8" s="35">
        <v>0</v>
      </c>
      <c r="R8" s="35">
        <v>121635.52509772754</v>
      </c>
      <c r="S8" s="35">
        <v>136800.91960180725</v>
      </c>
      <c r="T8" s="35">
        <v>0</v>
      </c>
      <c r="U8" s="314">
        <f>SUM(P8:T8)</f>
        <v>603946.22586553474</v>
      </c>
      <c r="X8" s="10"/>
      <c r="Y8" s="10"/>
      <c r="Z8" s="108"/>
    </row>
    <row r="9" spans="1:30">
      <c r="A9" s="23">
        <v>9</v>
      </c>
      <c r="B9" s="196" t="s">
        <v>13</v>
      </c>
      <c r="C9" s="415">
        <v>2447</v>
      </c>
      <c r="D9" s="420">
        <v>2.8199999999999999E-2</v>
      </c>
      <c r="E9" s="426">
        <v>0</v>
      </c>
      <c r="F9" s="158">
        <v>0</v>
      </c>
      <c r="G9" s="427">
        <v>0</v>
      </c>
      <c r="H9" s="259">
        <v>696</v>
      </c>
      <c r="I9" s="14">
        <v>981</v>
      </c>
      <c r="J9" s="336">
        <v>0.70948012232415902</v>
      </c>
      <c r="K9" s="435">
        <v>0.70963418125626732</v>
      </c>
      <c r="L9" s="441">
        <v>0.61471772564324201</v>
      </c>
      <c r="M9" s="14">
        <f>Lisäosat[[#This Row],[HYTE-kerroin (sis. Kulttuurihyte)]]*Lisäosat[[#This Row],[Asukasmäärä 31.12.2022]]</f>
        <v>1504.2142746490133</v>
      </c>
      <c r="N9" s="435">
        <f>Lisäosat[[#This Row],[HYTE-kerroin (sis. Kulttuurihyte)]]/$N$7</f>
        <v>0.89783867207434642</v>
      </c>
      <c r="O9" s="447">
        <v>0</v>
      </c>
      <c r="P9" s="138">
        <v>4319.0479859999996</v>
      </c>
      <c r="Q9" s="35">
        <v>0</v>
      </c>
      <c r="R9" s="35">
        <v>22747.820424096528</v>
      </c>
      <c r="S9" s="35">
        <v>42424.286862228029</v>
      </c>
      <c r="T9" s="35">
        <v>0</v>
      </c>
      <c r="U9" s="314">
        <f>SUM(P9:T9)</f>
        <v>69491.155272324555</v>
      </c>
      <c r="X9" s="10"/>
      <c r="Y9" s="10"/>
      <c r="Z9" s="108"/>
    </row>
    <row r="10" spans="1:30">
      <c r="A10" s="23">
        <v>10</v>
      </c>
      <c r="B10" s="196" t="s">
        <v>14</v>
      </c>
      <c r="C10" s="415">
        <v>11102</v>
      </c>
      <c r="D10" s="420">
        <v>0.54486666666666661</v>
      </c>
      <c r="E10" s="426">
        <v>0</v>
      </c>
      <c r="F10" s="158">
        <v>1</v>
      </c>
      <c r="G10" s="427">
        <v>9.0073860565663844E-5</v>
      </c>
      <c r="H10" s="259">
        <v>4154</v>
      </c>
      <c r="I10" s="14">
        <v>4215</v>
      </c>
      <c r="J10" s="336">
        <v>0.98552787663107944</v>
      </c>
      <c r="K10" s="435">
        <v>0.98574187751349929</v>
      </c>
      <c r="L10" s="441">
        <v>0.59334019783924596</v>
      </c>
      <c r="M10" s="14">
        <f>Lisäosat[[#This Row],[HYTE-kerroin (sis. Kulttuurihyte)]]*Lisäosat[[#This Row],[Asukasmäärä 31.12.2022]]</f>
        <v>6587.2628764113088</v>
      </c>
      <c r="N10" s="435">
        <f>Lisäosat[[#This Row],[HYTE-kerroin (sis. Kulttuurihyte)]]/$N$7</f>
        <v>0.86661528225638074</v>
      </c>
      <c r="O10" s="447">
        <v>0</v>
      </c>
      <c r="P10" s="138">
        <v>378613.77820933331</v>
      </c>
      <c r="Q10" s="35">
        <v>0</v>
      </c>
      <c r="R10" s="35">
        <v>143362.55284642879</v>
      </c>
      <c r="S10" s="35">
        <v>185784.65489631565</v>
      </c>
      <c r="T10" s="35">
        <v>0</v>
      </c>
      <c r="U10" s="314">
        <f t="shared" ref="U10:U72" si="1">SUM(P10:T10)</f>
        <v>707760.98595207778</v>
      </c>
      <c r="X10" s="10"/>
      <c r="Y10" s="10"/>
      <c r="Z10" s="108"/>
    </row>
    <row r="11" spans="1:30">
      <c r="A11" s="23">
        <v>16</v>
      </c>
      <c r="B11" s="196" t="s">
        <v>15</v>
      </c>
      <c r="C11" s="415">
        <v>8014</v>
      </c>
      <c r="D11" s="420">
        <v>0</v>
      </c>
      <c r="E11" s="426">
        <v>0</v>
      </c>
      <c r="F11" s="158">
        <v>3</v>
      </c>
      <c r="G11" s="427">
        <v>3.7434489643124529E-4</v>
      </c>
      <c r="H11" s="259">
        <v>2334</v>
      </c>
      <c r="I11" s="14">
        <v>2925</v>
      </c>
      <c r="J11" s="336">
        <v>0.79794871794871791</v>
      </c>
      <c r="K11" s="435">
        <v>0.7981219872532358</v>
      </c>
      <c r="L11" s="441">
        <v>0.66761520654638795</v>
      </c>
      <c r="M11" s="14">
        <f>Lisäosat[[#This Row],[HYTE-kerroin (sis. Kulttuurihyte)]]*Lisäosat[[#This Row],[Asukasmäärä 31.12.2022]]</f>
        <v>5350.2682652627527</v>
      </c>
      <c r="N11" s="435">
        <f>Lisäosat[[#This Row],[HYTE-kerroin (sis. Kulttuurihyte)]]/$N$7</f>
        <v>0.97509918048161826</v>
      </c>
      <c r="O11" s="447">
        <v>0</v>
      </c>
      <c r="P11" s="138">
        <v>0</v>
      </c>
      <c r="Q11" s="35">
        <v>0</v>
      </c>
      <c r="R11" s="35">
        <v>83789.559836601344</v>
      </c>
      <c r="S11" s="35">
        <v>150896.92971325177</v>
      </c>
      <c r="T11" s="35">
        <v>0</v>
      </c>
      <c r="U11" s="314">
        <f t="shared" si="1"/>
        <v>234686.48954985311</v>
      </c>
      <c r="X11" s="10"/>
      <c r="Y11" s="10"/>
      <c r="Z11" s="108"/>
    </row>
    <row r="12" spans="1:30">
      <c r="A12" s="23">
        <v>18</v>
      </c>
      <c r="B12" s="196" t="s">
        <v>16</v>
      </c>
      <c r="C12" s="415">
        <v>4763</v>
      </c>
      <c r="D12" s="420">
        <v>0</v>
      </c>
      <c r="E12" s="426">
        <v>0</v>
      </c>
      <c r="F12" s="158">
        <v>0</v>
      </c>
      <c r="G12" s="427">
        <v>0</v>
      </c>
      <c r="H12" s="259">
        <v>1352</v>
      </c>
      <c r="I12" s="14">
        <v>2198</v>
      </c>
      <c r="J12" s="336">
        <v>0.61510464058234759</v>
      </c>
      <c r="K12" s="435">
        <v>0.61523820650066052</v>
      </c>
      <c r="L12" s="441">
        <v>0.51756004788173104</v>
      </c>
      <c r="M12" s="14">
        <f>Lisäosat[[#This Row],[HYTE-kerroin (sis. Kulttuurihyte)]]*Lisäosat[[#This Row],[Asukasmäärä 31.12.2022]]</f>
        <v>2465.1385080606851</v>
      </c>
      <c r="N12" s="435">
        <f>Lisäosat[[#This Row],[HYTE-kerroin (sis. Kulttuurihyte)]]/$N$7</f>
        <v>0.75593301888703579</v>
      </c>
      <c r="O12" s="447">
        <v>0</v>
      </c>
      <c r="P12" s="138">
        <v>0</v>
      </c>
      <c r="Q12" s="35">
        <v>0</v>
      </c>
      <c r="R12" s="35">
        <v>38387.972466070663</v>
      </c>
      <c r="S12" s="35">
        <v>69525.828190597342</v>
      </c>
      <c r="T12" s="35">
        <v>0</v>
      </c>
      <c r="U12" s="314">
        <f t="shared" si="1"/>
        <v>107913.800656668</v>
      </c>
      <c r="X12" s="10"/>
      <c r="Y12" s="10"/>
      <c r="Z12" s="108"/>
    </row>
    <row r="13" spans="1:30">
      <c r="A13" s="23">
        <v>19</v>
      </c>
      <c r="B13" s="196" t="s">
        <v>17</v>
      </c>
      <c r="C13" s="415">
        <v>3965</v>
      </c>
      <c r="D13" s="420">
        <v>0</v>
      </c>
      <c r="E13" s="426">
        <v>0</v>
      </c>
      <c r="F13" s="158">
        <v>0</v>
      </c>
      <c r="G13" s="427">
        <v>0</v>
      </c>
      <c r="H13" s="259">
        <v>1165</v>
      </c>
      <c r="I13" s="14">
        <v>1793</v>
      </c>
      <c r="J13" s="336">
        <v>0.64974902398215284</v>
      </c>
      <c r="K13" s="435">
        <v>0.64989011269996666</v>
      </c>
      <c r="L13" s="441">
        <v>0.44205981307470799</v>
      </c>
      <c r="M13" s="14">
        <f>Lisäosat[[#This Row],[HYTE-kerroin (sis. Kulttuurihyte)]]*Lisäosat[[#This Row],[Asukasmäärä 31.12.2022]]</f>
        <v>1752.7671588412172</v>
      </c>
      <c r="N13" s="435">
        <f>Lisäosat[[#This Row],[HYTE-kerroin (sis. Kulttuurihyte)]]/$N$7</f>
        <v>0.64565959137279516</v>
      </c>
      <c r="O13" s="447">
        <v>0.20284858479761395</v>
      </c>
      <c r="P13" s="138">
        <v>0</v>
      </c>
      <c r="Q13" s="35">
        <v>0</v>
      </c>
      <c r="R13" s="35">
        <v>33756.26728880532</v>
      </c>
      <c r="S13" s="35">
        <v>49434.377802805393</v>
      </c>
      <c r="T13" s="35">
        <v>8235.9771005188031</v>
      </c>
      <c r="U13" s="314">
        <f t="shared" si="1"/>
        <v>91426.622192129522</v>
      </c>
      <c r="X13" s="10"/>
      <c r="Y13" s="10"/>
      <c r="Z13" s="108"/>
    </row>
    <row r="14" spans="1:30">
      <c r="A14" s="23">
        <v>20</v>
      </c>
      <c r="B14" s="196" t="s">
        <v>18</v>
      </c>
      <c r="C14" s="415">
        <v>16473</v>
      </c>
      <c r="D14" s="420">
        <v>0</v>
      </c>
      <c r="E14" s="426">
        <v>0</v>
      </c>
      <c r="F14" s="158">
        <v>0</v>
      </c>
      <c r="G14" s="427">
        <v>0</v>
      </c>
      <c r="H14" s="259">
        <v>4786</v>
      </c>
      <c r="I14" s="14">
        <v>6937</v>
      </c>
      <c r="J14" s="336">
        <v>0.6899235980971602</v>
      </c>
      <c r="K14" s="435">
        <v>0.69007341045893711</v>
      </c>
      <c r="L14" s="441">
        <v>0.55994532947488695</v>
      </c>
      <c r="M14" s="14">
        <f>Lisäosat[[#This Row],[HYTE-kerroin (sis. Kulttuurihyte)]]*Lisäosat[[#This Row],[Asukasmäärä 31.12.2022]]</f>
        <v>9223.9794124398122</v>
      </c>
      <c r="N14" s="435">
        <f>Lisäosat[[#This Row],[HYTE-kerroin (sis. Kulttuurihyte)]]/$N$7</f>
        <v>0.81783971744737971</v>
      </c>
      <c r="O14" s="447">
        <v>0</v>
      </c>
      <c r="P14" s="138">
        <v>0</v>
      </c>
      <c r="Q14" s="35">
        <v>0</v>
      </c>
      <c r="R14" s="35">
        <v>148915.28870541992</v>
      </c>
      <c r="S14" s="35">
        <v>260149.60448101131</v>
      </c>
      <c r="T14" s="35">
        <v>0</v>
      </c>
      <c r="U14" s="314">
        <f t="shared" si="1"/>
        <v>409064.89318643126</v>
      </c>
      <c r="X14" s="10"/>
      <c r="Y14" s="10"/>
      <c r="Z14" s="108"/>
    </row>
    <row r="15" spans="1:30">
      <c r="A15" s="23">
        <v>46</v>
      </c>
      <c r="B15" s="196" t="s">
        <v>19</v>
      </c>
      <c r="C15" s="415">
        <v>1341</v>
      </c>
      <c r="D15" s="420">
        <v>1.2921</v>
      </c>
      <c r="E15" s="426">
        <v>0</v>
      </c>
      <c r="F15" s="158">
        <v>0</v>
      </c>
      <c r="G15" s="427">
        <v>0</v>
      </c>
      <c r="H15" s="259">
        <v>380</v>
      </c>
      <c r="I15" s="14">
        <v>466</v>
      </c>
      <c r="J15" s="336">
        <v>0.81545064377682408</v>
      </c>
      <c r="K15" s="435">
        <v>0.81562771350917362</v>
      </c>
      <c r="L15" s="441">
        <v>0.543023522745118</v>
      </c>
      <c r="M15" s="14">
        <f>Lisäosat[[#This Row],[HYTE-kerroin (sis. Kulttuurihyte)]]*Lisäosat[[#This Row],[Asukasmäärä 31.12.2022]]</f>
        <v>728.19454400120321</v>
      </c>
      <c r="N15" s="435">
        <f>Lisäosat[[#This Row],[HYTE-kerroin (sis. Kulttuurihyte)]]/$N$7</f>
        <v>0.79312422308375707</v>
      </c>
      <c r="O15" s="447">
        <v>0</v>
      </c>
      <c r="P15" s="138">
        <v>162675.11219850002</v>
      </c>
      <c r="Q15" s="35">
        <v>0</v>
      </c>
      <c r="R15" s="35">
        <v>14328.213605987004</v>
      </c>
      <c r="S15" s="35">
        <v>20537.721750729193</v>
      </c>
      <c r="T15" s="35">
        <v>0</v>
      </c>
      <c r="U15" s="314">
        <f t="shared" si="1"/>
        <v>197541.04755521621</v>
      </c>
      <c r="X15" s="10"/>
      <c r="Y15" s="10"/>
      <c r="Z15" s="108"/>
    </row>
    <row r="16" spans="1:30">
      <c r="A16" s="23">
        <v>47</v>
      </c>
      <c r="B16" s="196" t="s">
        <v>20</v>
      </c>
      <c r="C16" s="415">
        <v>1811</v>
      </c>
      <c r="D16" s="420">
        <v>1.9494500000000001</v>
      </c>
      <c r="E16" s="426">
        <v>1</v>
      </c>
      <c r="F16" s="158">
        <v>182</v>
      </c>
      <c r="G16" s="427">
        <v>0.10049696300386526</v>
      </c>
      <c r="H16" s="259">
        <v>643</v>
      </c>
      <c r="I16" s="14">
        <v>741</v>
      </c>
      <c r="J16" s="336">
        <v>0.86774628879892035</v>
      </c>
      <c r="K16" s="435">
        <v>0.86793471418588586</v>
      </c>
      <c r="L16" s="441">
        <v>0.42178809632557401</v>
      </c>
      <c r="M16" s="14">
        <f>Lisäosat[[#This Row],[HYTE-kerroin (sis. Kulttuurihyte)]]*Lisäosat[[#This Row],[Asukasmäärä 31.12.2022]]</f>
        <v>763.85824244561456</v>
      </c>
      <c r="N16" s="435">
        <f>Lisäosat[[#This Row],[HYTE-kerroin (sis. Kulttuurihyte)]]/$N$7</f>
        <v>0.61605131673313929</v>
      </c>
      <c r="O16" s="447">
        <v>0</v>
      </c>
      <c r="P16" s="138">
        <v>662913.33819150005</v>
      </c>
      <c r="Q16" s="35">
        <v>166553.66</v>
      </c>
      <c r="R16" s="35">
        <v>20590.969952817373</v>
      </c>
      <c r="S16" s="35">
        <v>21543.567127197741</v>
      </c>
      <c r="T16" s="35">
        <v>0</v>
      </c>
      <c r="U16" s="314">
        <f t="shared" si="1"/>
        <v>871601.53527151525</v>
      </c>
      <c r="X16" s="10"/>
      <c r="Y16" s="10"/>
      <c r="Z16" s="108"/>
    </row>
    <row r="17" spans="1:26">
      <c r="A17" s="23">
        <v>49</v>
      </c>
      <c r="B17" s="196" t="s">
        <v>21</v>
      </c>
      <c r="C17" s="415">
        <v>305274</v>
      </c>
      <c r="D17" s="420">
        <v>0</v>
      </c>
      <c r="E17" s="426">
        <v>0</v>
      </c>
      <c r="F17" s="158">
        <v>16</v>
      </c>
      <c r="G17" s="427">
        <v>5.2411931576223324E-5</v>
      </c>
      <c r="H17" s="259">
        <v>129657</v>
      </c>
      <c r="I17" s="14">
        <v>140042</v>
      </c>
      <c r="J17" s="336">
        <v>0.92584367546878799</v>
      </c>
      <c r="K17" s="435">
        <v>0.92604471632032681</v>
      </c>
      <c r="L17" s="441">
        <v>0.72935882238621197</v>
      </c>
      <c r="M17" s="14">
        <f>Lisäosat[[#This Row],[HYTE-kerroin (sis. Kulttuurihyte)]]*Lisäosat[[#This Row],[Asukasmäärä 31.12.2022]]</f>
        <v>222654.28514512847</v>
      </c>
      <c r="N17" s="435">
        <f>Lisäosat[[#This Row],[HYTE-kerroin (sis. Kulttuurihyte)]]/$N$7</f>
        <v>1.0652800940004012</v>
      </c>
      <c r="O17" s="447">
        <v>1.7596562162483176</v>
      </c>
      <c r="P17" s="138">
        <v>0</v>
      </c>
      <c r="Q17" s="35">
        <v>0</v>
      </c>
      <c r="R17" s="35">
        <v>3703335.6089626262</v>
      </c>
      <c r="S17" s="35">
        <v>6279656.7106806133</v>
      </c>
      <c r="T17" s="35">
        <v>5500695.4676120458</v>
      </c>
      <c r="U17" s="314">
        <f t="shared" si="1"/>
        <v>15483687.787255287</v>
      </c>
      <c r="X17" s="10"/>
      <c r="Y17" s="10"/>
      <c r="Z17" s="108"/>
    </row>
    <row r="18" spans="1:26">
      <c r="A18" s="23">
        <v>50</v>
      </c>
      <c r="B18" s="196" t="s">
        <v>22</v>
      </c>
      <c r="C18" s="415">
        <v>11276</v>
      </c>
      <c r="D18" s="420">
        <v>0</v>
      </c>
      <c r="E18" s="426">
        <v>0</v>
      </c>
      <c r="F18" s="158">
        <v>0</v>
      </c>
      <c r="G18" s="427">
        <v>0</v>
      </c>
      <c r="H18" s="259">
        <v>4011</v>
      </c>
      <c r="I18" s="14">
        <v>4732</v>
      </c>
      <c r="J18" s="336">
        <v>0.84763313609467461</v>
      </c>
      <c r="K18" s="435">
        <v>0.84781719404310385</v>
      </c>
      <c r="L18" s="441">
        <v>0.43200013730818099</v>
      </c>
      <c r="M18" s="14">
        <f>Lisäosat[[#This Row],[HYTE-kerroin (sis. Kulttuurihyte)]]*Lisäosat[[#This Row],[Asukasmäärä 31.12.2022]]</f>
        <v>4871.2335482870485</v>
      </c>
      <c r="N18" s="435">
        <f>Lisäosat[[#This Row],[HYTE-kerroin (sis. Kulttuurihyte)]]/$N$7</f>
        <v>0.63096672413480226</v>
      </c>
      <c r="O18" s="447">
        <v>0</v>
      </c>
      <c r="P18" s="138">
        <v>0</v>
      </c>
      <c r="Q18" s="35">
        <v>0</v>
      </c>
      <c r="R18" s="35">
        <v>125235.82550839351</v>
      </c>
      <c r="S18" s="35">
        <v>137386.41688775321</v>
      </c>
      <c r="T18" s="35">
        <v>0</v>
      </c>
      <c r="U18" s="314">
        <f t="shared" si="1"/>
        <v>262622.2423961467</v>
      </c>
      <c r="X18" s="10"/>
      <c r="Y18" s="10"/>
      <c r="Z18" s="108"/>
    </row>
    <row r="19" spans="1:26">
      <c r="A19" s="23">
        <v>51</v>
      </c>
      <c r="B19" s="196" t="s">
        <v>23</v>
      </c>
      <c r="C19" s="415">
        <v>9211</v>
      </c>
      <c r="D19" s="420">
        <v>0</v>
      </c>
      <c r="E19" s="426">
        <v>0</v>
      </c>
      <c r="F19" s="158">
        <v>0</v>
      </c>
      <c r="G19" s="427">
        <v>0</v>
      </c>
      <c r="H19" s="259">
        <v>3833</v>
      </c>
      <c r="I19" s="14">
        <v>3885</v>
      </c>
      <c r="J19" s="336">
        <v>0.98661518661518666</v>
      </c>
      <c r="K19" s="435">
        <v>0.98682942359980264</v>
      </c>
      <c r="L19" s="441">
        <v>0.62911426441668195</v>
      </c>
      <c r="M19" s="14">
        <f>Lisäosat[[#This Row],[HYTE-kerroin (sis. Kulttuurihyte)]]*Lisäosat[[#This Row],[Asukasmäärä 31.12.2022]]</f>
        <v>5794.7714895420577</v>
      </c>
      <c r="N19" s="435">
        <f>Lisäosat[[#This Row],[HYTE-kerroin (sis. Kulttuurihyte)]]/$N$7</f>
        <v>0.91886583416128098</v>
      </c>
      <c r="O19" s="447">
        <v>0</v>
      </c>
      <c r="P19" s="138">
        <v>0</v>
      </c>
      <c r="Q19" s="35">
        <v>0</v>
      </c>
      <c r="R19" s="35">
        <v>119074.88425218895</v>
      </c>
      <c r="S19" s="35">
        <v>163433.52946225408</v>
      </c>
      <c r="T19" s="35">
        <v>0</v>
      </c>
      <c r="U19" s="314">
        <f t="shared" si="1"/>
        <v>282508.41371444304</v>
      </c>
      <c r="X19" s="10"/>
      <c r="Y19" s="10"/>
      <c r="Z19" s="108"/>
    </row>
    <row r="20" spans="1:26">
      <c r="A20" s="23">
        <v>52</v>
      </c>
      <c r="B20" s="196" t="s">
        <v>24</v>
      </c>
      <c r="C20" s="415">
        <v>2346</v>
      </c>
      <c r="D20" s="420">
        <v>0.77395000000000003</v>
      </c>
      <c r="E20" s="426">
        <v>0</v>
      </c>
      <c r="F20" s="158">
        <v>0</v>
      </c>
      <c r="G20" s="427">
        <v>0</v>
      </c>
      <c r="H20" s="259">
        <v>822</v>
      </c>
      <c r="I20" s="14">
        <v>952</v>
      </c>
      <c r="J20" s="336">
        <v>0.86344537815126055</v>
      </c>
      <c r="K20" s="435">
        <v>0.8636328696238279</v>
      </c>
      <c r="L20" s="441">
        <v>0.53619280145779502</v>
      </c>
      <c r="M20" s="14">
        <f>Lisäosat[[#This Row],[HYTE-kerroin (sis. Kulttuurihyte)]]*Lisäosat[[#This Row],[Asukasmäärä 31.12.2022]]</f>
        <v>1257.908312219987</v>
      </c>
      <c r="N20" s="435">
        <f>Lisäosat[[#This Row],[HYTE-kerroin (sis. Kulttuurihyte)]]/$N$7</f>
        <v>0.78314747200910306</v>
      </c>
      <c r="O20" s="447">
        <v>0</v>
      </c>
      <c r="P20" s="138">
        <v>113643.83055300001</v>
      </c>
      <c r="Q20" s="35">
        <v>0</v>
      </c>
      <c r="R20" s="35">
        <v>26541.683529001253</v>
      </c>
      <c r="S20" s="35">
        <v>35477.567247827101</v>
      </c>
      <c r="T20" s="35">
        <v>0</v>
      </c>
      <c r="U20" s="314">
        <f t="shared" si="1"/>
        <v>175663.08132982836</v>
      </c>
      <c r="X20" s="10"/>
      <c r="Y20" s="10"/>
      <c r="Z20" s="108"/>
    </row>
    <row r="21" spans="1:26">
      <c r="A21" s="23">
        <v>61</v>
      </c>
      <c r="B21" s="196" t="s">
        <v>25</v>
      </c>
      <c r="C21" s="415">
        <v>16459</v>
      </c>
      <c r="D21" s="420">
        <v>0</v>
      </c>
      <c r="E21" s="426">
        <v>0</v>
      </c>
      <c r="F21" s="158">
        <v>0</v>
      </c>
      <c r="G21" s="427">
        <v>0</v>
      </c>
      <c r="H21" s="259">
        <v>7918</v>
      </c>
      <c r="I21" s="14">
        <v>6224</v>
      </c>
      <c r="J21" s="336">
        <v>1.2721722365038561</v>
      </c>
      <c r="K21" s="435">
        <v>1.2724484803196399</v>
      </c>
      <c r="L21" s="441">
        <v>0.58558202015412597</v>
      </c>
      <c r="M21" s="14">
        <f>Lisäosat[[#This Row],[HYTE-kerroin (sis. Kulttuurihyte)]]*Lisäosat[[#This Row],[Asukasmäärä 31.12.2022]]</f>
        <v>9638.0944697167597</v>
      </c>
      <c r="N21" s="435">
        <f>Lisäosat[[#This Row],[HYTE-kerroin (sis. Kulttuurihyte)]]/$N$7</f>
        <v>0.85528391558196748</v>
      </c>
      <c r="O21" s="447">
        <v>0</v>
      </c>
      <c r="P21" s="138">
        <v>0</v>
      </c>
      <c r="Q21" s="35">
        <v>0</v>
      </c>
      <c r="R21" s="35">
        <v>274356.30694231048</v>
      </c>
      <c r="S21" s="35">
        <v>271829.14793434314</v>
      </c>
      <c r="T21" s="35">
        <v>0</v>
      </c>
      <c r="U21" s="314">
        <f t="shared" si="1"/>
        <v>546185.45487665362</v>
      </c>
      <c r="X21" s="10"/>
      <c r="Y21" s="10"/>
      <c r="Z21" s="108"/>
    </row>
    <row r="22" spans="1:26">
      <c r="A22" s="23">
        <v>69</v>
      </c>
      <c r="B22" s="196" t="s">
        <v>26</v>
      </c>
      <c r="C22" s="415">
        <v>6687</v>
      </c>
      <c r="D22" s="420">
        <v>0.78915000000000002</v>
      </c>
      <c r="E22" s="426">
        <v>0</v>
      </c>
      <c r="F22" s="158">
        <v>0</v>
      </c>
      <c r="G22" s="427">
        <v>0</v>
      </c>
      <c r="H22" s="259">
        <v>2716</v>
      </c>
      <c r="I22" s="14">
        <v>2638</v>
      </c>
      <c r="J22" s="336">
        <v>1.0295678544351781</v>
      </c>
      <c r="K22" s="435">
        <v>1.0297914183084937</v>
      </c>
      <c r="L22" s="441">
        <v>0.58715960853367499</v>
      </c>
      <c r="M22" s="14">
        <f>Lisäosat[[#This Row],[HYTE-kerroin (sis. Kulttuurihyte)]]*Lisäosat[[#This Row],[Asukasmäärä 31.12.2022]]</f>
        <v>3926.3363022646845</v>
      </c>
      <c r="N22" s="435">
        <f>Lisäosat[[#This Row],[HYTE-kerroin (sis. Kulttuurihyte)]]/$N$7</f>
        <v>0.85758809487709364</v>
      </c>
      <c r="O22" s="447">
        <v>0</v>
      </c>
      <c r="P22" s="138">
        <v>330290.31226949999</v>
      </c>
      <c r="Q22" s="35">
        <v>0</v>
      </c>
      <c r="R22" s="35">
        <v>90209.419306398559</v>
      </c>
      <c r="S22" s="35">
        <v>110736.89461145674</v>
      </c>
      <c r="T22" s="35">
        <v>0</v>
      </c>
      <c r="U22" s="314">
        <f t="shared" si="1"/>
        <v>531236.62618735526</v>
      </c>
      <c r="X22" s="10"/>
      <c r="Y22" s="10"/>
      <c r="Z22" s="108"/>
    </row>
    <row r="23" spans="1:26">
      <c r="A23" s="23">
        <v>71</v>
      </c>
      <c r="B23" s="196" t="s">
        <v>27</v>
      </c>
      <c r="C23" s="415">
        <v>6591</v>
      </c>
      <c r="D23" s="420">
        <v>0.6731166666666667</v>
      </c>
      <c r="E23" s="426">
        <v>0</v>
      </c>
      <c r="F23" s="158">
        <v>2</v>
      </c>
      <c r="G23" s="427">
        <v>3.0344409042633893E-4</v>
      </c>
      <c r="H23" s="259">
        <v>2614</v>
      </c>
      <c r="I23" s="14">
        <v>2518</v>
      </c>
      <c r="J23" s="336">
        <v>1.0381254964257347</v>
      </c>
      <c r="K23" s="435">
        <v>1.038350918534602</v>
      </c>
      <c r="L23" s="441">
        <v>0.47106258426027903</v>
      </c>
      <c r="M23" s="14">
        <f>Lisäosat[[#This Row],[HYTE-kerroin (sis. Kulttuurihyte)]]*Lisäosat[[#This Row],[Asukasmäärä 31.12.2022]]</f>
        <v>3104.7734928594991</v>
      </c>
      <c r="N23" s="435">
        <f>Lisäosat[[#This Row],[HYTE-kerroin (sis. Kulttuurihyte)]]/$N$7</f>
        <v>0.68802018792218067</v>
      </c>
      <c r="O23" s="447">
        <v>0</v>
      </c>
      <c r="P23" s="138">
        <v>277681.28295050003</v>
      </c>
      <c r="Q23" s="35">
        <v>0</v>
      </c>
      <c r="R23" s="35">
        <v>89653.398843206451</v>
      </c>
      <c r="S23" s="35">
        <v>87565.849841471238</v>
      </c>
      <c r="T23" s="35">
        <v>0</v>
      </c>
      <c r="U23" s="314">
        <f t="shared" si="1"/>
        <v>454900.53163517773</v>
      </c>
      <c r="X23" s="10"/>
      <c r="Y23" s="10"/>
      <c r="Z23" s="108"/>
    </row>
    <row r="24" spans="1:26">
      <c r="A24" s="23">
        <v>72</v>
      </c>
      <c r="B24" s="196" t="s">
        <v>28</v>
      </c>
      <c r="C24" s="415">
        <v>960</v>
      </c>
      <c r="D24" s="420">
        <v>0.99881666666666669</v>
      </c>
      <c r="E24" s="426">
        <v>0</v>
      </c>
      <c r="F24" s="158">
        <v>0</v>
      </c>
      <c r="G24" s="427">
        <v>0</v>
      </c>
      <c r="H24" s="259">
        <v>248</v>
      </c>
      <c r="I24" s="14">
        <v>338</v>
      </c>
      <c r="J24" s="336">
        <v>0.73372781065088755</v>
      </c>
      <c r="K24" s="435">
        <v>0.73388713480869017</v>
      </c>
      <c r="L24" s="441">
        <v>0.59897940848976705</v>
      </c>
      <c r="M24" s="14">
        <f>Lisäosat[[#This Row],[HYTE-kerroin (sis. Kulttuurihyte)]]*Lisäosat[[#This Row],[Asukasmäärä 31.12.2022]]</f>
        <v>575.02023215017641</v>
      </c>
      <c r="N24" s="435">
        <f>Lisäosat[[#This Row],[HYTE-kerroin (sis. Kulttuurihyte)]]/$N$7</f>
        <v>0.87485174785807351</v>
      </c>
      <c r="O24" s="447">
        <v>3.8417596451267855E-2</v>
      </c>
      <c r="P24" s="138">
        <v>60015.297760000009</v>
      </c>
      <c r="Q24" s="35">
        <v>0</v>
      </c>
      <c r="R24" s="35">
        <v>9229.3646073540876</v>
      </c>
      <c r="S24" s="35">
        <v>16217.651761093823</v>
      </c>
      <c r="T24" s="35">
        <v>377.66034015454352</v>
      </c>
      <c r="U24" s="314">
        <f t="shared" si="1"/>
        <v>85839.97446860245</v>
      </c>
      <c r="X24" s="10"/>
      <c r="Y24" s="10"/>
      <c r="Z24" s="108"/>
    </row>
    <row r="25" spans="1:26">
      <c r="A25" s="23">
        <v>74</v>
      </c>
      <c r="B25" s="196" t="s">
        <v>29</v>
      </c>
      <c r="C25" s="415">
        <v>1052</v>
      </c>
      <c r="D25" s="420">
        <v>1.4803000000000002</v>
      </c>
      <c r="E25" s="426">
        <v>0</v>
      </c>
      <c r="F25" s="158">
        <v>0</v>
      </c>
      <c r="G25" s="427">
        <v>0</v>
      </c>
      <c r="H25" s="259">
        <v>341</v>
      </c>
      <c r="I25" s="14">
        <v>397</v>
      </c>
      <c r="J25" s="336">
        <v>0.8589420654911839</v>
      </c>
      <c r="K25" s="435">
        <v>0.85912857909909013</v>
      </c>
      <c r="L25" s="441">
        <v>0.283566730081796</v>
      </c>
      <c r="M25" s="14">
        <f>Lisäosat[[#This Row],[HYTE-kerroin (sis. Kulttuurihyte)]]*Lisäosat[[#This Row],[Asukasmäärä 31.12.2022]]</f>
        <v>298.31220004604938</v>
      </c>
      <c r="N25" s="435">
        <f>Lisäosat[[#This Row],[HYTE-kerroin (sis. Kulttuurihyte)]]/$N$7</f>
        <v>0.41416924510301589</v>
      </c>
      <c r="O25" s="447">
        <v>0</v>
      </c>
      <c r="P25" s="138">
        <v>146204.81970600001</v>
      </c>
      <c r="Q25" s="35">
        <v>0</v>
      </c>
      <c r="R25" s="35">
        <v>11839.822774280379</v>
      </c>
      <c r="S25" s="35">
        <v>8413.4837453320761</v>
      </c>
      <c r="T25" s="35">
        <v>0</v>
      </c>
      <c r="U25" s="314">
        <f t="shared" si="1"/>
        <v>166458.12622561248</v>
      </c>
      <c r="X25" s="10"/>
      <c r="Y25" s="10"/>
      <c r="Z25" s="108"/>
    </row>
    <row r="26" spans="1:26">
      <c r="A26" s="23">
        <v>75</v>
      </c>
      <c r="B26" s="196" t="s">
        <v>30</v>
      </c>
      <c r="C26" s="415">
        <v>19549</v>
      </c>
      <c r="D26" s="420">
        <v>0</v>
      </c>
      <c r="E26" s="426">
        <v>0</v>
      </c>
      <c r="F26" s="158">
        <v>0</v>
      </c>
      <c r="G26" s="427">
        <v>0</v>
      </c>
      <c r="H26" s="259">
        <v>6122</v>
      </c>
      <c r="I26" s="14">
        <v>7547</v>
      </c>
      <c r="J26" s="336">
        <v>0.81118325162316152</v>
      </c>
      <c r="K26" s="435">
        <v>0.81135939471943286</v>
      </c>
      <c r="L26" s="441">
        <v>0.68220138812970399</v>
      </c>
      <c r="M26" s="14">
        <f>Lisäosat[[#This Row],[HYTE-kerroin (sis. Kulttuurihyte)]]*Lisäosat[[#This Row],[Asukasmäärä 31.12.2022]]</f>
        <v>13336.354936547583</v>
      </c>
      <c r="N26" s="435">
        <f>Lisäosat[[#This Row],[HYTE-kerroin (sis. Kulttuurihyte)]]/$N$7</f>
        <v>0.99640332929186448</v>
      </c>
      <c r="O26" s="447">
        <v>0</v>
      </c>
      <c r="P26" s="138">
        <v>0</v>
      </c>
      <c r="Q26" s="35">
        <v>0</v>
      </c>
      <c r="R26" s="35">
        <v>207782.56897654952</v>
      </c>
      <c r="S26" s="35">
        <v>376133.47849434777</v>
      </c>
      <c r="T26" s="35">
        <v>0</v>
      </c>
      <c r="U26" s="314">
        <f t="shared" si="1"/>
        <v>583916.04747089732</v>
      </c>
      <c r="X26" s="10"/>
      <c r="Y26" s="10"/>
      <c r="Z26" s="108"/>
    </row>
    <row r="27" spans="1:26">
      <c r="A27" s="23">
        <v>77</v>
      </c>
      <c r="B27" s="196" t="s">
        <v>31</v>
      </c>
      <c r="C27" s="415">
        <v>4601</v>
      </c>
      <c r="D27" s="420">
        <v>0.66818333333333335</v>
      </c>
      <c r="E27" s="426">
        <v>0</v>
      </c>
      <c r="F27" s="158">
        <v>0</v>
      </c>
      <c r="G27" s="427">
        <v>0</v>
      </c>
      <c r="H27" s="259">
        <v>1306</v>
      </c>
      <c r="I27" s="14">
        <v>1630</v>
      </c>
      <c r="J27" s="336">
        <v>0.80122699386503071</v>
      </c>
      <c r="K27" s="435">
        <v>0.80140097502555541</v>
      </c>
      <c r="L27" s="441">
        <v>0.57020562401741204</v>
      </c>
      <c r="M27" s="14">
        <f>Lisäosat[[#This Row],[HYTE-kerroin (sis. Kulttuurihyte)]]*Lisäosat[[#This Row],[Asukasmäärä 31.12.2022]]</f>
        <v>2623.5160761041129</v>
      </c>
      <c r="N27" s="435">
        <f>Lisäosat[[#This Row],[HYTE-kerroin (sis. Kulttuurihyte)]]/$N$7</f>
        <v>0.83282560258272831</v>
      </c>
      <c r="O27" s="447">
        <v>0</v>
      </c>
      <c r="P27" s="138">
        <v>192421.15782816667</v>
      </c>
      <c r="Q27" s="35">
        <v>0</v>
      </c>
      <c r="R27" s="35">
        <v>48302.921107812799</v>
      </c>
      <c r="S27" s="35">
        <v>73992.648837399291</v>
      </c>
      <c r="T27" s="35">
        <v>0</v>
      </c>
      <c r="U27" s="314">
        <f t="shared" si="1"/>
        <v>314716.72777337872</v>
      </c>
      <c r="X27" s="10"/>
      <c r="Y27" s="10"/>
      <c r="Z27" s="108"/>
    </row>
    <row r="28" spans="1:26">
      <c r="A28" s="23">
        <v>78</v>
      </c>
      <c r="B28" s="196" t="s">
        <v>32</v>
      </c>
      <c r="C28" s="415">
        <v>7832</v>
      </c>
      <c r="D28" s="420">
        <v>0.99443333333333328</v>
      </c>
      <c r="E28" s="426">
        <v>0</v>
      </c>
      <c r="F28" s="158">
        <v>1</v>
      </c>
      <c r="G28" s="427">
        <v>1.2768130745658836E-4</v>
      </c>
      <c r="H28" s="259">
        <v>3444</v>
      </c>
      <c r="I28" s="14">
        <v>3109</v>
      </c>
      <c r="J28" s="336">
        <v>1.1077516886458669</v>
      </c>
      <c r="K28" s="435">
        <v>1.1079922296234419</v>
      </c>
      <c r="L28" s="441">
        <v>0.60191343213881598</v>
      </c>
      <c r="M28" s="14">
        <f>Lisäosat[[#This Row],[HYTE-kerroin (sis. Kulttuurihyte)]]*Lisäosat[[#This Row],[Asukasmäärä 31.12.2022]]</f>
        <v>4714.1860005112067</v>
      </c>
      <c r="N28" s="435">
        <f>Lisäosat[[#This Row],[HYTE-kerroin (sis. Kulttuurihyte)]]/$N$7</f>
        <v>0.87913709670520546</v>
      </c>
      <c r="O28" s="447">
        <v>0</v>
      </c>
      <c r="P28" s="138">
        <v>487476.07283466664</v>
      </c>
      <c r="Q28" s="35">
        <v>0</v>
      </c>
      <c r="R28" s="35">
        <v>113679.11636558145</v>
      </c>
      <c r="S28" s="35">
        <v>132957.1076263407</v>
      </c>
      <c r="T28" s="35">
        <v>0</v>
      </c>
      <c r="U28" s="314">
        <f t="shared" si="1"/>
        <v>734112.2968265888</v>
      </c>
      <c r="X28" s="10"/>
      <c r="Y28" s="10"/>
      <c r="Z28" s="108"/>
    </row>
    <row r="29" spans="1:26">
      <c r="A29" s="23">
        <v>79</v>
      </c>
      <c r="B29" s="196" t="s">
        <v>33</v>
      </c>
      <c r="C29" s="415">
        <v>6753</v>
      </c>
      <c r="D29" s="420">
        <v>0</v>
      </c>
      <c r="E29" s="426">
        <v>0</v>
      </c>
      <c r="F29" s="158">
        <v>0</v>
      </c>
      <c r="G29" s="427">
        <v>0</v>
      </c>
      <c r="H29" s="259">
        <v>3857</v>
      </c>
      <c r="I29" s="14">
        <v>2500</v>
      </c>
      <c r="J29" s="336">
        <v>1.5427999999999999</v>
      </c>
      <c r="K29" s="435">
        <v>1.543135008850816</v>
      </c>
      <c r="L29" s="441">
        <v>0.54896905766486004</v>
      </c>
      <c r="M29" s="14">
        <f>Lisäosat[[#This Row],[HYTE-kerroin (sis. Kulttuurihyte)]]*Lisäosat[[#This Row],[Asukasmäärä 31.12.2022]]</f>
        <v>3707.1880464107999</v>
      </c>
      <c r="N29" s="435">
        <f>Lisäosat[[#This Row],[HYTE-kerroin (sis. Kulttuurihyte)]]/$N$7</f>
        <v>0.80180809692443245</v>
      </c>
      <c r="O29" s="447">
        <v>0</v>
      </c>
      <c r="P29" s="138">
        <v>0</v>
      </c>
      <c r="Q29" s="35">
        <v>0</v>
      </c>
      <c r="R29" s="35">
        <v>136512.35836348124</v>
      </c>
      <c r="S29" s="35">
        <v>104556.12061642767</v>
      </c>
      <c r="T29" s="35">
        <v>0</v>
      </c>
      <c r="U29" s="314">
        <f t="shared" si="1"/>
        <v>241068.47897990892</v>
      </c>
      <c r="X29" s="10"/>
      <c r="Y29" s="10"/>
      <c r="Z29" s="108"/>
    </row>
    <row r="30" spans="1:26">
      <c r="A30" s="23">
        <v>81</v>
      </c>
      <c r="B30" s="196" t="s">
        <v>34</v>
      </c>
      <c r="C30" s="415">
        <v>2574</v>
      </c>
      <c r="D30" s="420">
        <v>1.0004999999999999</v>
      </c>
      <c r="E30" s="426">
        <v>0</v>
      </c>
      <c r="F30" s="158">
        <v>0</v>
      </c>
      <c r="G30" s="427">
        <v>0</v>
      </c>
      <c r="H30" s="259">
        <v>893</v>
      </c>
      <c r="I30" s="14">
        <v>896</v>
      </c>
      <c r="J30" s="336">
        <v>0.9966517857142857</v>
      </c>
      <c r="K30" s="435">
        <v>0.99686820208024107</v>
      </c>
      <c r="L30" s="441">
        <v>0.67480394746509298</v>
      </c>
      <c r="M30" s="14">
        <f>Lisäosat[[#This Row],[HYTE-kerroin (sis. Kulttuurihyte)]]*Lisäosat[[#This Row],[Asukasmäärä 31.12.2022]]</f>
        <v>1736.9453607751493</v>
      </c>
      <c r="N30" s="435">
        <f>Lisäosat[[#This Row],[HYTE-kerroin (sis. Kulttuurihyte)]]/$N$7</f>
        <v>0.98559884452430191</v>
      </c>
      <c r="O30" s="447">
        <v>0</v>
      </c>
      <c r="P30" s="138">
        <v>241780.819995</v>
      </c>
      <c r="Q30" s="35">
        <v>0</v>
      </c>
      <c r="R30" s="35">
        <v>33613.797653224479</v>
      </c>
      <c r="S30" s="35">
        <v>48988.145832305228</v>
      </c>
      <c r="T30" s="35">
        <v>0</v>
      </c>
      <c r="U30" s="314">
        <f t="shared" si="1"/>
        <v>324382.76348052971</v>
      </c>
      <c r="X30" s="10"/>
      <c r="Y30" s="10"/>
      <c r="Z30" s="108"/>
    </row>
    <row r="31" spans="1:26">
      <c r="A31" s="23">
        <v>82</v>
      </c>
      <c r="B31" s="196" t="s">
        <v>35</v>
      </c>
      <c r="C31" s="415">
        <v>9359</v>
      </c>
      <c r="D31" s="420">
        <v>0</v>
      </c>
      <c r="E31" s="426">
        <v>0</v>
      </c>
      <c r="F31" s="158">
        <v>0</v>
      </c>
      <c r="G31" s="427">
        <v>0</v>
      </c>
      <c r="H31" s="259">
        <v>2850</v>
      </c>
      <c r="I31" s="14">
        <v>4128</v>
      </c>
      <c r="J31" s="336">
        <v>0.69040697674418605</v>
      </c>
      <c r="K31" s="435">
        <v>0.69055689406845</v>
      </c>
      <c r="L31" s="441">
        <v>0.64936398169077703</v>
      </c>
      <c r="M31" s="14">
        <f>Lisäosat[[#This Row],[HYTE-kerroin (sis. Kulttuurihyte)]]*Lisäosat[[#This Row],[Asukasmäärä 31.12.2022]]</f>
        <v>6077.3975046439818</v>
      </c>
      <c r="N31" s="435">
        <f>Lisäosat[[#This Row],[HYTE-kerroin (sis. Kulttuurihyte)]]/$N$7</f>
        <v>0.94844197701323762</v>
      </c>
      <c r="O31" s="447">
        <v>0</v>
      </c>
      <c r="P31" s="138">
        <v>0</v>
      </c>
      <c r="Q31" s="35">
        <v>0</v>
      </c>
      <c r="R31" s="35">
        <v>84664.277827784768</v>
      </c>
      <c r="S31" s="35">
        <v>171404.60601795965</v>
      </c>
      <c r="T31" s="35">
        <v>0</v>
      </c>
      <c r="U31" s="314">
        <f t="shared" si="1"/>
        <v>256068.88384574442</v>
      </c>
      <c r="X31" s="10"/>
      <c r="Y31" s="10"/>
      <c r="Z31" s="108"/>
    </row>
    <row r="32" spans="1:26">
      <c r="A32" s="23">
        <v>86</v>
      </c>
      <c r="B32" s="196" t="s">
        <v>36</v>
      </c>
      <c r="C32" s="415">
        <v>8031</v>
      </c>
      <c r="D32" s="420">
        <v>0</v>
      </c>
      <c r="E32" s="426">
        <v>0</v>
      </c>
      <c r="F32" s="158">
        <v>0</v>
      </c>
      <c r="G32" s="427">
        <v>0</v>
      </c>
      <c r="H32" s="259">
        <v>1765</v>
      </c>
      <c r="I32" s="14">
        <v>3550</v>
      </c>
      <c r="J32" s="336">
        <v>0.4971830985915493</v>
      </c>
      <c r="K32" s="435">
        <v>0.4972910586242848</v>
      </c>
      <c r="L32" s="441">
        <v>0.575009368807049</v>
      </c>
      <c r="M32" s="14">
        <f>Lisäosat[[#This Row],[HYTE-kerroin (sis. Kulttuurihyte)]]*Lisäosat[[#This Row],[Asukasmäärä 31.12.2022]]</f>
        <v>4617.9002408894103</v>
      </c>
      <c r="N32" s="435">
        <f>Lisäosat[[#This Row],[HYTE-kerroin (sis. Kulttuurihyte)]]/$N$7</f>
        <v>0.83984181126354784</v>
      </c>
      <c r="O32" s="447">
        <v>0</v>
      </c>
      <c r="P32" s="138">
        <v>0</v>
      </c>
      <c r="Q32" s="35">
        <v>0</v>
      </c>
      <c r="R32" s="35">
        <v>52318.052842732366</v>
      </c>
      <c r="S32" s="35">
        <v>130241.50071063334</v>
      </c>
      <c r="T32" s="35">
        <v>0</v>
      </c>
      <c r="U32" s="314">
        <f t="shared" si="1"/>
        <v>182559.55355336569</v>
      </c>
      <c r="X32" s="10"/>
      <c r="Y32" s="10"/>
      <c r="Z32" s="108"/>
    </row>
    <row r="33" spans="1:26">
      <c r="A33" s="23">
        <v>90</v>
      </c>
      <c r="B33" s="196" t="s">
        <v>37</v>
      </c>
      <c r="C33" s="415">
        <v>3061</v>
      </c>
      <c r="D33" s="420">
        <v>1.6935833333333332</v>
      </c>
      <c r="E33" s="426">
        <v>0</v>
      </c>
      <c r="F33" s="158">
        <v>0</v>
      </c>
      <c r="G33" s="427">
        <v>0</v>
      </c>
      <c r="H33" s="259">
        <v>977</v>
      </c>
      <c r="I33" s="14">
        <v>1013</v>
      </c>
      <c r="J33" s="336">
        <v>0.96446199407699906</v>
      </c>
      <c r="K33" s="435">
        <v>0.96467142064187561</v>
      </c>
      <c r="L33" s="441">
        <v>0.54979024796098797</v>
      </c>
      <c r="M33" s="14">
        <f>Lisäosat[[#This Row],[HYTE-kerroin (sis. Kulttuurihyte)]]*Lisäosat[[#This Row],[Asukasmäärä 31.12.2022]]</f>
        <v>1682.9079490085842</v>
      </c>
      <c r="N33" s="435">
        <f>Lisäosat[[#This Row],[HYTE-kerroin (sis. Kulttuurihyte)]]/$N$7</f>
        <v>0.80300750337431859</v>
      </c>
      <c r="O33" s="447">
        <v>0</v>
      </c>
      <c r="P33" s="138">
        <v>973410.68019249989</v>
      </c>
      <c r="Q33" s="35">
        <v>0</v>
      </c>
      <c r="R33" s="35">
        <v>38682.455763460632</v>
      </c>
      <c r="S33" s="35">
        <v>47464.095238773916</v>
      </c>
      <c r="T33" s="35">
        <v>0</v>
      </c>
      <c r="U33" s="314">
        <f t="shared" si="1"/>
        <v>1059557.2311947343</v>
      </c>
      <c r="X33" s="10"/>
      <c r="Y33" s="10"/>
      <c r="Z33" s="108"/>
    </row>
    <row r="34" spans="1:26">
      <c r="A34" s="23">
        <v>91</v>
      </c>
      <c r="B34" s="196" t="s">
        <v>38</v>
      </c>
      <c r="C34" s="415">
        <v>664028</v>
      </c>
      <c r="D34" s="420">
        <v>0</v>
      </c>
      <c r="E34" s="426">
        <v>0</v>
      </c>
      <c r="F34" s="158">
        <v>63</v>
      </c>
      <c r="G34" s="427">
        <v>9.4875517297463358E-5</v>
      </c>
      <c r="H34" s="259">
        <v>416086</v>
      </c>
      <c r="I34" s="14">
        <v>314578</v>
      </c>
      <c r="J34" s="336">
        <v>1.3226799076858522</v>
      </c>
      <c r="K34" s="435">
        <v>1.3229671189095178</v>
      </c>
      <c r="L34" s="441">
        <v>0.69399918418666295</v>
      </c>
      <c r="M34" s="14">
        <f>Lisäosat[[#This Row],[HYTE-kerroin (sis. Kulttuurihyte)]]*Lisäosat[[#This Row],[Asukasmäärä 31.12.2022]]</f>
        <v>460834.89027710143</v>
      </c>
      <c r="N34" s="435">
        <f>Lisäosat[[#This Row],[HYTE-kerroin (sis. Kulttuurihyte)]]/$N$7</f>
        <v>1.0136348440234431</v>
      </c>
      <c r="O34" s="447">
        <v>0.51729038162723706</v>
      </c>
      <c r="P34" s="138">
        <v>0</v>
      </c>
      <c r="Q34" s="35">
        <v>0</v>
      </c>
      <c r="R34" s="35">
        <v>11508182.451461764</v>
      </c>
      <c r="S34" s="35">
        <v>12997211.840581009</v>
      </c>
      <c r="T34" s="35">
        <v>3517391.8467191905</v>
      </c>
      <c r="U34" s="314">
        <f t="shared" si="1"/>
        <v>28022786.138761964</v>
      </c>
      <c r="X34" s="10"/>
      <c r="Y34" s="10"/>
      <c r="Z34" s="108"/>
    </row>
    <row r="35" spans="1:26">
      <c r="A35" s="23">
        <v>92</v>
      </c>
      <c r="B35" s="196" t="s">
        <v>39</v>
      </c>
      <c r="C35" s="415">
        <v>242819</v>
      </c>
      <c r="D35" s="420">
        <v>0</v>
      </c>
      <c r="E35" s="426">
        <v>0</v>
      </c>
      <c r="F35" s="158">
        <v>25</v>
      </c>
      <c r="G35" s="427">
        <v>1.0295734683035512E-4</v>
      </c>
      <c r="H35" s="259">
        <v>118546</v>
      </c>
      <c r="I35" s="14">
        <v>113300</v>
      </c>
      <c r="J35" s="336">
        <v>1.0463018534863195</v>
      </c>
      <c r="K35" s="435">
        <v>1.0465290510372289</v>
      </c>
      <c r="L35" s="441">
        <v>0.72207863934944905</v>
      </c>
      <c r="M35" s="14">
        <f>Lisäosat[[#This Row],[HYTE-kerroin (sis. Kulttuurihyte)]]*Lisäosat[[#This Row],[Asukasmäärä 31.12.2022]]</f>
        <v>175334.41312819388</v>
      </c>
      <c r="N35" s="435">
        <f>Lisäosat[[#This Row],[HYTE-kerroin (sis. Kulttuurihyte)]]/$N$7</f>
        <v>1.0546468722833184</v>
      </c>
      <c r="O35" s="447">
        <v>1.2737600228050965</v>
      </c>
      <c r="P35" s="138">
        <v>0</v>
      </c>
      <c r="Q35" s="35">
        <v>0</v>
      </c>
      <c r="R35" s="35">
        <v>3328934.5031338963</v>
      </c>
      <c r="S35" s="35">
        <v>4945065.0513913967</v>
      </c>
      <c r="T35" s="35">
        <v>3167161.7021697098</v>
      </c>
      <c r="U35" s="314">
        <f t="shared" si="1"/>
        <v>11441161.256695002</v>
      </c>
      <c r="X35" s="10"/>
      <c r="Y35" s="10"/>
      <c r="Z35" s="108"/>
    </row>
    <row r="36" spans="1:26">
      <c r="A36" s="23">
        <v>97</v>
      </c>
      <c r="B36" s="196" t="s">
        <v>40</v>
      </c>
      <c r="C36" s="415">
        <v>2091</v>
      </c>
      <c r="D36" s="420">
        <v>0.77800000000000002</v>
      </c>
      <c r="E36" s="426">
        <v>0</v>
      </c>
      <c r="F36" s="158">
        <v>0</v>
      </c>
      <c r="G36" s="427">
        <v>0</v>
      </c>
      <c r="H36" s="259">
        <v>550</v>
      </c>
      <c r="I36" s="14">
        <v>747</v>
      </c>
      <c r="J36" s="336">
        <v>0.73627844712182067</v>
      </c>
      <c r="K36" s="435">
        <v>0.73643832513352081</v>
      </c>
      <c r="L36" s="441">
        <v>0.58741835325056801</v>
      </c>
      <c r="M36" s="14">
        <f>Lisäosat[[#This Row],[HYTE-kerroin (sis. Kulttuurihyte)]]*Lisäosat[[#This Row],[Asukasmäärä 31.12.2022]]</f>
        <v>1228.2917766469377</v>
      </c>
      <c r="N36" s="435">
        <f>Lisäosat[[#This Row],[HYTE-kerroin (sis. Kulttuurihyte)]]/$N$7</f>
        <v>0.85796600981809912</v>
      </c>
      <c r="O36" s="447">
        <v>0</v>
      </c>
      <c r="P36" s="138">
        <v>101821.28682000001</v>
      </c>
      <c r="Q36" s="35">
        <v>0</v>
      </c>
      <c r="R36" s="35">
        <v>20172.592245889915</v>
      </c>
      <c r="S36" s="35">
        <v>34642.273751287445</v>
      </c>
      <c r="T36" s="35">
        <v>0</v>
      </c>
      <c r="U36" s="314">
        <f t="shared" si="1"/>
        <v>156636.15281717735</v>
      </c>
      <c r="X36" s="10"/>
      <c r="Y36" s="10"/>
      <c r="Z36" s="108"/>
    </row>
    <row r="37" spans="1:26" s="104" customFormat="1">
      <c r="A37" s="124">
        <v>98</v>
      </c>
      <c r="B37" s="124" t="s">
        <v>41</v>
      </c>
      <c r="C37" s="416">
        <v>22943</v>
      </c>
      <c r="D37" s="420">
        <v>0</v>
      </c>
      <c r="E37" s="428">
        <v>0</v>
      </c>
      <c r="F37" s="158">
        <v>3</v>
      </c>
      <c r="G37" s="427">
        <v>1.3075883711807524E-4</v>
      </c>
      <c r="H37" s="272">
        <v>5862</v>
      </c>
      <c r="I37" s="15">
        <v>9519</v>
      </c>
      <c r="J37" s="337">
        <v>0.61582098959974785</v>
      </c>
      <c r="K37" s="435">
        <v>0.61595471106852817</v>
      </c>
      <c r="L37" s="442">
        <v>0.70032972905287705</v>
      </c>
      <c r="M37" s="14">
        <f>Lisäosat[[#This Row],[HYTE-kerroin (sis. Kulttuurihyte)]]*Lisäosat[[#This Row],[Asukasmäärä 31.12.2022]]</f>
        <v>16067.664973660158</v>
      </c>
      <c r="N37" s="435">
        <f>Lisäosat[[#This Row],[HYTE-kerroin (sis. Kulttuurihyte)]]/$N$7</f>
        <v>1.022881052094377</v>
      </c>
      <c r="O37" s="446">
        <v>0</v>
      </c>
      <c r="P37" s="200">
        <v>0</v>
      </c>
      <c r="Q37" s="162">
        <v>0</v>
      </c>
      <c r="R37" s="162">
        <v>185127.22106219266</v>
      </c>
      <c r="S37" s="162">
        <v>453166.30717906693</v>
      </c>
      <c r="T37" s="162">
        <v>0</v>
      </c>
      <c r="U37" s="314">
        <f t="shared" si="1"/>
        <v>638293.52824125963</v>
      </c>
      <c r="V37" s="59"/>
      <c r="W37" s="59"/>
      <c r="X37" s="109"/>
      <c r="Y37" s="110"/>
      <c r="Z37" s="111"/>
    </row>
    <row r="38" spans="1:26" s="45" customFormat="1">
      <c r="A38" s="128">
        <v>102</v>
      </c>
      <c r="B38" s="124" t="s">
        <v>42</v>
      </c>
      <c r="C38" s="416">
        <v>9745</v>
      </c>
      <c r="D38" s="420">
        <v>0</v>
      </c>
      <c r="E38" s="428">
        <v>0</v>
      </c>
      <c r="F38" s="158">
        <v>0</v>
      </c>
      <c r="G38" s="427">
        <v>0</v>
      </c>
      <c r="H38" s="272">
        <v>4019</v>
      </c>
      <c r="I38" s="15">
        <v>4013</v>
      </c>
      <c r="J38" s="337">
        <v>1.0014951407924246</v>
      </c>
      <c r="K38" s="435">
        <v>1.0017126088610109</v>
      </c>
      <c r="L38" s="442">
        <v>0.66087472699616501</v>
      </c>
      <c r="M38" s="14">
        <f>Lisäosat[[#This Row],[HYTE-kerroin (sis. Kulttuurihyte)]]*Lisäosat[[#This Row],[Asukasmäärä 31.12.2022]]</f>
        <v>6440.2242145776281</v>
      </c>
      <c r="N38" s="435">
        <f>Lisäosat[[#This Row],[HYTE-kerroin (sis. Kulttuurihyte)]]/$N$7</f>
        <v>0.96525423384015974</v>
      </c>
      <c r="O38" s="447">
        <v>0</v>
      </c>
      <c r="P38" s="200">
        <v>0</v>
      </c>
      <c r="Q38" s="162">
        <v>0</v>
      </c>
      <c r="R38" s="162">
        <v>127878.13079089222</v>
      </c>
      <c r="S38" s="162">
        <v>181637.6324443942</v>
      </c>
      <c r="T38" s="162">
        <v>0</v>
      </c>
      <c r="U38" s="314">
        <f t="shared" si="1"/>
        <v>309515.7632352864</v>
      </c>
      <c r="V38" s="44"/>
      <c r="W38" s="44"/>
      <c r="X38" s="110"/>
      <c r="Y38" s="110"/>
      <c r="Z38" s="111"/>
    </row>
    <row r="39" spans="1:26" s="45" customFormat="1">
      <c r="A39" s="128">
        <v>103</v>
      </c>
      <c r="B39" s="124" t="s">
        <v>43</v>
      </c>
      <c r="C39" s="416">
        <v>2161</v>
      </c>
      <c r="D39" s="420">
        <v>0</v>
      </c>
      <c r="E39" s="428">
        <v>0</v>
      </c>
      <c r="F39" s="158">
        <v>0</v>
      </c>
      <c r="G39" s="427">
        <v>0</v>
      </c>
      <c r="H39" s="272">
        <v>503</v>
      </c>
      <c r="I39" s="15">
        <v>839</v>
      </c>
      <c r="J39" s="337">
        <v>0.59952324195470796</v>
      </c>
      <c r="K39" s="435">
        <v>0.5996534244750118</v>
      </c>
      <c r="L39" s="442">
        <v>0.322007886492434</v>
      </c>
      <c r="M39" s="14">
        <f>Lisäosat[[#This Row],[HYTE-kerroin (sis. Kulttuurihyte)]]*Lisäosat[[#This Row],[Asukasmäärä 31.12.2022]]</f>
        <v>695.85904271014988</v>
      </c>
      <c r="N39" s="435">
        <f>Lisäosat[[#This Row],[HYTE-kerroin (sis. Kulttuurihyte)]]/$N$7</f>
        <v>0.47031527015640762</v>
      </c>
      <c r="O39" s="447">
        <v>0</v>
      </c>
      <c r="P39" s="200">
        <v>0</v>
      </c>
      <c r="Q39" s="162">
        <v>0</v>
      </c>
      <c r="R39" s="162">
        <v>16975.648758805557</v>
      </c>
      <c r="S39" s="162">
        <v>19625.743579982416</v>
      </c>
      <c r="T39" s="162">
        <v>0</v>
      </c>
      <c r="U39" s="314">
        <f t="shared" si="1"/>
        <v>36601.392338787977</v>
      </c>
      <c r="V39" s="44"/>
      <c r="W39" s="44"/>
      <c r="X39" s="110"/>
      <c r="Y39" s="110"/>
      <c r="Z39" s="111"/>
    </row>
    <row r="40" spans="1:26" s="45" customFormat="1">
      <c r="A40" s="128">
        <v>105</v>
      </c>
      <c r="B40" s="124" t="s">
        <v>44</v>
      </c>
      <c r="C40" s="416">
        <v>2094</v>
      </c>
      <c r="D40" s="420">
        <v>1.7368999999999999</v>
      </c>
      <c r="E40" s="428">
        <v>0</v>
      </c>
      <c r="F40" s="158">
        <v>0</v>
      </c>
      <c r="G40" s="427">
        <v>0</v>
      </c>
      <c r="H40" s="272">
        <v>525</v>
      </c>
      <c r="I40" s="15">
        <v>665</v>
      </c>
      <c r="J40" s="337">
        <v>0.78947368421052633</v>
      </c>
      <c r="K40" s="435">
        <v>0.78964511321733011</v>
      </c>
      <c r="L40" s="442">
        <v>0.57445825673971995</v>
      </c>
      <c r="M40" s="14">
        <f>Lisäosat[[#This Row],[HYTE-kerroin (sis. Kulttuurihyte)]]*Lisäosat[[#This Row],[Asukasmäärä 31.12.2022]]</f>
        <v>1202.9155896129737</v>
      </c>
      <c r="N40" s="435">
        <f>Lisäosat[[#This Row],[HYTE-kerroin (sis. Kulttuurihyte)]]/$N$7</f>
        <v>0.83903687314959141</v>
      </c>
      <c r="O40" s="447">
        <v>0</v>
      </c>
      <c r="P40" s="200">
        <v>682932.37102199998</v>
      </c>
      <c r="Q40" s="162">
        <v>0</v>
      </c>
      <c r="R40" s="162">
        <v>21661.070958709868</v>
      </c>
      <c r="S40" s="162">
        <v>33926.573430965967</v>
      </c>
      <c r="T40" s="162">
        <v>0</v>
      </c>
      <c r="U40" s="314">
        <f t="shared" si="1"/>
        <v>738520.01541167579</v>
      </c>
      <c r="V40" s="44"/>
      <c r="W40" s="44"/>
      <c r="X40" s="110"/>
      <c r="Y40" s="110"/>
      <c r="Z40" s="111"/>
    </row>
    <row r="41" spans="1:26" s="45" customFormat="1">
      <c r="A41" s="128">
        <v>106</v>
      </c>
      <c r="B41" s="124" t="s">
        <v>45</v>
      </c>
      <c r="C41" s="416">
        <v>46797</v>
      </c>
      <c r="D41" s="420">
        <v>0</v>
      </c>
      <c r="E41" s="428">
        <v>0</v>
      </c>
      <c r="F41" s="158">
        <v>0</v>
      </c>
      <c r="G41" s="427">
        <v>0</v>
      </c>
      <c r="H41" s="272">
        <v>19730</v>
      </c>
      <c r="I41" s="15">
        <v>20748</v>
      </c>
      <c r="J41" s="337">
        <v>0.95093502988239831</v>
      </c>
      <c r="K41" s="435">
        <v>0.95114151915616141</v>
      </c>
      <c r="L41" s="442">
        <v>0.65403012484069201</v>
      </c>
      <c r="M41" s="14">
        <f>Lisäosat[[#This Row],[HYTE-kerroin (sis. Kulttuurihyte)]]*Lisäosat[[#This Row],[Asukasmäärä 31.12.2022]]</f>
        <v>30606.647752169865</v>
      </c>
      <c r="N41" s="435">
        <f>Lisäosat[[#This Row],[HYTE-kerroin (sis. Kulttuurihyte)]]/$N$7</f>
        <v>0.95525720877679976</v>
      </c>
      <c r="O41" s="447">
        <v>0.23458434648630697</v>
      </c>
      <c r="P41" s="200">
        <v>0</v>
      </c>
      <c r="Q41" s="162">
        <v>0</v>
      </c>
      <c r="R41" s="162">
        <v>583088.46270255663</v>
      </c>
      <c r="S41" s="162">
        <v>863218.24357915961</v>
      </c>
      <c r="T41" s="162">
        <v>112413.11910420179</v>
      </c>
      <c r="U41" s="314">
        <f t="shared" si="1"/>
        <v>1558719.8253859179</v>
      </c>
      <c r="V41" s="44"/>
      <c r="W41" s="44"/>
      <c r="X41" s="110"/>
      <c r="Y41" s="110"/>
      <c r="Z41" s="111"/>
    </row>
    <row r="42" spans="1:26" s="45" customFormat="1">
      <c r="A42" s="128">
        <v>108</v>
      </c>
      <c r="B42" s="124" t="s">
        <v>46</v>
      </c>
      <c r="C42" s="416">
        <v>10257</v>
      </c>
      <c r="D42" s="420">
        <v>0</v>
      </c>
      <c r="E42" s="428">
        <v>0</v>
      </c>
      <c r="F42" s="158">
        <v>3</v>
      </c>
      <c r="G42" s="427">
        <v>2.9248318221702252E-4</v>
      </c>
      <c r="H42" s="272">
        <v>2844</v>
      </c>
      <c r="I42" s="15">
        <v>4240</v>
      </c>
      <c r="J42" s="337">
        <v>0.67075471698113209</v>
      </c>
      <c r="K42" s="435">
        <v>0.67090036694672406</v>
      </c>
      <c r="L42" s="442">
        <v>0.69599733805289599</v>
      </c>
      <c r="M42" s="14">
        <f>Lisäosat[[#This Row],[HYTE-kerroin (sis. Kulttuurihyte)]]*Lisäosat[[#This Row],[Asukasmäärä 31.12.2022]]</f>
        <v>7138.8446964085542</v>
      </c>
      <c r="N42" s="435">
        <f>Lisäosat[[#This Row],[HYTE-kerroin (sis. Kulttuurihyte)]]/$N$7</f>
        <v>1.0165532889275355</v>
      </c>
      <c r="O42" s="447">
        <v>0</v>
      </c>
      <c r="P42" s="200">
        <v>0</v>
      </c>
      <c r="Q42" s="162">
        <v>0</v>
      </c>
      <c r="R42" s="162">
        <v>90146.668335420385</v>
      </c>
      <c r="S42" s="162">
        <v>201341.25860226908</v>
      </c>
      <c r="T42" s="162">
        <v>0</v>
      </c>
      <c r="U42" s="314">
        <f t="shared" si="1"/>
        <v>291487.92693768948</v>
      </c>
      <c r="V42" s="44"/>
      <c r="W42" s="44"/>
      <c r="X42" s="110"/>
      <c r="Y42" s="110"/>
      <c r="Z42" s="111"/>
    </row>
    <row r="43" spans="1:26" s="45" customFormat="1">
      <c r="A43" s="128">
        <v>109</v>
      </c>
      <c r="B43" s="124" t="s">
        <v>47</v>
      </c>
      <c r="C43" s="416">
        <v>68043</v>
      </c>
      <c r="D43" s="420">
        <v>0</v>
      </c>
      <c r="E43" s="428">
        <v>0</v>
      </c>
      <c r="F43" s="158">
        <v>5</v>
      </c>
      <c r="G43" s="427">
        <v>7.3482944608556358E-5</v>
      </c>
      <c r="H43" s="272">
        <v>28286</v>
      </c>
      <c r="I43" s="15">
        <v>27859</v>
      </c>
      <c r="J43" s="337">
        <v>1.015327183315984</v>
      </c>
      <c r="K43" s="435">
        <v>1.015547654921432</v>
      </c>
      <c r="L43" s="442">
        <v>0.72138411511790301</v>
      </c>
      <c r="M43" s="14">
        <f>Lisäosat[[#This Row],[HYTE-kerroin (sis. Kulttuurihyte)]]*Lisäosat[[#This Row],[Asukasmäärä 31.12.2022]]</f>
        <v>49085.139344967472</v>
      </c>
      <c r="N43" s="435">
        <f>Lisäosat[[#This Row],[HYTE-kerroin (sis. Kulttuurihyte)]]/$N$7</f>
        <v>1.0536324705705287</v>
      </c>
      <c r="O43" s="447">
        <v>0.20170242172214969</v>
      </c>
      <c r="P43" s="200">
        <v>0</v>
      </c>
      <c r="Q43" s="162">
        <v>0</v>
      </c>
      <c r="R43" s="162">
        <v>905221.90899802872</v>
      </c>
      <c r="S43" s="162">
        <v>1384378.5871060386</v>
      </c>
      <c r="T43" s="162">
        <v>140538.24390389997</v>
      </c>
      <c r="U43" s="314">
        <f t="shared" si="1"/>
        <v>2430138.7400079672</v>
      </c>
      <c r="V43" s="44"/>
      <c r="W43" s="44"/>
      <c r="X43" s="110"/>
      <c r="Y43" s="110"/>
      <c r="Z43" s="111"/>
    </row>
    <row r="44" spans="1:26" s="45" customFormat="1">
      <c r="A44" s="128">
        <v>111</v>
      </c>
      <c r="B44" s="124" t="s">
        <v>48</v>
      </c>
      <c r="C44" s="416">
        <v>18131</v>
      </c>
      <c r="D44" s="420">
        <v>0</v>
      </c>
      <c r="E44" s="428">
        <v>0</v>
      </c>
      <c r="F44" s="158">
        <v>1</v>
      </c>
      <c r="G44" s="427">
        <v>5.5154155865644475E-5</v>
      </c>
      <c r="H44" s="272">
        <v>6217</v>
      </c>
      <c r="I44" s="15">
        <v>6359</v>
      </c>
      <c r="J44" s="337">
        <v>0.97766944488127061</v>
      </c>
      <c r="K44" s="435">
        <v>0.97788173935703393</v>
      </c>
      <c r="L44" s="442">
        <v>0.71461258618283996</v>
      </c>
      <c r="M44" s="14">
        <f>Lisäosat[[#This Row],[HYTE-kerroin (sis. Kulttuurihyte)]]*Lisäosat[[#This Row],[Asukasmäärä 31.12.2022]]</f>
        <v>12956.640800081072</v>
      </c>
      <c r="N44" s="435">
        <f>Lisäosat[[#This Row],[HYTE-kerroin (sis. Kulttuurihyte)]]/$N$7</f>
        <v>1.0437421741086719</v>
      </c>
      <c r="O44" s="447">
        <v>0</v>
      </c>
      <c r="P44" s="200">
        <v>0</v>
      </c>
      <c r="Q44" s="162">
        <v>0</v>
      </c>
      <c r="R44" s="162">
        <v>232262.6569932992</v>
      </c>
      <c r="S44" s="162">
        <v>365424.16551773919</v>
      </c>
      <c r="T44" s="162">
        <v>0</v>
      </c>
      <c r="U44" s="314">
        <f t="shared" si="1"/>
        <v>597686.82251103839</v>
      </c>
      <c r="V44" s="44"/>
      <c r="W44" s="44"/>
      <c r="X44" s="110"/>
      <c r="Y44" s="110"/>
      <c r="Z44" s="111"/>
    </row>
    <row r="45" spans="1:26" s="45" customFormat="1">
      <c r="A45" s="128">
        <v>139</v>
      </c>
      <c r="B45" s="124" t="s">
        <v>49</v>
      </c>
      <c r="C45" s="416">
        <v>9853</v>
      </c>
      <c r="D45" s="420">
        <v>0</v>
      </c>
      <c r="E45" s="428">
        <v>0</v>
      </c>
      <c r="F45" s="158">
        <v>1</v>
      </c>
      <c r="G45" s="427">
        <v>1.0149193139145438E-4</v>
      </c>
      <c r="H45" s="272">
        <v>2505</v>
      </c>
      <c r="I45" s="15">
        <v>3700</v>
      </c>
      <c r="J45" s="337">
        <v>0.677027027027027</v>
      </c>
      <c r="K45" s="435">
        <v>0.67717403898340223</v>
      </c>
      <c r="L45" s="442">
        <v>0.56910188916750204</v>
      </c>
      <c r="M45" s="14">
        <f>Lisäosat[[#This Row],[HYTE-kerroin (sis. Kulttuurihyte)]]*Lisäosat[[#This Row],[Asukasmäärä 31.12.2022]]</f>
        <v>5607.3609139673972</v>
      </c>
      <c r="N45" s="435">
        <f>Lisäosat[[#This Row],[HYTE-kerroin (sis. Kulttuurihyte)]]/$N$7</f>
        <v>0.83121351984844827</v>
      </c>
      <c r="O45" s="447">
        <v>3.1757980424111189E-2</v>
      </c>
      <c r="P45" s="200">
        <v>0</v>
      </c>
      <c r="Q45" s="162">
        <v>0</v>
      </c>
      <c r="R45" s="162">
        <v>87405.765059955345</v>
      </c>
      <c r="S45" s="162">
        <v>158147.87292169913</v>
      </c>
      <c r="T45" s="162">
        <v>3204.2125426561797</v>
      </c>
      <c r="U45" s="314">
        <f t="shared" si="1"/>
        <v>248757.85052431066</v>
      </c>
      <c r="V45" s="44"/>
      <c r="W45" s="44"/>
      <c r="X45" s="110"/>
      <c r="Y45" s="110"/>
      <c r="Z45" s="111"/>
    </row>
    <row r="46" spans="1:26" s="45" customFormat="1">
      <c r="A46" s="128">
        <v>140</v>
      </c>
      <c r="B46" s="124" t="s">
        <v>50</v>
      </c>
      <c r="C46" s="416">
        <v>20801</v>
      </c>
      <c r="D46" s="420">
        <v>0.25613333333333332</v>
      </c>
      <c r="E46" s="428">
        <v>0</v>
      </c>
      <c r="F46" s="158">
        <v>2</v>
      </c>
      <c r="G46" s="427">
        <v>9.614922359501947E-5</v>
      </c>
      <c r="H46" s="272">
        <v>9048</v>
      </c>
      <c r="I46" s="15">
        <v>8202</v>
      </c>
      <c r="J46" s="337">
        <v>1.1031455742501828</v>
      </c>
      <c r="K46" s="435">
        <v>1.1033851150403775</v>
      </c>
      <c r="L46" s="442">
        <v>0.67356222342758498</v>
      </c>
      <c r="M46" s="14">
        <f>Lisäosat[[#This Row],[HYTE-kerroin (sis. Kulttuurihyte)]]*Lisäosat[[#This Row],[Asukasmäärä 31.12.2022]]</f>
        <v>14010.767809517196</v>
      </c>
      <c r="N46" s="435">
        <f>Lisäosat[[#This Row],[HYTE-kerroin (sis. Kulttuurihyte)]]/$N$7</f>
        <v>0.98378521883170877</v>
      </c>
      <c r="O46" s="447">
        <v>0</v>
      </c>
      <c r="P46" s="200">
        <v>333468.84631866665</v>
      </c>
      <c r="Q46" s="162">
        <v>0</v>
      </c>
      <c r="R46" s="162">
        <v>300664.83049120911</v>
      </c>
      <c r="S46" s="162">
        <v>395154.36246589373</v>
      </c>
      <c r="T46" s="162">
        <v>0</v>
      </c>
      <c r="U46" s="314">
        <f t="shared" si="1"/>
        <v>1029288.0392757695</v>
      </c>
      <c r="V46" s="44"/>
      <c r="W46" s="44"/>
      <c r="X46" s="110"/>
      <c r="Y46" s="110"/>
      <c r="Z46" s="111"/>
    </row>
    <row r="47" spans="1:26" s="45" customFormat="1">
      <c r="A47" s="128">
        <v>142</v>
      </c>
      <c r="B47" s="124" t="s">
        <v>51</v>
      </c>
      <c r="C47" s="416">
        <v>6504</v>
      </c>
      <c r="D47" s="420">
        <v>0</v>
      </c>
      <c r="E47" s="428">
        <v>0</v>
      </c>
      <c r="F47" s="158">
        <v>0</v>
      </c>
      <c r="G47" s="427">
        <v>0</v>
      </c>
      <c r="H47" s="272">
        <v>1949</v>
      </c>
      <c r="I47" s="15">
        <v>2489</v>
      </c>
      <c r="J47" s="337">
        <v>0.78304539975893939</v>
      </c>
      <c r="K47" s="435">
        <v>0.78321543290614581</v>
      </c>
      <c r="L47" s="442">
        <v>0.5528943396321</v>
      </c>
      <c r="M47" s="14">
        <f>Lisäosat[[#This Row],[HYTE-kerroin (sis. Kulttuurihyte)]]*Lisäosat[[#This Row],[Asukasmäärä 31.12.2022]]</f>
        <v>3596.0247849671782</v>
      </c>
      <c r="N47" s="435">
        <f>Lisäosat[[#This Row],[HYTE-kerroin (sis. Kulttuurihyte)]]/$N$7</f>
        <v>0.80754124858407639</v>
      </c>
      <c r="O47" s="447">
        <v>0</v>
      </c>
      <c r="P47" s="200">
        <v>0</v>
      </c>
      <c r="Q47" s="162">
        <v>0</v>
      </c>
      <c r="R47" s="162">
        <v>66731.8346006426</v>
      </c>
      <c r="S47" s="162">
        <v>101420.91430207097</v>
      </c>
      <c r="T47" s="162">
        <v>0</v>
      </c>
      <c r="U47" s="314">
        <f t="shared" si="1"/>
        <v>168152.74890271359</v>
      </c>
      <c r="V47" s="44"/>
      <c r="W47" s="44"/>
      <c r="X47" s="110"/>
      <c r="Y47" s="110"/>
      <c r="Z47" s="111"/>
    </row>
    <row r="48" spans="1:26" s="45" customFormat="1">
      <c r="A48" s="128">
        <v>143</v>
      </c>
      <c r="B48" s="124" t="s">
        <v>52</v>
      </c>
      <c r="C48" s="416">
        <v>6804</v>
      </c>
      <c r="D48" s="420">
        <v>8.2533333333333334E-2</v>
      </c>
      <c r="E48" s="428">
        <v>0</v>
      </c>
      <c r="F48" s="158">
        <v>0</v>
      </c>
      <c r="G48" s="427">
        <v>0</v>
      </c>
      <c r="H48" s="272">
        <v>2150</v>
      </c>
      <c r="I48" s="15">
        <v>2454</v>
      </c>
      <c r="J48" s="337">
        <v>0.876120619396903</v>
      </c>
      <c r="K48" s="435">
        <v>0.87631086321455942</v>
      </c>
      <c r="L48" s="442">
        <v>0.68519892481838596</v>
      </c>
      <c r="M48" s="14">
        <f>Lisäosat[[#This Row],[HYTE-kerroin (sis. Kulttuurihyte)]]*Lisäosat[[#This Row],[Asukasmäärä 31.12.2022]]</f>
        <v>4662.0934844642979</v>
      </c>
      <c r="N48" s="435">
        <f>Lisäosat[[#This Row],[HYTE-kerroin (sis. Kulttuurihyte)]]/$N$7</f>
        <v>1.0007814434209863</v>
      </c>
      <c r="O48" s="447">
        <v>0</v>
      </c>
      <c r="P48" s="200">
        <v>35147.840111999998</v>
      </c>
      <c r="Q48" s="162">
        <v>0</v>
      </c>
      <c r="R48" s="162">
        <v>78107.690384385394</v>
      </c>
      <c r="S48" s="162">
        <v>131487.9101314127</v>
      </c>
      <c r="T48" s="162">
        <v>0</v>
      </c>
      <c r="U48" s="314">
        <f t="shared" si="1"/>
        <v>244743.44062779809</v>
      </c>
      <c r="V48" s="44"/>
      <c r="W48" s="44"/>
      <c r="X48" s="110"/>
      <c r="Y48" s="110"/>
      <c r="Z48" s="111"/>
    </row>
    <row r="49" spans="1:26" s="45" customFormat="1">
      <c r="A49" s="128">
        <v>145</v>
      </c>
      <c r="B49" s="124" t="s">
        <v>53</v>
      </c>
      <c r="C49" s="416">
        <v>12369</v>
      </c>
      <c r="D49" s="420">
        <v>0</v>
      </c>
      <c r="E49" s="428">
        <v>0</v>
      </c>
      <c r="F49" s="158">
        <v>0</v>
      </c>
      <c r="G49" s="427">
        <v>0</v>
      </c>
      <c r="H49" s="272">
        <v>3472</v>
      </c>
      <c r="I49" s="15">
        <v>5397</v>
      </c>
      <c r="J49" s="337">
        <v>0.64332036316472119</v>
      </c>
      <c r="K49" s="435">
        <v>0.64346005594121225</v>
      </c>
      <c r="L49" s="442">
        <v>0.58945250014239503</v>
      </c>
      <c r="M49" s="14">
        <f>Lisäosat[[#This Row],[HYTE-kerroin (sis. Kulttuurihyte)]]*Lisäosat[[#This Row],[Asukasmäärä 31.12.2022]]</f>
        <v>7290.9379742612846</v>
      </c>
      <c r="N49" s="435">
        <f>Lisäosat[[#This Row],[HYTE-kerroin (sis. Kulttuurihyte)]]/$N$7</f>
        <v>0.8609370250792111</v>
      </c>
      <c r="O49" s="447">
        <v>0.27122573111032128</v>
      </c>
      <c r="P49" s="200">
        <v>0</v>
      </c>
      <c r="Q49" s="162">
        <v>0</v>
      </c>
      <c r="R49" s="162">
        <v>104262.34235837279</v>
      </c>
      <c r="S49" s="162">
        <v>205630.83952048395</v>
      </c>
      <c r="T49" s="162">
        <v>34353.060537380494</v>
      </c>
      <c r="U49" s="314">
        <f t="shared" si="1"/>
        <v>344246.24241623725</v>
      </c>
      <c r="V49" s="44"/>
      <c r="W49" s="44"/>
      <c r="X49" s="110"/>
      <c r="Y49" s="110"/>
      <c r="Z49" s="111"/>
    </row>
    <row r="50" spans="1:26" s="45" customFormat="1">
      <c r="A50" s="128">
        <v>146</v>
      </c>
      <c r="B50" s="124" t="s">
        <v>54</v>
      </c>
      <c r="C50" s="416">
        <v>4492</v>
      </c>
      <c r="D50" s="420">
        <v>1.5604</v>
      </c>
      <c r="E50" s="428">
        <v>0</v>
      </c>
      <c r="F50" s="158">
        <v>0</v>
      </c>
      <c r="G50" s="427">
        <v>0</v>
      </c>
      <c r="H50" s="272">
        <v>1371</v>
      </c>
      <c r="I50" s="15">
        <v>1416</v>
      </c>
      <c r="J50" s="337">
        <v>0.96822033898305082</v>
      </c>
      <c r="K50" s="435">
        <v>0.96843058164775098</v>
      </c>
      <c r="L50" s="442">
        <v>0.60971893316317904</v>
      </c>
      <c r="M50" s="14">
        <f>Lisäosat[[#This Row],[HYTE-kerroin (sis. Kulttuurihyte)]]*Lisäosat[[#This Row],[Asukasmäärä 31.12.2022]]</f>
        <v>2738.8574477690004</v>
      </c>
      <c r="N50" s="435">
        <f>Lisäosat[[#This Row],[HYTE-kerroin (sis. Kulttuurihyte)]]/$N$7</f>
        <v>0.89053758246028236</v>
      </c>
      <c r="O50" s="447">
        <v>0</v>
      </c>
      <c r="P50" s="200">
        <v>1316139.4155359999</v>
      </c>
      <c r="Q50" s="162">
        <v>0</v>
      </c>
      <c r="R50" s="162">
        <v>56987.491263178243</v>
      </c>
      <c r="S50" s="162">
        <v>77245.692982147768</v>
      </c>
      <c r="T50" s="162">
        <v>0</v>
      </c>
      <c r="U50" s="314">
        <f t="shared" si="1"/>
        <v>1450372.5997813258</v>
      </c>
      <c r="V50" s="44"/>
      <c r="W50" s="44"/>
      <c r="X50" s="110"/>
      <c r="Y50" s="110"/>
      <c r="Z50" s="111"/>
    </row>
    <row r="51" spans="1:26" s="45" customFormat="1">
      <c r="A51" s="128">
        <v>148</v>
      </c>
      <c r="B51" s="124" t="s">
        <v>55</v>
      </c>
      <c r="C51" s="416">
        <v>7047</v>
      </c>
      <c r="D51" s="420">
        <v>1.6087666666666667</v>
      </c>
      <c r="E51" s="428">
        <v>1</v>
      </c>
      <c r="F51" s="158">
        <v>484</v>
      </c>
      <c r="G51" s="427">
        <v>6.8681708528451818E-2</v>
      </c>
      <c r="H51" s="272">
        <v>3042</v>
      </c>
      <c r="I51" s="15">
        <v>3116</v>
      </c>
      <c r="J51" s="337">
        <v>0.97625160462130933</v>
      </c>
      <c r="K51" s="435">
        <v>0.97646359122240567</v>
      </c>
      <c r="L51" s="442">
        <v>0.71183876895043396</v>
      </c>
      <c r="M51" s="14">
        <f>Lisäosat[[#This Row],[HYTE-kerroin (sis. Kulttuurihyte)]]*Lisäosat[[#This Row],[Asukasmäärä 31.12.2022]]</f>
        <v>5016.3278047937083</v>
      </c>
      <c r="N51" s="435">
        <f>Lisäosat[[#This Row],[HYTE-kerroin (sis. Kulttuurihyte)]]/$N$7</f>
        <v>1.0396908180526636</v>
      </c>
      <c r="O51" s="447">
        <v>0.67755115530477494</v>
      </c>
      <c r="P51" s="200">
        <v>2128744.4904990001</v>
      </c>
      <c r="Q51" s="162">
        <v>442922.91999999993</v>
      </c>
      <c r="R51" s="162">
        <v>90142.919948210227</v>
      </c>
      <c r="S51" s="162">
        <v>141478.60007191857</v>
      </c>
      <c r="T51" s="162">
        <v>48892.958632271344</v>
      </c>
      <c r="U51" s="314">
        <f t="shared" si="1"/>
        <v>2852181.8891514</v>
      </c>
      <c r="V51" s="44"/>
      <c r="W51" s="44"/>
      <c r="X51" s="110"/>
      <c r="Y51" s="110"/>
      <c r="Z51" s="111"/>
    </row>
    <row r="52" spans="1:26" s="45" customFormat="1">
      <c r="A52" s="128">
        <v>149</v>
      </c>
      <c r="B52" s="124" t="s">
        <v>56</v>
      </c>
      <c r="C52" s="416">
        <v>5384</v>
      </c>
      <c r="D52" s="420">
        <v>0</v>
      </c>
      <c r="E52" s="428">
        <v>0</v>
      </c>
      <c r="F52" s="158">
        <v>0</v>
      </c>
      <c r="G52" s="427">
        <v>0</v>
      </c>
      <c r="H52" s="272">
        <v>1329</v>
      </c>
      <c r="I52" s="15">
        <v>2397</v>
      </c>
      <c r="J52" s="337">
        <v>0.55444305381727155</v>
      </c>
      <c r="K52" s="435">
        <v>0.55456344747186204</v>
      </c>
      <c r="L52" s="442">
        <v>0.74702460576208196</v>
      </c>
      <c r="M52" s="14">
        <f>Lisäosat[[#This Row],[HYTE-kerroin (sis. Kulttuurihyte)]]*Lisäosat[[#This Row],[Asukasmäärä 31.12.2022]]</f>
        <v>4021.9804774230493</v>
      </c>
      <c r="N52" s="435">
        <f>Lisäosat[[#This Row],[HYTE-kerroin (sis. Kulttuurihyte)]]/$N$7</f>
        <v>1.0910822188224034</v>
      </c>
      <c r="O52" s="447">
        <v>0</v>
      </c>
      <c r="P52" s="200">
        <v>0</v>
      </c>
      <c r="Q52" s="162">
        <v>0</v>
      </c>
      <c r="R52" s="162">
        <v>39113.581775569415</v>
      </c>
      <c r="S52" s="162">
        <v>113434.40652315991</v>
      </c>
      <c r="T52" s="162">
        <v>0</v>
      </c>
      <c r="U52" s="314">
        <f t="shared" si="1"/>
        <v>152547.98829872932</v>
      </c>
      <c r="V52" s="44"/>
      <c r="W52" s="44"/>
      <c r="X52" s="110"/>
      <c r="Y52" s="110"/>
      <c r="Z52" s="111"/>
    </row>
    <row r="53" spans="1:26" s="45" customFormat="1">
      <c r="A53" s="128">
        <v>151</v>
      </c>
      <c r="B53" s="124" t="s">
        <v>57</v>
      </c>
      <c r="C53" s="416">
        <v>1852</v>
      </c>
      <c r="D53" s="420">
        <v>1.1155999999999999</v>
      </c>
      <c r="E53" s="428">
        <v>0</v>
      </c>
      <c r="F53" s="158">
        <v>0</v>
      </c>
      <c r="G53" s="427">
        <v>0</v>
      </c>
      <c r="H53" s="272">
        <v>637</v>
      </c>
      <c r="I53" s="15">
        <v>753</v>
      </c>
      <c r="J53" s="337">
        <v>0.84594953519256311</v>
      </c>
      <c r="K53" s="435">
        <v>0.84613322755815379</v>
      </c>
      <c r="L53" s="442">
        <v>0.346453835143049</v>
      </c>
      <c r="M53" s="14">
        <f>Lisäosat[[#This Row],[HYTE-kerroin (sis. Kulttuurihyte)]]*Lisäosat[[#This Row],[Asukasmäärä 31.12.2022]]</f>
        <v>641.63250268492675</v>
      </c>
      <c r="N53" s="435">
        <f>Lisäosat[[#This Row],[HYTE-kerroin (sis. Kulttuurihyte)]]/$N$7</f>
        <v>0.5060203054245852</v>
      </c>
      <c r="O53" s="447">
        <v>0</v>
      </c>
      <c r="P53" s="200">
        <v>193974.972312</v>
      </c>
      <c r="Q53" s="162">
        <v>0</v>
      </c>
      <c r="R53" s="162">
        <v>20528.207460433881</v>
      </c>
      <c r="S53" s="162">
        <v>18096.358885030666</v>
      </c>
      <c r="T53" s="162">
        <v>0</v>
      </c>
      <c r="U53" s="314">
        <f t="shared" si="1"/>
        <v>232599.53865746455</v>
      </c>
      <c r="V53" s="44"/>
      <c r="W53" s="44"/>
      <c r="X53" s="110"/>
      <c r="Y53" s="110"/>
      <c r="Z53" s="111"/>
    </row>
    <row r="54" spans="1:26" s="45" customFormat="1">
      <c r="A54" s="128">
        <v>152</v>
      </c>
      <c r="B54" s="124" t="s">
        <v>58</v>
      </c>
      <c r="C54" s="416">
        <v>4406</v>
      </c>
      <c r="D54" s="420">
        <v>0</v>
      </c>
      <c r="E54" s="428">
        <v>0</v>
      </c>
      <c r="F54" s="158">
        <v>0</v>
      </c>
      <c r="G54" s="427">
        <v>0</v>
      </c>
      <c r="H54" s="272">
        <v>1354</v>
      </c>
      <c r="I54" s="15">
        <v>1773</v>
      </c>
      <c r="J54" s="337">
        <v>0.76367738296672305</v>
      </c>
      <c r="K54" s="435">
        <v>0.76384321047674497</v>
      </c>
      <c r="L54" s="442">
        <v>0.55104720389478201</v>
      </c>
      <c r="M54" s="14">
        <f>Lisäosat[[#This Row],[HYTE-kerroin (sis. Kulttuurihyte)]]*Lisäosat[[#This Row],[Asukasmäärä 31.12.2022]]</f>
        <v>2427.9139803604094</v>
      </c>
      <c r="N54" s="435">
        <f>Lisäosat[[#This Row],[HYTE-kerroin (sis. Kulttuurihyte)]]/$N$7</f>
        <v>0.80484337632766922</v>
      </c>
      <c r="O54" s="447">
        <v>0</v>
      </c>
      <c r="P54" s="200">
        <v>0</v>
      </c>
      <c r="Q54" s="162">
        <v>0</v>
      </c>
      <c r="R54" s="162">
        <v>44087.96072822305</v>
      </c>
      <c r="S54" s="162">
        <v>68475.961779885416</v>
      </c>
      <c r="T54" s="162">
        <v>0</v>
      </c>
      <c r="U54" s="314">
        <f t="shared" si="1"/>
        <v>112563.92250810846</v>
      </c>
      <c r="V54" s="44"/>
      <c r="W54" s="44"/>
      <c r="X54" s="110"/>
      <c r="Y54" s="110"/>
      <c r="Z54" s="111"/>
    </row>
    <row r="55" spans="1:26" s="45" customFormat="1">
      <c r="A55" s="128">
        <v>153</v>
      </c>
      <c r="B55" s="124" t="s">
        <v>59</v>
      </c>
      <c r="C55" s="416">
        <v>25208</v>
      </c>
      <c r="D55" s="420">
        <v>0</v>
      </c>
      <c r="E55" s="428">
        <v>0</v>
      </c>
      <c r="F55" s="158">
        <v>1</v>
      </c>
      <c r="G55" s="427">
        <v>3.9669946048873371E-5</v>
      </c>
      <c r="H55" s="272">
        <v>9200</v>
      </c>
      <c r="I55" s="15">
        <v>9259</v>
      </c>
      <c r="J55" s="337">
        <v>0.9936278215790042</v>
      </c>
      <c r="K55" s="435">
        <v>0.99384358131107964</v>
      </c>
      <c r="L55" s="442">
        <v>0.62356698456401705</v>
      </c>
      <c r="M55" s="14">
        <f>Lisäosat[[#This Row],[HYTE-kerroin (sis. Kulttuurihyte)]]*Lisäosat[[#This Row],[Asukasmäärä 31.12.2022]]</f>
        <v>15718.876546889742</v>
      </c>
      <c r="N55" s="435">
        <f>Lisäosat[[#This Row],[HYTE-kerroin (sis. Kulttuurihyte)]]/$N$7</f>
        <v>0.91076363998536103</v>
      </c>
      <c r="O55" s="447">
        <v>0</v>
      </c>
      <c r="P55" s="200">
        <v>0</v>
      </c>
      <c r="Q55" s="162">
        <v>0</v>
      </c>
      <c r="R55" s="162">
        <v>328191.79786973499</v>
      </c>
      <c r="S55" s="162">
        <v>443329.21114766144</v>
      </c>
      <c r="T55" s="162">
        <v>0</v>
      </c>
      <c r="U55" s="314">
        <f t="shared" si="1"/>
        <v>771521.00901739649</v>
      </c>
      <c r="V55" s="44"/>
      <c r="W55" s="44"/>
      <c r="X55" s="110"/>
      <c r="Y55" s="110"/>
      <c r="Z55" s="111"/>
    </row>
    <row r="56" spans="1:26" s="45" customFormat="1">
      <c r="A56" s="128">
        <v>165</v>
      </c>
      <c r="B56" s="124" t="s">
        <v>60</v>
      </c>
      <c r="C56" s="416">
        <v>16280</v>
      </c>
      <c r="D56" s="420">
        <v>0</v>
      </c>
      <c r="E56" s="428">
        <v>0</v>
      </c>
      <c r="F56" s="158">
        <v>0</v>
      </c>
      <c r="G56" s="427">
        <v>0</v>
      </c>
      <c r="H56" s="272">
        <v>4976</v>
      </c>
      <c r="I56" s="15">
        <v>6946</v>
      </c>
      <c r="J56" s="337">
        <v>0.71638353008926003</v>
      </c>
      <c r="K56" s="435">
        <v>0.71653908805086153</v>
      </c>
      <c r="L56" s="442">
        <v>0.65429858143606201</v>
      </c>
      <c r="M56" s="14">
        <f>Lisäosat[[#This Row],[HYTE-kerroin (sis. Kulttuurihyte)]]*Lisäosat[[#This Row],[Asukasmäärä 31.12.2022]]</f>
        <v>10651.98090577909</v>
      </c>
      <c r="N56" s="435">
        <f>Lisäosat[[#This Row],[HYTE-kerroin (sis. Kulttuurihyte)]]/$N$7</f>
        <v>0.95564930860252773</v>
      </c>
      <c r="O56" s="447">
        <v>0</v>
      </c>
      <c r="P56" s="200">
        <v>0</v>
      </c>
      <c r="Q56" s="162">
        <v>0</v>
      </c>
      <c r="R56" s="162">
        <v>152814.85823043113</v>
      </c>
      <c r="S56" s="162">
        <v>300424.41506758909</v>
      </c>
      <c r="T56" s="162">
        <v>0</v>
      </c>
      <c r="U56" s="314">
        <f t="shared" si="1"/>
        <v>453239.27329802024</v>
      </c>
      <c r="V56" s="44"/>
      <c r="W56" s="44"/>
      <c r="X56" s="110"/>
      <c r="Y56" s="110"/>
      <c r="Z56" s="111"/>
    </row>
    <row r="57" spans="1:26" s="45" customFormat="1">
      <c r="A57" s="128">
        <v>167</v>
      </c>
      <c r="B57" s="124" t="s">
        <v>61</v>
      </c>
      <c r="C57" s="416">
        <v>77513</v>
      </c>
      <c r="D57" s="420">
        <v>0</v>
      </c>
      <c r="E57" s="428">
        <v>0</v>
      </c>
      <c r="F57" s="158">
        <v>4</v>
      </c>
      <c r="G57" s="427">
        <v>5.1604247029530528E-5</v>
      </c>
      <c r="H57" s="272">
        <v>34818</v>
      </c>
      <c r="I57" s="15">
        <v>30577</v>
      </c>
      <c r="J57" s="337">
        <v>1.1386990221408249</v>
      </c>
      <c r="K57" s="435">
        <v>1.1389462831278827</v>
      </c>
      <c r="L57" s="442">
        <v>0.67035750632197699</v>
      </c>
      <c r="M57" s="14">
        <f>Lisäosat[[#This Row],[HYTE-kerroin (sis. Kulttuurihyte)]]*Lisäosat[[#This Row],[Asukasmäärä 31.12.2022]]</f>
        <v>51961.421387535403</v>
      </c>
      <c r="N57" s="435">
        <f>Lisäosat[[#This Row],[HYTE-kerroin (sis. Kulttuurihyte)]]/$N$7</f>
        <v>0.9791045030650336</v>
      </c>
      <c r="O57" s="447">
        <v>0.28683551457378736</v>
      </c>
      <c r="P57" s="200">
        <v>0</v>
      </c>
      <c r="Q57" s="162">
        <v>0</v>
      </c>
      <c r="R57" s="162">
        <v>1156509.1764975996</v>
      </c>
      <c r="S57" s="162">
        <v>1465500.1510528037</v>
      </c>
      <c r="T57" s="162">
        <v>227670.84790945772</v>
      </c>
      <c r="U57" s="314">
        <f t="shared" si="1"/>
        <v>2849680.1754598608</v>
      </c>
      <c r="V57" s="44"/>
      <c r="W57" s="44"/>
      <c r="X57" s="110"/>
      <c r="Y57" s="110"/>
      <c r="Z57" s="111"/>
    </row>
    <row r="58" spans="1:26" s="45" customFormat="1">
      <c r="A58" s="128">
        <v>169</v>
      </c>
      <c r="B58" s="124" t="s">
        <v>62</v>
      </c>
      <c r="C58" s="416">
        <v>4990</v>
      </c>
      <c r="D58" s="420">
        <v>0</v>
      </c>
      <c r="E58" s="428">
        <v>0</v>
      </c>
      <c r="F58" s="158">
        <v>0</v>
      </c>
      <c r="G58" s="427">
        <v>0</v>
      </c>
      <c r="H58" s="272">
        <v>1700</v>
      </c>
      <c r="I58" s="15">
        <v>2143</v>
      </c>
      <c r="J58" s="337">
        <v>0.79328044797013531</v>
      </c>
      <c r="K58" s="435">
        <v>0.79345270359059761</v>
      </c>
      <c r="L58" s="442">
        <v>0.53804876270311497</v>
      </c>
      <c r="M58" s="14">
        <f>Lisäosat[[#This Row],[HYTE-kerroin (sis. Kulttuurihyte)]]*Lisäosat[[#This Row],[Asukasmäärä 31.12.2022]]</f>
        <v>2684.8633258885438</v>
      </c>
      <c r="N58" s="435">
        <f>Lisäosat[[#This Row],[HYTE-kerroin (sis. Kulttuurihyte)]]/$N$7</f>
        <v>0.78585823454352621</v>
      </c>
      <c r="O58" s="447">
        <v>0</v>
      </c>
      <c r="P58" s="200">
        <v>0</v>
      </c>
      <c r="Q58" s="162">
        <v>0</v>
      </c>
      <c r="R58" s="162">
        <v>51867.209781013771</v>
      </c>
      <c r="S58" s="162">
        <v>75722.863320087097</v>
      </c>
      <c r="T58" s="162">
        <v>0</v>
      </c>
      <c r="U58" s="314">
        <f t="shared" si="1"/>
        <v>127590.07310110086</v>
      </c>
      <c r="V58" s="44"/>
      <c r="W58" s="44"/>
      <c r="X58" s="110"/>
      <c r="Y58" s="110"/>
      <c r="Z58" s="111"/>
    </row>
    <row r="59" spans="1:26" s="45" customFormat="1">
      <c r="A59" s="128">
        <v>171</v>
      </c>
      <c r="B59" s="124" t="s">
        <v>63</v>
      </c>
      <c r="C59" s="416">
        <v>4540</v>
      </c>
      <c r="D59" s="420">
        <v>9.4850000000000004E-2</v>
      </c>
      <c r="E59" s="428">
        <v>0</v>
      </c>
      <c r="F59" s="158">
        <v>0</v>
      </c>
      <c r="G59" s="427">
        <v>0</v>
      </c>
      <c r="H59" s="272">
        <v>1326</v>
      </c>
      <c r="I59" s="15">
        <v>1784</v>
      </c>
      <c r="J59" s="337">
        <v>0.74327354260089684</v>
      </c>
      <c r="K59" s="435">
        <v>0.74343493955147288</v>
      </c>
      <c r="L59" s="442">
        <v>0.65782349974166399</v>
      </c>
      <c r="M59" s="14">
        <f>Lisäosat[[#This Row],[HYTE-kerroin (sis. Kulttuurihyte)]]*Lisäosat[[#This Row],[Asukasmäärä 31.12.2022]]</f>
        <v>2986.5186888271546</v>
      </c>
      <c r="N59" s="435">
        <f>Lisäosat[[#This Row],[HYTE-kerroin (sis. Kulttuurihyte)]]/$N$7</f>
        <v>0.9607977008460743</v>
      </c>
      <c r="O59" s="447">
        <v>0</v>
      </c>
      <c r="P59" s="200">
        <v>26952.443210000005</v>
      </c>
      <c r="Q59" s="162">
        <v>0</v>
      </c>
      <c r="R59" s="162">
        <v>44215.049594884294</v>
      </c>
      <c r="S59" s="162">
        <v>84230.636359153126</v>
      </c>
      <c r="T59" s="162">
        <v>0</v>
      </c>
      <c r="U59" s="314">
        <f t="shared" si="1"/>
        <v>155398.12916403741</v>
      </c>
      <c r="V59" s="44"/>
      <c r="W59" s="44"/>
      <c r="X59" s="110"/>
      <c r="Y59" s="110"/>
      <c r="Z59" s="111"/>
    </row>
    <row r="60" spans="1:26" s="45" customFormat="1">
      <c r="A60" s="128">
        <v>172</v>
      </c>
      <c r="B60" s="124" t="s">
        <v>64</v>
      </c>
      <c r="C60" s="416">
        <v>4171</v>
      </c>
      <c r="D60" s="420">
        <v>1.4112166666666668</v>
      </c>
      <c r="E60" s="428">
        <v>0</v>
      </c>
      <c r="F60" s="158">
        <v>0</v>
      </c>
      <c r="G60" s="427">
        <v>0</v>
      </c>
      <c r="H60" s="272">
        <v>1337</v>
      </c>
      <c r="I60" s="15">
        <v>1470</v>
      </c>
      <c r="J60" s="337">
        <v>0.90952380952380951</v>
      </c>
      <c r="K60" s="435">
        <v>0.90972130662402884</v>
      </c>
      <c r="L60" s="442">
        <v>0.61975613635545601</v>
      </c>
      <c r="M60" s="14">
        <f>Lisäosat[[#This Row],[HYTE-kerroin (sis. Kulttuurihyte)]]*Lisäosat[[#This Row],[Asukasmäärä 31.12.2022]]</f>
        <v>2585.0028447386071</v>
      </c>
      <c r="N60" s="435">
        <f>Lisäosat[[#This Row],[HYTE-kerroin (sis. Kulttuurihyte)]]/$N$7</f>
        <v>0.90519762691575079</v>
      </c>
      <c r="O60" s="447">
        <v>0</v>
      </c>
      <c r="P60" s="200">
        <v>552624.45212425012</v>
      </c>
      <c r="Q60" s="162">
        <v>0</v>
      </c>
      <c r="R60" s="162">
        <v>49707.263166067598</v>
      </c>
      <c r="S60" s="162">
        <v>72906.436319024666</v>
      </c>
      <c r="T60" s="162">
        <v>0</v>
      </c>
      <c r="U60" s="314">
        <f t="shared" si="1"/>
        <v>675238.15160934243</v>
      </c>
      <c r="V60" s="44"/>
      <c r="W60" s="44"/>
      <c r="X60" s="110"/>
      <c r="Y60" s="110"/>
      <c r="Z60" s="111"/>
    </row>
    <row r="61" spans="1:26" s="45" customFormat="1">
      <c r="A61" s="128">
        <v>176</v>
      </c>
      <c r="B61" s="124" t="s">
        <v>65</v>
      </c>
      <c r="C61" s="416">
        <v>4352</v>
      </c>
      <c r="D61" s="420">
        <v>1.5198833333333333</v>
      </c>
      <c r="E61" s="428">
        <v>0</v>
      </c>
      <c r="F61" s="158">
        <v>0</v>
      </c>
      <c r="G61" s="427">
        <v>0</v>
      </c>
      <c r="H61" s="272">
        <v>1349</v>
      </c>
      <c r="I61" s="15">
        <v>1386</v>
      </c>
      <c r="J61" s="337">
        <v>0.97330447330447334</v>
      </c>
      <c r="K61" s="435">
        <v>0.97351581995542991</v>
      </c>
      <c r="L61" s="442">
        <v>0.53948023633948206</v>
      </c>
      <c r="M61" s="14">
        <f>Lisäosat[[#This Row],[HYTE-kerroin (sis. Kulttuurihyte)]]*Lisäosat[[#This Row],[Asukasmäärä 31.12.2022]]</f>
        <v>2347.817988549426</v>
      </c>
      <c r="N61" s="435">
        <f>Lisäosat[[#This Row],[HYTE-kerroin (sis. Kulttuurihyte)]]/$N$7</f>
        <v>0.78794900293228609</v>
      </c>
      <c r="O61" s="447">
        <v>0</v>
      </c>
      <c r="P61" s="200">
        <v>1242010.7237120001</v>
      </c>
      <c r="Q61" s="162">
        <v>0</v>
      </c>
      <c r="R61" s="162">
        <v>55501.305114643008</v>
      </c>
      <c r="S61" s="162">
        <v>66216.964913300879</v>
      </c>
      <c r="T61" s="162">
        <v>0</v>
      </c>
      <c r="U61" s="314">
        <f t="shared" si="1"/>
        <v>1363728.993739944</v>
      </c>
      <c r="V61" s="44"/>
      <c r="W61" s="44"/>
      <c r="X61" s="110"/>
      <c r="Y61" s="110"/>
      <c r="Z61" s="111"/>
    </row>
    <row r="62" spans="1:26" s="45" customFormat="1">
      <c r="A62" s="128">
        <v>177</v>
      </c>
      <c r="B62" s="124" t="s">
        <v>66</v>
      </c>
      <c r="C62" s="416">
        <v>1768</v>
      </c>
      <c r="D62" s="420">
        <v>0.62613333333333332</v>
      </c>
      <c r="E62" s="428">
        <v>0</v>
      </c>
      <c r="F62" s="158">
        <v>0</v>
      </c>
      <c r="G62" s="427">
        <v>0</v>
      </c>
      <c r="H62" s="272">
        <v>636</v>
      </c>
      <c r="I62" s="15">
        <v>688</v>
      </c>
      <c r="J62" s="337">
        <v>0.92441860465116277</v>
      </c>
      <c r="K62" s="435">
        <v>0.92461933605796676</v>
      </c>
      <c r="L62" s="442">
        <v>0.78006067330085205</v>
      </c>
      <c r="M62" s="14">
        <f>Lisäosat[[#This Row],[HYTE-kerroin (sis. Kulttuurihyte)]]*Lisäosat[[#This Row],[Asukasmäärä 31.12.2022]]</f>
        <v>1379.1472703959064</v>
      </c>
      <c r="N62" s="435">
        <f>Lisäosat[[#This Row],[HYTE-kerroin (sis. Kulttuurihyte)]]/$N$7</f>
        <v>1.1393337296740391</v>
      </c>
      <c r="O62" s="447">
        <v>0</v>
      </c>
      <c r="P62" s="200">
        <v>69287.363669333325</v>
      </c>
      <c r="Q62" s="162">
        <v>0</v>
      </c>
      <c r="R62" s="162">
        <v>21414.923518571355</v>
      </c>
      <c r="S62" s="162">
        <v>38896.944677770065</v>
      </c>
      <c r="T62" s="162">
        <v>0</v>
      </c>
      <c r="U62" s="314">
        <f t="shared" si="1"/>
        <v>129599.23186567474</v>
      </c>
      <c r="V62" s="44"/>
      <c r="W62" s="44"/>
      <c r="X62" s="110"/>
      <c r="Y62" s="110"/>
      <c r="Z62" s="111"/>
    </row>
    <row r="63" spans="1:26" s="45" customFormat="1">
      <c r="A63" s="128">
        <v>178</v>
      </c>
      <c r="B63" s="124" t="s">
        <v>67</v>
      </c>
      <c r="C63" s="416">
        <v>5769</v>
      </c>
      <c r="D63" s="420">
        <v>0.82289999999999996</v>
      </c>
      <c r="E63" s="428">
        <v>0</v>
      </c>
      <c r="F63" s="158">
        <v>0</v>
      </c>
      <c r="G63" s="427">
        <v>0</v>
      </c>
      <c r="H63" s="272">
        <v>1800</v>
      </c>
      <c r="I63" s="15">
        <v>2147</v>
      </c>
      <c r="J63" s="337">
        <v>0.83837913367489525</v>
      </c>
      <c r="K63" s="435">
        <v>0.83856118217769571</v>
      </c>
      <c r="L63" s="442">
        <v>0.602614262447424</v>
      </c>
      <c r="M63" s="14">
        <f>Lisäosat[[#This Row],[HYTE-kerroin (sis. Kulttuurihyte)]]*Lisäosat[[#This Row],[Asukasmäärä 31.12.2022]]</f>
        <v>3476.4816800591889</v>
      </c>
      <c r="N63" s="435">
        <f>Lisäosat[[#This Row],[HYTE-kerroin (sis. Kulttuurihyte)]]/$N$7</f>
        <v>0.88016070888910924</v>
      </c>
      <c r="O63" s="447">
        <v>0</v>
      </c>
      <c r="P63" s="200">
        <v>297134.13915900001</v>
      </c>
      <c r="Q63" s="162">
        <v>0</v>
      </c>
      <c r="R63" s="162">
        <v>63373.33892577896</v>
      </c>
      <c r="S63" s="162">
        <v>98049.366072214354</v>
      </c>
      <c r="T63" s="162">
        <v>0</v>
      </c>
      <c r="U63" s="314">
        <f t="shared" si="1"/>
        <v>458556.84415699332</v>
      </c>
      <c r="V63" s="44"/>
      <c r="W63" s="44"/>
      <c r="X63" s="110"/>
      <c r="Y63" s="110"/>
      <c r="Z63" s="111"/>
    </row>
    <row r="64" spans="1:26" s="45" customFormat="1">
      <c r="A64" s="128">
        <v>179</v>
      </c>
      <c r="B64" s="124" t="s">
        <v>68</v>
      </c>
      <c r="C64" s="416">
        <v>145887</v>
      </c>
      <c r="D64" s="420">
        <v>0</v>
      </c>
      <c r="E64" s="428">
        <v>0</v>
      </c>
      <c r="F64" s="158">
        <v>16</v>
      </c>
      <c r="G64" s="427">
        <v>1.0967392570962457E-4</v>
      </c>
      <c r="H64" s="272">
        <v>65345</v>
      </c>
      <c r="I64" s="15">
        <v>61169</v>
      </c>
      <c r="J64" s="337">
        <v>1.0682698752636139</v>
      </c>
      <c r="K64" s="435">
        <v>1.0685018430256528</v>
      </c>
      <c r="L64" s="442">
        <v>0.73340262202553796</v>
      </c>
      <c r="M64" s="14">
        <f>Lisäosat[[#This Row],[HYTE-kerroin (sis. Kulttuurihyte)]]*Lisäosat[[#This Row],[Asukasmäärä 31.12.2022]]</f>
        <v>106993.90831943965</v>
      </c>
      <c r="N64" s="435">
        <f>Lisäosat[[#This Row],[HYTE-kerroin (sis. Kulttuurihyte)]]/$N$7</f>
        <v>1.0711863490941649</v>
      </c>
      <c r="O64" s="447">
        <v>0.80974298266086964</v>
      </c>
      <c r="P64" s="200">
        <v>0</v>
      </c>
      <c r="Q64" s="162">
        <v>0</v>
      </c>
      <c r="R64" s="162">
        <v>2042034.9216926324</v>
      </c>
      <c r="S64" s="162">
        <v>3017615.4657979012</v>
      </c>
      <c r="T64" s="162">
        <v>1209661.17899721</v>
      </c>
      <c r="U64" s="314">
        <f t="shared" si="1"/>
        <v>6269311.5664877435</v>
      </c>
      <c r="V64" s="44"/>
      <c r="W64" s="44"/>
      <c r="X64" s="110"/>
      <c r="Y64" s="110"/>
      <c r="Z64" s="111"/>
    </row>
    <row r="65" spans="1:26" s="45" customFormat="1">
      <c r="A65" s="128">
        <v>181</v>
      </c>
      <c r="B65" s="124" t="s">
        <v>69</v>
      </c>
      <c r="C65" s="416">
        <v>1683</v>
      </c>
      <c r="D65" s="420">
        <v>0.38423333333333332</v>
      </c>
      <c r="E65" s="428">
        <v>0</v>
      </c>
      <c r="F65" s="158">
        <v>0</v>
      </c>
      <c r="G65" s="427">
        <v>0</v>
      </c>
      <c r="H65" s="272">
        <v>446</v>
      </c>
      <c r="I65" s="15">
        <v>651</v>
      </c>
      <c r="J65" s="337">
        <v>0.68509984639016897</v>
      </c>
      <c r="K65" s="435">
        <v>0.68524861130605785</v>
      </c>
      <c r="L65" s="442">
        <v>0.68545089471773502</v>
      </c>
      <c r="M65" s="14">
        <f>Lisäosat[[#This Row],[HYTE-kerroin (sis. Kulttuurihyte)]]*Lisäosat[[#This Row],[Asukasmäärä 31.12.2022]]</f>
        <v>1153.6138558099481</v>
      </c>
      <c r="N65" s="435">
        <f>Lisäosat[[#This Row],[HYTE-kerroin (sis. Kulttuurihyte)]]/$N$7</f>
        <v>1.0011494632622844</v>
      </c>
      <c r="O65" s="447">
        <v>0</v>
      </c>
      <c r="P65" s="200">
        <v>40474.743573</v>
      </c>
      <c r="Q65" s="162">
        <v>0</v>
      </c>
      <c r="R65" s="162">
        <v>15107.881708048049</v>
      </c>
      <c r="S65" s="162">
        <v>32536.086096205898</v>
      </c>
      <c r="T65" s="162">
        <v>0</v>
      </c>
      <c r="U65" s="314">
        <f t="shared" si="1"/>
        <v>88118.711377253945</v>
      </c>
      <c r="V65" s="44"/>
      <c r="W65" s="44"/>
      <c r="X65" s="110"/>
      <c r="Y65" s="110"/>
      <c r="Z65" s="111"/>
    </row>
    <row r="66" spans="1:26" s="45" customFormat="1">
      <c r="A66" s="128">
        <v>182</v>
      </c>
      <c r="B66" s="124" t="s">
        <v>70</v>
      </c>
      <c r="C66" s="416">
        <v>19347</v>
      </c>
      <c r="D66" s="420">
        <v>0.24018333333333333</v>
      </c>
      <c r="E66" s="428">
        <v>0</v>
      </c>
      <c r="F66" s="158">
        <v>1</v>
      </c>
      <c r="G66" s="427">
        <v>5.1687600144725279E-5</v>
      </c>
      <c r="H66" s="272">
        <v>6999</v>
      </c>
      <c r="I66" s="15">
        <v>7137</v>
      </c>
      <c r="J66" s="337">
        <v>0.98066414459857087</v>
      </c>
      <c r="K66" s="435">
        <v>0.9808770893536386</v>
      </c>
      <c r="L66" s="442">
        <v>0.66162058666343304</v>
      </c>
      <c r="M66" s="14">
        <f>Lisäosat[[#This Row],[HYTE-kerroin (sis. Kulttuurihyte)]]*Lisäosat[[#This Row],[Asukasmäärä 31.12.2022]]</f>
        <v>12800.373490177439</v>
      </c>
      <c r="N66" s="435">
        <f>Lisäosat[[#This Row],[HYTE-kerroin (sis. Kulttuurihyte)]]/$N$7</f>
        <v>0.96634361458400109</v>
      </c>
      <c r="O66" s="447">
        <v>0</v>
      </c>
      <c r="P66" s="200">
        <v>290844.89880049997</v>
      </c>
      <c r="Q66" s="162">
        <v>0</v>
      </c>
      <c r="R66" s="162">
        <v>248599.08052519546</v>
      </c>
      <c r="S66" s="162">
        <v>361016.86178829725</v>
      </c>
      <c r="T66" s="162">
        <v>0</v>
      </c>
      <c r="U66" s="314">
        <f t="shared" si="1"/>
        <v>900460.84111399273</v>
      </c>
      <c r="V66" s="44"/>
      <c r="W66" s="44"/>
      <c r="X66" s="110"/>
      <c r="Y66" s="110"/>
      <c r="Z66" s="111"/>
    </row>
    <row r="67" spans="1:26" s="45" customFormat="1">
      <c r="A67" s="128">
        <v>186</v>
      </c>
      <c r="B67" s="124" t="s">
        <v>71</v>
      </c>
      <c r="C67" s="416">
        <v>45630</v>
      </c>
      <c r="D67" s="420">
        <v>0</v>
      </c>
      <c r="E67" s="428">
        <v>0</v>
      </c>
      <c r="F67" s="158">
        <v>4</v>
      </c>
      <c r="G67" s="427">
        <v>8.7661626123164586E-5</v>
      </c>
      <c r="H67" s="272">
        <v>13853</v>
      </c>
      <c r="I67" s="15">
        <v>21254</v>
      </c>
      <c r="J67" s="337">
        <v>0.65178319375176441</v>
      </c>
      <c r="K67" s="435">
        <v>0.65192472417613567</v>
      </c>
      <c r="L67" s="442">
        <v>0.69916111847027596</v>
      </c>
      <c r="M67" s="14">
        <f>Lisäosat[[#This Row],[HYTE-kerroin (sis. Kulttuurihyte)]]*Lisäosat[[#This Row],[Asukasmäärä 31.12.2022]]</f>
        <v>31902.721835798693</v>
      </c>
      <c r="N67" s="435">
        <f>Lisäosat[[#This Row],[HYTE-kerroin (sis. Kulttuurihyte)]]/$N$7</f>
        <v>1.0211742137686126</v>
      </c>
      <c r="O67" s="447">
        <v>1.4432394277659781</v>
      </c>
      <c r="P67" s="200">
        <v>0</v>
      </c>
      <c r="Q67" s="162">
        <v>0</v>
      </c>
      <c r="R67" s="162">
        <v>389689.9596504576</v>
      </c>
      <c r="S67" s="162">
        <v>899772.22371699521</v>
      </c>
      <c r="T67" s="162">
        <v>674355.35451096657</v>
      </c>
      <c r="U67" s="314">
        <f t="shared" si="1"/>
        <v>1963817.5378784193</v>
      </c>
      <c r="V67" s="44"/>
      <c r="W67" s="44"/>
      <c r="X67" s="110"/>
      <c r="Y67" s="110"/>
      <c r="Z67" s="111"/>
    </row>
    <row r="68" spans="1:26" s="45" customFormat="1">
      <c r="A68" s="128">
        <v>202</v>
      </c>
      <c r="B68" s="124" t="s">
        <v>72</v>
      </c>
      <c r="C68" s="416">
        <v>35848</v>
      </c>
      <c r="D68" s="420">
        <v>0</v>
      </c>
      <c r="E68" s="428">
        <v>0</v>
      </c>
      <c r="F68" s="158">
        <v>0</v>
      </c>
      <c r="G68" s="427">
        <v>0</v>
      </c>
      <c r="H68" s="272">
        <v>10301</v>
      </c>
      <c r="I68" s="15">
        <v>16276</v>
      </c>
      <c r="J68" s="337">
        <v>0.63289506021135411</v>
      </c>
      <c r="K68" s="435">
        <v>0.63303248920202593</v>
      </c>
      <c r="L68" s="442">
        <v>0.65808431041000104</v>
      </c>
      <c r="M68" s="14">
        <f>Lisäosat[[#This Row],[HYTE-kerroin (sis. Kulttuurihyte)]]*Lisäosat[[#This Row],[Asukasmäärä 31.12.2022]]</f>
        <v>23591.006359577717</v>
      </c>
      <c r="N68" s="435">
        <f>Lisäosat[[#This Row],[HYTE-kerroin (sis. Kulttuurihyte)]]/$N$7</f>
        <v>0.96117863325513653</v>
      </c>
      <c r="O68" s="447">
        <v>1.8446894289631273</v>
      </c>
      <c r="P68" s="200">
        <v>0</v>
      </c>
      <c r="Q68" s="162">
        <v>0</v>
      </c>
      <c r="R68" s="162">
        <v>297277.62761517637</v>
      </c>
      <c r="S68" s="162">
        <v>665351.7640636008</v>
      </c>
      <c r="T68" s="162">
        <v>677155.08889057476</v>
      </c>
      <c r="U68" s="314">
        <f t="shared" si="1"/>
        <v>1639784.4805693519</v>
      </c>
      <c r="V68" s="44"/>
      <c r="W68" s="44"/>
      <c r="X68" s="110"/>
      <c r="Y68" s="110"/>
      <c r="Z68" s="111"/>
    </row>
    <row r="69" spans="1:26" s="45" customFormat="1">
      <c r="A69" s="128">
        <v>204</v>
      </c>
      <c r="B69" s="124" t="s">
        <v>73</v>
      </c>
      <c r="C69" s="416">
        <v>2689</v>
      </c>
      <c r="D69" s="420">
        <v>1.1962833333333334</v>
      </c>
      <c r="E69" s="428">
        <v>0</v>
      </c>
      <c r="F69" s="158">
        <v>0</v>
      </c>
      <c r="G69" s="427">
        <v>0</v>
      </c>
      <c r="H69" s="272">
        <v>769</v>
      </c>
      <c r="I69" s="15">
        <v>892</v>
      </c>
      <c r="J69" s="337">
        <v>0.86210762331838564</v>
      </c>
      <c r="K69" s="435">
        <v>0.86229482430630866</v>
      </c>
      <c r="L69" s="442">
        <v>0.530017871501686</v>
      </c>
      <c r="M69" s="14">
        <f>Lisäosat[[#This Row],[HYTE-kerroin (sis. Kulttuurihyte)]]*Lisäosat[[#This Row],[Asukasmäärä 31.12.2022]]</f>
        <v>1425.2180564680336</v>
      </c>
      <c r="N69" s="435">
        <f>Lisäosat[[#This Row],[HYTE-kerroin (sis. Kulttuurihyte)]]/$N$7</f>
        <v>0.77412855050957474</v>
      </c>
      <c r="O69" s="447">
        <v>0</v>
      </c>
      <c r="P69" s="200">
        <v>302009.82035675005</v>
      </c>
      <c r="Q69" s="162">
        <v>0</v>
      </c>
      <c r="R69" s="162">
        <v>30375.111251531598</v>
      </c>
      <c r="S69" s="162">
        <v>40196.307592503959</v>
      </c>
      <c r="T69" s="162">
        <v>0</v>
      </c>
      <c r="U69" s="314">
        <f t="shared" si="1"/>
        <v>372581.23920078558</v>
      </c>
      <c r="V69" s="44"/>
      <c r="W69" s="44"/>
      <c r="X69" s="110"/>
      <c r="Y69" s="110"/>
      <c r="Z69" s="111"/>
    </row>
    <row r="70" spans="1:26" s="45" customFormat="1">
      <c r="A70" s="128">
        <v>205</v>
      </c>
      <c r="B70" s="124" t="s">
        <v>74</v>
      </c>
      <c r="C70" s="416">
        <v>36297</v>
      </c>
      <c r="D70" s="420">
        <v>0.18211666666666668</v>
      </c>
      <c r="E70" s="428">
        <v>0</v>
      </c>
      <c r="F70" s="158">
        <v>2</v>
      </c>
      <c r="G70" s="427">
        <v>5.510097253216519E-5</v>
      </c>
      <c r="H70" s="272">
        <v>15653</v>
      </c>
      <c r="I70" s="15">
        <v>14875</v>
      </c>
      <c r="J70" s="337">
        <v>1.0523025210084034</v>
      </c>
      <c r="K70" s="435">
        <v>1.0525310215647126</v>
      </c>
      <c r="L70" s="442">
        <v>0.65102966728679301</v>
      </c>
      <c r="M70" s="14">
        <f>Lisäosat[[#This Row],[HYTE-kerroin (sis. Kulttuurihyte)]]*Lisäosat[[#This Row],[Asukasmäärä 31.12.2022]]</f>
        <v>23630.423833508725</v>
      </c>
      <c r="N70" s="435">
        <f>Lisäosat[[#This Row],[HYTE-kerroin (sis. Kulttuurihyte)]]/$N$7</f>
        <v>0.95087482851765048</v>
      </c>
      <c r="O70" s="447">
        <v>0</v>
      </c>
      <c r="P70" s="200">
        <v>413737.96660350007</v>
      </c>
      <c r="Q70" s="162">
        <v>0</v>
      </c>
      <c r="R70" s="162">
        <v>500468.71221552021</v>
      </c>
      <c r="S70" s="162">
        <v>666463.47949511651</v>
      </c>
      <c r="T70" s="162">
        <v>0</v>
      </c>
      <c r="U70" s="314">
        <f t="shared" si="1"/>
        <v>1580670.1583141368</v>
      </c>
      <c r="V70" s="44"/>
      <c r="W70" s="44"/>
      <c r="X70" s="110"/>
      <c r="Y70" s="110"/>
      <c r="Z70" s="111"/>
    </row>
    <row r="71" spans="1:26" s="45" customFormat="1">
      <c r="A71" s="128">
        <v>208</v>
      </c>
      <c r="B71" s="124" t="s">
        <v>75</v>
      </c>
      <c r="C71" s="416">
        <v>12335</v>
      </c>
      <c r="D71" s="420">
        <v>0.45220000000000005</v>
      </c>
      <c r="E71" s="428">
        <v>0</v>
      </c>
      <c r="F71" s="158">
        <v>3</v>
      </c>
      <c r="G71" s="427">
        <v>2.4321037697608432E-4</v>
      </c>
      <c r="H71" s="272">
        <v>4581</v>
      </c>
      <c r="I71" s="15">
        <v>4977</v>
      </c>
      <c r="J71" s="337">
        <v>0.92043399638336343</v>
      </c>
      <c r="K71" s="435">
        <v>0.92063386255874613</v>
      </c>
      <c r="L71" s="442">
        <v>0.72900903184397803</v>
      </c>
      <c r="M71" s="14">
        <f>Lisäosat[[#This Row],[HYTE-kerroin (sis. Kulttuurihyte)]]*Lisäosat[[#This Row],[Asukasmäärä 31.12.2022]]</f>
        <v>8992.3264077954682</v>
      </c>
      <c r="N71" s="435">
        <f>Lisäosat[[#This Row],[HYTE-kerroin (sis. Kulttuurihyte)]]/$N$7</f>
        <v>1.0647692001985105</v>
      </c>
      <c r="O71" s="447">
        <v>0</v>
      </c>
      <c r="P71" s="200">
        <v>349119.94733000005</v>
      </c>
      <c r="Q71" s="162">
        <v>0</v>
      </c>
      <c r="R71" s="162">
        <v>148763.84490007395</v>
      </c>
      <c r="S71" s="162">
        <v>253616.15131070299</v>
      </c>
      <c r="T71" s="162">
        <v>0</v>
      </c>
      <c r="U71" s="314">
        <f t="shared" si="1"/>
        <v>751499.94354077696</v>
      </c>
      <c r="V71" s="44"/>
      <c r="W71" s="44"/>
      <c r="X71" s="110"/>
      <c r="Y71" s="110"/>
      <c r="Z71" s="111"/>
    </row>
    <row r="72" spans="1:26" s="45" customFormat="1">
      <c r="A72" s="128">
        <v>211</v>
      </c>
      <c r="B72" s="124" t="s">
        <v>76</v>
      </c>
      <c r="C72" s="416">
        <v>32959</v>
      </c>
      <c r="D72" s="420">
        <v>0</v>
      </c>
      <c r="E72" s="428">
        <v>0</v>
      </c>
      <c r="F72" s="158">
        <v>2</v>
      </c>
      <c r="G72" s="427">
        <v>6.068145271397797E-5</v>
      </c>
      <c r="H72" s="272">
        <v>8890</v>
      </c>
      <c r="I72" s="15">
        <v>14719</v>
      </c>
      <c r="J72" s="337">
        <v>0.60398124872613623</v>
      </c>
      <c r="K72" s="435">
        <v>0.60411239927322602</v>
      </c>
      <c r="L72" s="442">
        <v>0.68952185163226398</v>
      </c>
      <c r="M72" s="14">
        <f>Lisäosat[[#This Row],[HYTE-kerroin (sis. Kulttuurihyte)]]*Lisäosat[[#This Row],[Asukasmäärä 31.12.2022]]</f>
        <v>22725.950707947788</v>
      </c>
      <c r="N72" s="435">
        <f>Lisäosat[[#This Row],[HYTE-kerroin (sis. Kulttuurihyte)]]/$N$7</f>
        <v>1.0070953834753185</v>
      </c>
      <c r="O72" s="447">
        <v>1.1284346316407179</v>
      </c>
      <c r="P72" s="200">
        <v>0</v>
      </c>
      <c r="Q72" s="162">
        <v>0</v>
      </c>
      <c r="R72" s="162">
        <v>260833.32143616595</v>
      </c>
      <c r="S72" s="162">
        <v>640954.06372592587</v>
      </c>
      <c r="T72" s="162">
        <v>380846.86872828333</v>
      </c>
      <c r="U72" s="314">
        <f t="shared" si="1"/>
        <v>1282634.2538903751</v>
      </c>
      <c r="V72" s="44"/>
      <c r="W72" s="44"/>
      <c r="X72" s="110"/>
      <c r="Y72" s="110"/>
      <c r="Z72" s="111"/>
    </row>
    <row r="73" spans="1:26" s="45" customFormat="1">
      <c r="A73" s="128">
        <v>213</v>
      </c>
      <c r="B73" s="124" t="s">
        <v>77</v>
      </c>
      <c r="C73" s="416">
        <v>5154</v>
      </c>
      <c r="D73" s="420">
        <v>1.0241166666666668</v>
      </c>
      <c r="E73" s="428">
        <v>0</v>
      </c>
      <c r="F73" s="158">
        <v>0</v>
      </c>
      <c r="G73" s="427">
        <v>0</v>
      </c>
      <c r="H73" s="272">
        <v>1545</v>
      </c>
      <c r="I73" s="15">
        <v>1834</v>
      </c>
      <c r="J73" s="337">
        <v>0.8424209378407852</v>
      </c>
      <c r="K73" s="435">
        <v>0.8426038639947192</v>
      </c>
      <c r="L73" s="442">
        <v>0.54036167357578802</v>
      </c>
      <c r="M73" s="14">
        <f>Lisäosat[[#This Row],[HYTE-kerroin (sis. Kulttuurihyte)]]*Lisäosat[[#This Row],[Asukasmäärä 31.12.2022]]</f>
        <v>2785.0240656096116</v>
      </c>
      <c r="N73" s="435">
        <f>Lisäosat[[#This Row],[HYTE-kerroin (sis. Kulttuurihyte)]]/$N$7</f>
        <v>0.78923640429513719</v>
      </c>
      <c r="O73" s="447">
        <v>0</v>
      </c>
      <c r="P73" s="200">
        <v>495552.9420105</v>
      </c>
      <c r="Q73" s="162">
        <v>0</v>
      </c>
      <c r="R73" s="162">
        <v>56890.422126877056</v>
      </c>
      <c r="S73" s="162">
        <v>78547.758699604106</v>
      </c>
      <c r="T73" s="162">
        <v>0</v>
      </c>
      <c r="U73" s="314">
        <f t="shared" ref="U73:U136" si="2">SUM(P73:T73)</f>
        <v>630991.12283698109</v>
      </c>
      <c r="V73" s="44"/>
      <c r="W73" s="44"/>
      <c r="X73" s="110"/>
      <c r="Y73" s="110"/>
      <c r="Z73" s="111"/>
    </row>
    <row r="74" spans="1:26" s="45" customFormat="1">
      <c r="A74" s="128">
        <v>214</v>
      </c>
      <c r="B74" s="124" t="s">
        <v>78</v>
      </c>
      <c r="C74" s="416">
        <v>12528</v>
      </c>
      <c r="D74" s="420">
        <v>0.30081666666666668</v>
      </c>
      <c r="E74" s="428">
        <v>0</v>
      </c>
      <c r="F74" s="158">
        <v>0</v>
      </c>
      <c r="G74" s="427">
        <v>0</v>
      </c>
      <c r="H74" s="272">
        <v>5328</v>
      </c>
      <c r="I74" s="15">
        <v>4873</v>
      </c>
      <c r="J74" s="337">
        <v>1.0933716396470348</v>
      </c>
      <c r="K74" s="435">
        <v>1.0936090580917541</v>
      </c>
      <c r="L74" s="442">
        <v>0.68136483833964501</v>
      </c>
      <c r="M74" s="14">
        <f>Lisäosat[[#This Row],[HYTE-kerroin (sis. Kulttuurihyte)]]*Lisäosat[[#This Row],[Asukasmäärä 31.12.2022]]</f>
        <v>8536.1386947190731</v>
      </c>
      <c r="N74" s="435">
        <f>Lisäosat[[#This Row],[HYTE-kerroin (sis. Kulttuurihyte)]]/$N$7</f>
        <v>0.99518148921584471</v>
      </c>
      <c r="O74" s="447">
        <v>0</v>
      </c>
      <c r="P74" s="200">
        <v>235878.62680800003</v>
      </c>
      <c r="Q74" s="162">
        <v>0</v>
      </c>
      <c r="R74" s="162">
        <v>179479.61906503281</v>
      </c>
      <c r="S74" s="162">
        <v>240750.00668706372</v>
      </c>
      <c r="T74" s="162">
        <v>0</v>
      </c>
      <c r="U74" s="314">
        <f t="shared" si="2"/>
        <v>656108.25256009656</v>
      </c>
      <c r="V74" s="44"/>
      <c r="W74" s="44"/>
      <c r="X74" s="110"/>
      <c r="Y74" s="110"/>
      <c r="Z74" s="111"/>
    </row>
    <row r="75" spans="1:26" s="45" customFormat="1">
      <c r="A75" s="128">
        <v>216</v>
      </c>
      <c r="B75" s="124" t="s">
        <v>79</v>
      </c>
      <c r="C75" s="416">
        <v>1269</v>
      </c>
      <c r="D75" s="420">
        <v>1.5251000000000001</v>
      </c>
      <c r="E75" s="428">
        <v>0</v>
      </c>
      <c r="F75" s="158">
        <v>0</v>
      </c>
      <c r="G75" s="427">
        <v>0</v>
      </c>
      <c r="H75" s="272">
        <v>382</v>
      </c>
      <c r="I75" s="15">
        <v>429</v>
      </c>
      <c r="J75" s="337">
        <v>0.89044289044289049</v>
      </c>
      <c r="K75" s="435">
        <v>0.89063624424730103</v>
      </c>
      <c r="L75" s="442">
        <v>0.63235375021108098</v>
      </c>
      <c r="M75" s="14">
        <f>Lisäosat[[#This Row],[HYTE-kerroin (sis. Kulttuurihyte)]]*Lisäosat[[#This Row],[Asukasmäärä 31.12.2022]]</f>
        <v>802.45690901786179</v>
      </c>
      <c r="N75" s="435">
        <f>Lisäosat[[#This Row],[HYTE-kerroin (sis. Kulttuurihyte)]]/$N$7</f>
        <v>0.92359733205456751</v>
      </c>
      <c r="O75" s="447">
        <v>0</v>
      </c>
      <c r="P75" s="200">
        <v>363401.02626300004</v>
      </c>
      <c r="Q75" s="162">
        <v>0</v>
      </c>
      <c r="R75" s="162">
        <v>14805.847860742708</v>
      </c>
      <c r="S75" s="162">
        <v>22632.189227624622</v>
      </c>
      <c r="T75" s="162">
        <v>0</v>
      </c>
      <c r="U75" s="314">
        <f t="shared" si="2"/>
        <v>400839.06335136737</v>
      </c>
      <c r="V75" s="44"/>
      <c r="W75" s="44"/>
      <c r="X75" s="110"/>
      <c r="Y75" s="110"/>
      <c r="Z75" s="111"/>
    </row>
    <row r="76" spans="1:26" s="45" customFormat="1">
      <c r="A76" s="128">
        <v>217</v>
      </c>
      <c r="B76" s="124" t="s">
        <v>80</v>
      </c>
      <c r="C76" s="416">
        <v>5352</v>
      </c>
      <c r="D76" s="420">
        <v>0.19186666666666666</v>
      </c>
      <c r="E76" s="428">
        <v>0</v>
      </c>
      <c r="F76" s="158">
        <v>0</v>
      </c>
      <c r="G76" s="427">
        <v>0</v>
      </c>
      <c r="H76" s="272">
        <v>2042</v>
      </c>
      <c r="I76" s="15">
        <v>2225</v>
      </c>
      <c r="J76" s="337">
        <v>0.91775280898876399</v>
      </c>
      <c r="K76" s="435">
        <v>0.91795209296197666</v>
      </c>
      <c r="L76" s="442">
        <v>0.72543328221104897</v>
      </c>
      <c r="M76" s="14">
        <f>Lisäosat[[#This Row],[HYTE-kerroin (sis. Kulttuurihyte)]]*Lisäosat[[#This Row],[Asukasmäärä 31.12.2022]]</f>
        <v>3882.518926393534</v>
      </c>
      <c r="N76" s="435">
        <f>Lisäosat[[#This Row],[HYTE-kerroin (sis. Kulttuurihyte)]]/$N$7</f>
        <v>1.0595465652098417</v>
      </c>
      <c r="O76" s="447">
        <v>0</v>
      </c>
      <c r="P76" s="200">
        <v>64271.818336000004</v>
      </c>
      <c r="Q76" s="162">
        <v>0</v>
      </c>
      <c r="R76" s="162">
        <v>64358.722780075732</v>
      </c>
      <c r="S76" s="162">
        <v>109501.08602032934</v>
      </c>
      <c r="T76" s="162">
        <v>0</v>
      </c>
      <c r="U76" s="314">
        <f t="shared" si="2"/>
        <v>238131.62713640509</v>
      </c>
      <c r="V76" s="44"/>
      <c r="W76" s="44"/>
      <c r="X76" s="110"/>
      <c r="Y76" s="110"/>
      <c r="Z76" s="111"/>
    </row>
    <row r="77" spans="1:26" s="45" customFormat="1">
      <c r="A77" s="128">
        <v>218</v>
      </c>
      <c r="B77" s="124" t="s">
        <v>81</v>
      </c>
      <c r="C77" s="416">
        <v>1200</v>
      </c>
      <c r="D77" s="420">
        <v>0.60636666666666672</v>
      </c>
      <c r="E77" s="428">
        <v>0</v>
      </c>
      <c r="F77" s="158">
        <v>0</v>
      </c>
      <c r="G77" s="427">
        <v>0</v>
      </c>
      <c r="H77" s="272">
        <v>364</v>
      </c>
      <c r="I77" s="15">
        <v>479</v>
      </c>
      <c r="J77" s="337">
        <v>0.75991649269311068</v>
      </c>
      <c r="K77" s="435">
        <v>0.76008150355059922</v>
      </c>
      <c r="L77" s="442">
        <v>0.44527280821194198</v>
      </c>
      <c r="M77" s="14">
        <f>Lisäosat[[#This Row],[HYTE-kerroin (sis. Kulttuurihyte)]]*Lisäosat[[#This Row],[Asukasmäärä 31.12.2022]]</f>
        <v>534.32736985433041</v>
      </c>
      <c r="N77" s="435">
        <f>Lisäosat[[#This Row],[HYTE-kerroin (sis. Kulttuurihyte)]]/$N$7</f>
        <v>0.65035239778955645</v>
      </c>
      <c r="O77" s="447">
        <v>0</v>
      </c>
      <c r="P77" s="200">
        <v>45542.987600000008</v>
      </c>
      <c r="Q77" s="162">
        <v>0</v>
      </c>
      <c r="R77" s="162">
        <v>11948.481235815419</v>
      </c>
      <c r="S77" s="162">
        <v>15069.965761579602</v>
      </c>
      <c r="T77" s="162">
        <v>0</v>
      </c>
      <c r="U77" s="314">
        <f t="shared" si="2"/>
        <v>72561.434597395026</v>
      </c>
      <c r="V77" s="44"/>
      <c r="W77" s="44"/>
      <c r="X77" s="110"/>
      <c r="Y77" s="110"/>
      <c r="Z77" s="111"/>
    </row>
    <row r="78" spans="1:26" s="45" customFormat="1">
      <c r="A78" s="128">
        <v>224</v>
      </c>
      <c r="B78" s="124" t="s">
        <v>82</v>
      </c>
      <c r="C78" s="416">
        <v>8603</v>
      </c>
      <c r="D78" s="420">
        <v>0</v>
      </c>
      <c r="E78" s="428">
        <v>0</v>
      </c>
      <c r="F78" s="158">
        <v>1</v>
      </c>
      <c r="G78" s="427">
        <v>1.162385214460072E-4</v>
      </c>
      <c r="H78" s="272">
        <v>2743</v>
      </c>
      <c r="I78" s="15">
        <v>3566</v>
      </c>
      <c r="J78" s="337">
        <v>0.76920919798093101</v>
      </c>
      <c r="K78" s="435">
        <v>0.769376226688121</v>
      </c>
      <c r="L78" s="442">
        <v>0.53804871919333896</v>
      </c>
      <c r="M78" s="14">
        <f>Lisäosat[[#This Row],[HYTE-kerroin (sis. Kulttuurihyte)]]*Lisäosat[[#This Row],[Asukasmäärä 31.12.2022]]</f>
        <v>4628.8331312202954</v>
      </c>
      <c r="N78" s="435">
        <f>Lisäosat[[#This Row],[HYTE-kerroin (sis. Kulttuurihyte)]]/$N$7</f>
        <v>0.78585817099442412</v>
      </c>
      <c r="O78" s="447">
        <v>0</v>
      </c>
      <c r="P78" s="200">
        <v>0</v>
      </c>
      <c r="Q78" s="162">
        <v>0</v>
      </c>
      <c r="R78" s="162">
        <v>86708.162184392553</v>
      </c>
      <c r="S78" s="162">
        <v>130549.84778820573</v>
      </c>
      <c r="T78" s="162">
        <v>0</v>
      </c>
      <c r="U78" s="314">
        <f t="shared" si="2"/>
        <v>217258.00997259829</v>
      </c>
      <c r="V78" s="44"/>
      <c r="W78" s="44"/>
      <c r="X78" s="110"/>
      <c r="Y78" s="110"/>
      <c r="Z78" s="111"/>
    </row>
    <row r="79" spans="1:26" s="45" customFormat="1">
      <c r="A79" s="128">
        <v>226</v>
      </c>
      <c r="B79" s="124" t="s">
        <v>83</v>
      </c>
      <c r="C79" s="416">
        <v>3665</v>
      </c>
      <c r="D79" s="420">
        <v>1.3321833333333335</v>
      </c>
      <c r="E79" s="428">
        <v>0</v>
      </c>
      <c r="F79" s="158">
        <v>0</v>
      </c>
      <c r="G79" s="427">
        <v>0</v>
      </c>
      <c r="H79" s="272">
        <v>1301</v>
      </c>
      <c r="I79" s="15">
        <v>1294</v>
      </c>
      <c r="J79" s="337">
        <v>1.0054095826893354</v>
      </c>
      <c r="K79" s="435">
        <v>1.0056279007531779</v>
      </c>
      <c r="L79" s="442">
        <v>0.63130778288811495</v>
      </c>
      <c r="M79" s="14">
        <f>Lisäosat[[#This Row],[HYTE-kerroin (sis. Kulttuurihyte)]]*Lisäosat[[#This Row],[Asukasmäärä 31.12.2022]]</f>
        <v>2313.7430242849414</v>
      </c>
      <c r="N79" s="435">
        <f>Lisäosat[[#This Row],[HYTE-kerroin (sis. Kulttuurihyte)]]/$N$7</f>
        <v>0.92206962287503758</v>
      </c>
      <c r="O79" s="447">
        <v>0</v>
      </c>
      <c r="P79" s="200">
        <v>458388.99819625</v>
      </c>
      <c r="Q79" s="162">
        <v>0</v>
      </c>
      <c r="R79" s="162">
        <v>48281.703957011196</v>
      </c>
      <c r="S79" s="162">
        <v>65255.927590932712</v>
      </c>
      <c r="T79" s="162">
        <v>0</v>
      </c>
      <c r="U79" s="314">
        <f t="shared" si="2"/>
        <v>571926.62974419387</v>
      </c>
      <c r="V79" s="44"/>
      <c r="W79" s="44"/>
      <c r="X79" s="110"/>
      <c r="Y79" s="110"/>
      <c r="Z79" s="111"/>
    </row>
    <row r="80" spans="1:26" s="45" customFormat="1">
      <c r="A80" s="128">
        <v>230</v>
      </c>
      <c r="B80" s="124" t="s">
        <v>84</v>
      </c>
      <c r="C80" s="416">
        <v>2240</v>
      </c>
      <c r="D80" s="420">
        <v>1.0844166666666666</v>
      </c>
      <c r="E80" s="428">
        <v>0</v>
      </c>
      <c r="F80" s="158">
        <v>0</v>
      </c>
      <c r="G80" s="427">
        <v>0</v>
      </c>
      <c r="H80" s="272">
        <v>703</v>
      </c>
      <c r="I80" s="15">
        <v>855</v>
      </c>
      <c r="J80" s="337">
        <v>0.82222222222222219</v>
      </c>
      <c r="K80" s="435">
        <v>0.82240076235819715</v>
      </c>
      <c r="L80" s="442">
        <v>0.69671350904179696</v>
      </c>
      <c r="M80" s="14">
        <f>Lisäosat[[#This Row],[HYTE-kerroin (sis. Kulttuurihyte)]]*Lisäosat[[#This Row],[Asukasmäärä 31.12.2022]]</f>
        <v>1560.6382602536253</v>
      </c>
      <c r="N80" s="435">
        <f>Lisäosat[[#This Row],[HYTE-kerroin (sis. Kulttuurihyte)]]/$N$7</f>
        <v>1.0175993072589253</v>
      </c>
      <c r="O80" s="447">
        <v>0</v>
      </c>
      <c r="P80" s="200">
        <v>228055.42760000002</v>
      </c>
      <c r="Q80" s="162">
        <v>0</v>
      </c>
      <c r="R80" s="162">
        <v>24132.527970638937</v>
      </c>
      <c r="S80" s="162">
        <v>44015.647475900463</v>
      </c>
      <c r="T80" s="162">
        <v>0</v>
      </c>
      <c r="U80" s="314">
        <f t="shared" si="2"/>
        <v>296203.60304653941</v>
      </c>
      <c r="V80" s="44"/>
      <c r="W80" s="44"/>
      <c r="X80" s="110"/>
      <c r="Y80" s="110"/>
      <c r="Z80" s="111"/>
    </row>
    <row r="81" spans="1:26" s="45" customFormat="1">
      <c r="A81" s="128">
        <v>231</v>
      </c>
      <c r="B81" s="124" t="s">
        <v>85</v>
      </c>
      <c r="C81" s="416">
        <v>1256</v>
      </c>
      <c r="D81" s="420">
        <v>0.82343333333333335</v>
      </c>
      <c r="E81" s="428">
        <v>0</v>
      </c>
      <c r="F81" s="158">
        <v>0</v>
      </c>
      <c r="G81" s="427">
        <v>0</v>
      </c>
      <c r="H81" s="272">
        <v>482</v>
      </c>
      <c r="I81" s="15">
        <v>473</v>
      </c>
      <c r="J81" s="337">
        <v>1.0190274841437632</v>
      </c>
      <c r="K81" s="435">
        <v>1.0192487592451458</v>
      </c>
      <c r="L81" s="442">
        <v>0.46817773015491498</v>
      </c>
      <c r="M81" s="14">
        <f>Lisäosat[[#This Row],[HYTE-kerroin (sis. Kulttuurihyte)]]*Lisäosat[[#This Row],[Asukasmäärä 31.12.2022]]</f>
        <v>588.03122907457328</v>
      </c>
      <c r="N81" s="435">
        <f>Lisäosat[[#This Row],[HYTE-kerroin (sis. Kulttuurihyte)]]/$N$7</f>
        <v>0.68380665466774593</v>
      </c>
      <c r="O81" s="447">
        <v>0.28960468204311712</v>
      </c>
      <c r="P81" s="200">
        <v>64732.597570666672</v>
      </c>
      <c r="Q81" s="162">
        <v>0</v>
      </c>
      <c r="R81" s="162">
        <v>16770.311385115929</v>
      </c>
      <c r="S81" s="162">
        <v>16584.608966052521</v>
      </c>
      <c r="T81" s="162">
        <v>3724.7332418166284</v>
      </c>
      <c r="U81" s="314">
        <f t="shared" si="2"/>
        <v>101812.25116365174</v>
      </c>
      <c r="V81" s="44"/>
      <c r="W81" s="44"/>
      <c r="X81" s="110"/>
      <c r="Y81" s="110"/>
      <c r="Z81" s="111"/>
    </row>
    <row r="82" spans="1:26" s="45" customFormat="1">
      <c r="A82" s="128">
        <v>232</v>
      </c>
      <c r="B82" s="124" t="s">
        <v>86</v>
      </c>
      <c r="C82" s="416">
        <v>12750</v>
      </c>
      <c r="D82" s="420">
        <v>9.5499999999999995E-3</v>
      </c>
      <c r="E82" s="428">
        <v>0</v>
      </c>
      <c r="F82" s="158">
        <v>0</v>
      </c>
      <c r="G82" s="427">
        <v>0</v>
      </c>
      <c r="H82" s="272">
        <v>5231</v>
      </c>
      <c r="I82" s="15">
        <v>5046</v>
      </c>
      <c r="J82" s="337">
        <v>1.036662703131193</v>
      </c>
      <c r="K82" s="435">
        <v>1.0368878076041381</v>
      </c>
      <c r="L82" s="442">
        <v>0.75127797144570296</v>
      </c>
      <c r="M82" s="14">
        <f>Lisäosat[[#This Row],[HYTE-kerroin (sis. Kulttuurihyte)]]*Lisäosat[[#This Row],[Asukasmäärä 31.12.2022]]</f>
        <v>9578.7941359327124</v>
      </c>
      <c r="N82" s="435">
        <f>Lisäosat[[#This Row],[HYTE-kerroin (sis. Kulttuurihyte)]]/$N$7</f>
        <v>1.0972945599310526</v>
      </c>
      <c r="O82" s="447">
        <v>0</v>
      </c>
      <c r="P82" s="200">
        <v>7621.1148749999993</v>
      </c>
      <c r="Q82" s="162">
        <v>0</v>
      </c>
      <c r="R82" s="162">
        <v>173186.18606508119</v>
      </c>
      <c r="S82" s="162">
        <v>270156.66389142501</v>
      </c>
      <c r="T82" s="162">
        <v>0</v>
      </c>
      <c r="U82" s="314">
        <f t="shared" si="2"/>
        <v>450963.96483150619</v>
      </c>
      <c r="V82" s="44"/>
      <c r="W82" s="44"/>
      <c r="X82" s="110"/>
      <c r="Y82" s="110"/>
      <c r="Z82" s="111"/>
    </row>
    <row r="83" spans="1:26" s="45" customFormat="1">
      <c r="A83" s="128">
        <v>233</v>
      </c>
      <c r="B83" s="124" t="s">
        <v>87</v>
      </c>
      <c r="C83" s="416">
        <v>15116</v>
      </c>
      <c r="D83" s="420">
        <v>0</v>
      </c>
      <c r="E83" s="428">
        <v>0</v>
      </c>
      <c r="F83" s="158">
        <v>0</v>
      </c>
      <c r="G83" s="427">
        <v>0</v>
      </c>
      <c r="H83" s="272">
        <v>6098</v>
      </c>
      <c r="I83" s="15">
        <v>6007</v>
      </c>
      <c r="J83" s="337">
        <v>1.0151489928416848</v>
      </c>
      <c r="K83" s="435">
        <v>1.0153694257542456</v>
      </c>
      <c r="L83" s="442">
        <v>0.537266407575126</v>
      </c>
      <c r="M83" s="14">
        <f>Lisäosat[[#This Row],[HYTE-kerroin (sis. Kulttuurihyte)]]*Lisäosat[[#This Row],[Asukasmäärä 31.12.2022]]</f>
        <v>8121.3190169056043</v>
      </c>
      <c r="N83" s="435">
        <f>Lisäosat[[#This Row],[HYTE-kerroin (sis. Kulttuurihyte)]]/$N$7</f>
        <v>0.78471554960066225</v>
      </c>
      <c r="O83" s="447">
        <v>0</v>
      </c>
      <c r="P83" s="200">
        <v>0</v>
      </c>
      <c r="Q83" s="162">
        <v>0</v>
      </c>
      <c r="R83" s="162">
        <v>201063.04754008539</v>
      </c>
      <c r="S83" s="162">
        <v>229050.59038431529</v>
      </c>
      <c r="T83" s="162">
        <v>0</v>
      </c>
      <c r="U83" s="314">
        <f t="shared" si="2"/>
        <v>430113.63792440068</v>
      </c>
      <c r="V83" s="44"/>
      <c r="W83" s="44"/>
      <c r="X83" s="110"/>
      <c r="Y83" s="110"/>
      <c r="Z83" s="111"/>
    </row>
    <row r="84" spans="1:26" s="45" customFormat="1">
      <c r="A84" s="128">
        <v>235</v>
      </c>
      <c r="B84" s="124" t="s">
        <v>88</v>
      </c>
      <c r="C84" s="416">
        <v>10284</v>
      </c>
      <c r="D84" s="420">
        <v>0</v>
      </c>
      <c r="E84" s="428">
        <v>0</v>
      </c>
      <c r="F84" s="158">
        <v>3</v>
      </c>
      <c r="G84" s="427">
        <v>2.9171528588098014E-4</v>
      </c>
      <c r="H84" s="272">
        <v>2367</v>
      </c>
      <c r="I84" s="15">
        <v>4490</v>
      </c>
      <c r="J84" s="337">
        <v>0.52717149220489978</v>
      </c>
      <c r="K84" s="435">
        <v>0.52728596401964345</v>
      </c>
      <c r="L84" s="442">
        <v>0.68929125175571004</v>
      </c>
      <c r="M84" s="14">
        <f>Lisäosat[[#This Row],[HYTE-kerroin (sis. Kulttuurihyte)]]*Lisäosat[[#This Row],[Asukasmäärä 31.12.2022]]</f>
        <v>7088.671233055722</v>
      </c>
      <c r="N84" s="435">
        <f>Lisäosat[[#This Row],[HYTE-kerroin (sis. Kulttuurihyte)]]/$N$7</f>
        <v>1.0067585760622428</v>
      </c>
      <c r="O84" s="447">
        <v>1.6511609298909269</v>
      </c>
      <c r="P84" s="200">
        <v>0</v>
      </c>
      <c r="Q84" s="162">
        <v>0</v>
      </c>
      <c r="R84" s="162">
        <v>71036.175987111972</v>
      </c>
      <c r="S84" s="162">
        <v>199926.18533908745</v>
      </c>
      <c r="T84" s="162">
        <v>173880.71939070252</v>
      </c>
      <c r="U84" s="314">
        <f t="shared" si="2"/>
        <v>444843.08071690192</v>
      </c>
      <c r="V84" s="44"/>
      <c r="W84" s="44"/>
      <c r="X84" s="110"/>
      <c r="Y84" s="110"/>
      <c r="Z84" s="111"/>
    </row>
    <row r="85" spans="1:26" s="45" customFormat="1">
      <c r="A85" s="128">
        <v>236</v>
      </c>
      <c r="B85" s="124" t="s">
        <v>89</v>
      </c>
      <c r="C85" s="416">
        <v>4198</v>
      </c>
      <c r="D85" s="420">
        <v>0.37173333333333336</v>
      </c>
      <c r="E85" s="428">
        <v>0</v>
      </c>
      <c r="F85" s="158">
        <v>1</v>
      </c>
      <c r="G85" s="427">
        <v>2.3820867079561695E-4</v>
      </c>
      <c r="H85" s="272">
        <v>1556</v>
      </c>
      <c r="I85" s="15">
        <v>1807</v>
      </c>
      <c r="J85" s="337">
        <v>0.86109573879358048</v>
      </c>
      <c r="K85" s="435">
        <v>0.86128272005744866</v>
      </c>
      <c r="L85" s="442">
        <v>0.39568577750925099</v>
      </c>
      <c r="M85" s="14">
        <f>Lisäosat[[#This Row],[HYTE-kerroin (sis. Kulttuurihyte)]]*Lisäosat[[#This Row],[Asukasmäärä 31.12.2022]]</f>
        <v>1661.0888939838358</v>
      </c>
      <c r="N85" s="435">
        <f>Lisäosat[[#This Row],[HYTE-kerroin (sis. Kulttuurihyte)]]/$N$7</f>
        <v>0.57792703580470906</v>
      </c>
      <c r="O85" s="447">
        <v>0</v>
      </c>
      <c r="P85" s="200">
        <v>97673.98162133334</v>
      </c>
      <c r="Q85" s="162">
        <v>0</v>
      </c>
      <c r="R85" s="162">
        <v>47365.209650295321</v>
      </c>
      <c r="S85" s="162">
        <v>46848.718915710728</v>
      </c>
      <c r="T85" s="162">
        <v>0</v>
      </c>
      <c r="U85" s="314">
        <f t="shared" si="2"/>
        <v>191887.91018733938</v>
      </c>
      <c r="V85" s="44"/>
      <c r="W85" s="44"/>
      <c r="X85" s="110"/>
      <c r="Y85" s="110"/>
      <c r="Z85" s="111"/>
    </row>
    <row r="86" spans="1:26" s="45" customFormat="1">
      <c r="A86" s="128">
        <v>239</v>
      </c>
      <c r="B86" s="124" t="s">
        <v>90</v>
      </c>
      <c r="C86" s="416">
        <v>2029</v>
      </c>
      <c r="D86" s="420">
        <v>1.5529000000000002</v>
      </c>
      <c r="E86" s="428">
        <v>0</v>
      </c>
      <c r="F86" s="158">
        <v>0</v>
      </c>
      <c r="G86" s="427">
        <v>0</v>
      </c>
      <c r="H86" s="272">
        <v>946</v>
      </c>
      <c r="I86" s="15">
        <v>717</v>
      </c>
      <c r="J86" s="337">
        <v>1.3193863319386332</v>
      </c>
      <c r="K86" s="435">
        <v>1.3196728279840346</v>
      </c>
      <c r="L86" s="442">
        <v>0.66502429919561801</v>
      </c>
      <c r="M86" s="14">
        <f>Lisäosat[[#This Row],[HYTE-kerroin (sis. Kulttuurihyte)]]*Lisäosat[[#This Row],[Asukasmäärä 31.12.2022]]</f>
        <v>1349.3343030679089</v>
      </c>
      <c r="N86" s="435">
        <f>Lisäosat[[#This Row],[HYTE-kerroin (sis. Kulttuurihyte)]]/$N$7</f>
        <v>0.9713149772315024</v>
      </c>
      <c r="O86" s="447">
        <v>0</v>
      </c>
      <c r="P86" s="200">
        <v>591632.11895700009</v>
      </c>
      <c r="Q86" s="162">
        <v>0</v>
      </c>
      <c r="R86" s="162">
        <v>35076.771800532842</v>
      </c>
      <c r="S86" s="162">
        <v>38056.111094780492</v>
      </c>
      <c r="T86" s="162">
        <v>0</v>
      </c>
      <c r="U86" s="314">
        <f t="shared" si="2"/>
        <v>664765.00185231341</v>
      </c>
      <c r="V86" s="44"/>
      <c r="W86" s="44"/>
      <c r="X86" s="110"/>
      <c r="Y86" s="110"/>
      <c r="Z86" s="111"/>
    </row>
    <row r="87" spans="1:26" s="45" customFormat="1">
      <c r="A87" s="128">
        <v>240</v>
      </c>
      <c r="B87" s="124" t="s">
        <v>91</v>
      </c>
      <c r="C87" s="416">
        <v>19499</v>
      </c>
      <c r="D87" s="420">
        <v>0.11808333333333333</v>
      </c>
      <c r="E87" s="428">
        <v>0</v>
      </c>
      <c r="F87" s="158">
        <v>4</v>
      </c>
      <c r="G87" s="427">
        <v>2.0513872506282375E-4</v>
      </c>
      <c r="H87" s="272">
        <v>8462</v>
      </c>
      <c r="I87" s="15">
        <v>6982</v>
      </c>
      <c r="J87" s="337">
        <v>1.2119736465196218</v>
      </c>
      <c r="K87" s="435">
        <v>1.2122368186083825</v>
      </c>
      <c r="L87" s="442">
        <v>0.52011574865204402</v>
      </c>
      <c r="M87" s="14">
        <f>Lisäosat[[#This Row],[HYTE-kerroin (sis. Kulttuurihyte)]]*Lisäosat[[#This Row],[Asukasmäärä 31.12.2022]]</f>
        <v>10141.736982966206</v>
      </c>
      <c r="N87" s="435">
        <f>Lisäosat[[#This Row],[HYTE-kerroin (sis. Kulttuurihyte)]]/$N$7</f>
        <v>0.75966580043882226</v>
      </c>
      <c r="O87" s="447">
        <v>0</v>
      </c>
      <c r="P87" s="200">
        <v>144113.90791416669</v>
      </c>
      <c r="Q87" s="162">
        <v>0</v>
      </c>
      <c r="R87" s="162">
        <v>309650.01501118753</v>
      </c>
      <c r="S87" s="162">
        <v>286033.68967962981</v>
      </c>
      <c r="T87" s="162">
        <v>0</v>
      </c>
      <c r="U87" s="314">
        <f t="shared" si="2"/>
        <v>739797.61260498408</v>
      </c>
      <c r="V87" s="44"/>
      <c r="W87" s="44"/>
      <c r="X87" s="110"/>
      <c r="Y87" s="110"/>
      <c r="Z87" s="111"/>
    </row>
    <row r="88" spans="1:26" s="45" customFormat="1">
      <c r="A88" s="128">
        <v>241</v>
      </c>
      <c r="B88" s="124" t="s">
        <v>92</v>
      </c>
      <c r="C88" s="416">
        <v>7771</v>
      </c>
      <c r="D88" s="420">
        <v>9.1749999999999998E-2</v>
      </c>
      <c r="E88" s="428">
        <v>0</v>
      </c>
      <c r="F88" s="158">
        <v>1</v>
      </c>
      <c r="G88" s="427">
        <v>1.2868356710848025E-4</v>
      </c>
      <c r="H88" s="272">
        <v>2717</v>
      </c>
      <c r="I88" s="15">
        <v>3222</v>
      </c>
      <c r="J88" s="337">
        <v>0.84326505276225949</v>
      </c>
      <c r="K88" s="435">
        <v>0.84344816221018482</v>
      </c>
      <c r="L88" s="442">
        <v>0.66478807662213102</v>
      </c>
      <c r="M88" s="14">
        <f>Lisäosat[[#This Row],[HYTE-kerroin (sis. Kulttuurihyte)]]*Lisäosat[[#This Row],[Asukasmäärä 31.12.2022]]</f>
        <v>5166.0681434305798</v>
      </c>
      <c r="N88" s="435">
        <f>Lisäosat[[#This Row],[HYTE-kerroin (sis. Kulttuurihyte)]]/$N$7</f>
        <v>0.9709699574722761</v>
      </c>
      <c r="O88" s="447">
        <v>0</v>
      </c>
      <c r="P88" s="200">
        <v>44625.997157500002</v>
      </c>
      <c r="Q88" s="162">
        <v>0</v>
      </c>
      <c r="R88" s="162">
        <v>85863.107257813026</v>
      </c>
      <c r="S88" s="162">
        <v>145701.81958807437</v>
      </c>
      <c r="T88" s="162">
        <v>0</v>
      </c>
      <c r="U88" s="314">
        <f t="shared" si="2"/>
        <v>276190.92400338739</v>
      </c>
      <c r="V88" s="44"/>
      <c r="W88" s="44"/>
      <c r="X88" s="110"/>
      <c r="Y88" s="110"/>
      <c r="Z88" s="111"/>
    </row>
    <row r="89" spans="1:26" s="45" customFormat="1">
      <c r="A89" s="128">
        <v>244</v>
      </c>
      <c r="B89" s="124" t="s">
        <v>93</v>
      </c>
      <c r="C89" s="416">
        <v>19300</v>
      </c>
      <c r="D89" s="420">
        <v>0</v>
      </c>
      <c r="E89" s="428">
        <v>0</v>
      </c>
      <c r="F89" s="158">
        <v>10</v>
      </c>
      <c r="G89" s="427">
        <v>5.1813471502590671E-4</v>
      </c>
      <c r="H89" s="272">
        <v>6875</v>
      </c>
      <c r="I89" s="15">
        <v>8407</v>
      </c>
      <c r="J89" s="337">
        <v>0.81777090519804929</v>
      </c>
      <c r="K89" s="435">
        <v>0.81794847875987275</v>
      </c>
      <c r="L89" s="442">
        <v>0.73584308663343501</v>
      </c>
      <c r="M89" s="14">
        <f>Lisäosat[[#This Row],[HYTE-kerroin (sis. Kulttuurihyte)]]*Lisäosat[[#This Row],[Asukasmäärä 31.12.2022]]</f>
        <v>14201.771572025296</v>
      </c>
      <c r="N89" s="435">
        <f>Lisäosat[[#This Row],[HYTE-kerroin (sis. Kulttuurihyte)]]/$N$7</f>
        <v>1.0747508200885645</v>
      </c>
      <c r="O89" s="447">
        <v>1.6892164826971239</v>
      </c>
      <c r="P89" s="200">
        <v>0</v>
      </c>
      <c r="Q89" s="162">
        <v>0</v>
      </c>
      <c r="R89" s="162">
        <v>206801.91388485863</v>
      </c>
      <c r="S89" s="162">
        <v>400541.35988306644</v>
      </c>
      <c r="T89" s="162">
        <v>333843.23190839798</v>
      </c>
      <c r="U89" s="314">
        <f t="shared" si="2"/>
        <v>941186.50567632308</v>
      </c>
      <c r="V89" s="44"/>
      <c r="W89" s="44"/>
      <c r="X89" s="110"/>
      <c r="Y89" s="110"/>
      <c r="Z89" s="111"/>
    </row>
    <row r="90" spans="1:26" s="45" customFormat="1">
      <c r="A90" s="128">
        <v>245</v>
      </c>
      <c r="B90" s="124" t="s">
        <v>94</v>
      </c>
      <c r="C90" s="416">
        <v>37676</v>
      </c>
      <c r="D90" s="420">
        <v>0</v>
      </c>
      <c r="E90" s="428">
        <v>0</v>
      </c>
      <c r="F90" s="158">
        <v>0</v>
      </c>
      <c r="G90" s="427">
        <v>0</v>
      </c>
      <c r="H90" s="272">
        <v>12326</v>
      </c>
      <c r="I90" s="15">
        <v>16786</v>
      </c>
      <c r="J90" s="337">
        <v>0.73430239485285353</v>
      </c>
      <c r="K90" s="435">
        <v>0.7344618437778283</v>
      </c>
      <c r="L90" s="442">
        <v>0.734029582045162</v>
      </c>
      <c r="M90" s="14">
        <f>Lisäosat[[#This Row],[HYTE-kerroin (sis. Kulttuurihyte)]]*Lisäosat[[#This Row],[Asukasmäärä 31.12.2022]]</f>
        <v>27655.298533133522</v>
      </c>
      <c r="N90" s="435">
        <f>Lisäosat[[#This Row],[HYTE-kerroin (sis. Kulttuurihyte)]]/$N$7</f>
        <v>1.0721020685015952</v>
      </c>
      <c r="O90" s="447">
        <v>0.82809977833033788</v>
      </c>
      <c r="P90" s="200">
        <v>0</v>
      </c>
      <c r="Q90" s="162">
        <v>0</v>
      </c>
      <c r="R90" s="162">
        <v>362497.75598287233</v>
      </c>
      <c r="S90" s="162">
        <v>779979.51355964434</v>
      </c>
      <c r="T90" s="162">
        <v>319482.74942334782</v>
      </c>
      <c r="U90" s="314">
        <f t="shared" si="2"/>
        <v>1461960.0189658646</v>
      </c>
      <c r="V90" s="44"/>
      <c r="W90" s="44"/>
      <c r="X90" s="110"/>
      <c r="Y90" s="110"/>
      <c r="Z90" s="111"/>
    </row>
    <row r="91" spans="1:26" s="45" customFormat="1">
      <c r="A91" s="128">
        <v>249</v>
      </c>
      <c r="B91" s="124" t="s">
        <v>95</v>
      </c>
      <c r="C91" s="416">
        <v>9250</v>
      </c>
      <c r="D91" s="420">
        <v>0.77045000000000008</v>
      </c>
      <c r="E91" s="428">
        <v>0</v>
      </c>
      <c r="F91" s="158">
        <v>0</v>
      </c>
      <c r="G91" s="427">
        <v>0</v>
      </c>
      <c r="H91" s="272">
        <v>3297</v>
      </c>
      <c r="I91" s="15">
        <v>3365</v>
      </c>
      <c r="J91" s="337">
        <v>0.97979197622585434</v>
      </c>
      <c r="K91" s="435">
        <v>0.98000473159530876</v>
      </c>
      <c r="L91" s="442">
        <v>0.57660648723666197</v>
      </c>
      <c r="M91" s="14">
        <f>Lisäosat[[#This Row],[HYTE-kerroin (sis. Kulttuurihyte)]]*Lisäosat[[#This Row],[Asukasmäärä 31.12.2022]]</f>
        <v>5333.6100069391232</v>
      </c>
      <c r="N91" s="435">
        <f>Lisäosat[[#This Row],[HYTE-kerroin (sis. Kulttuurihyte)]]/$N$7</f>
        <v>0.84217451557671641</v>
      </c>
      <c r="O91" s="447">
        <v>0</v>
      </c>
      <c r="P91" s="200">
        <v>446057.80587500002</v>
      </c>
      <c r="Q91" s="162">
        <v>0</v>
      </c>
      <c r="R91" s="162">
        <v>118752.07335106154</v>
      </c>
      <c r="S91" s="162">
        <v>150427.10653602413</v>
      </c>
      <c r="T91" s="162">
        <v>0</v>
      </c>
      <c r="U91" s="314">
        <f t="shared" si="2"/>
        <v>715236.98576208565</v>
      </c>
      <c r="V91" s="44"/>
      <c r="W91" s="44"/>
      <c r="X91" s="110"/>
      <c r="Y91" s="110"/>
      <c r="Z91" s="111"/>
    </row>
    <row r="92" spans="1:26" s="45" customFormat="1">
      <c r="A92" s="128">
        <v>250</v>
      </c>
      <c r="B92" s="124" t="s">
        <v>96</v>
      </c>
      <c r="C92" s="416">
        <v>1771</v>
      </c>
      <c r="D92" s="420">
        <v>1.2127166666666667</v>
      </c>
      <c r="E92" s="428">
        <v>0</v>
      </c>
      <c r="F92" s="158">
        <v>0</v>
      </c>
      <c r="G92" s="427">
        <v>0</v>
      </c>
      <c r="H92" s="272">
        <v>597</v>
      </c>
      <c r="I92" s="15">
        <v>686</v>
      </c>
      <c r="J92" s="337">
        <v>0.87026239067055389</v>
      </c>
      <c r="K92" s="435">
        <v>0.87045136241245624</v>
      </c>
      <c r="L92" s="442">
        <v>0.52368834253528096</v>
      </c>
      <c r="M92" s="14">
        <f>Lisäosat[[#This Row],[HYTE-kerroin (sis. Kulttuurihyte)]]*Lisäosat[[#This Row],[Asukasmäärä 31.12.2022]]</f>
        <v>927.45205462998263</v>
      </c>
      <c r="N92" s="435">
        <f>Lisäosat[[#This Row],[HYTE-kerroin (sis. Kulttuurihyte)]]/$N$7</f>
        <v>0.76488382623209172</v>
      </c>
      <c r="O92" s="447">
        <v>0</v>
      </c>
      <c r="P92" s="200">
        <v>201638.80642675003</v>
      </c>
      <c r="Q92" s="162">
        <v>0</v>
      </c>
      <c r="R92" s="162">
        <v>20194.558653105225</v>
      </c>
      <c r="S92" s="162">
        <v>26157.504738323336</v>
      </c>
      <c r="T92" s="162">
        <v>0</v>
      </c>
      <c r="U92" s="314">
        <f t="shared" si="2"/>
        <v>247990.86981817859</v>
      </c>
      <c r="V92" s="44"/>
      <c r="W92" s="44"/>
      <c r="X92" s="110"/>
      <c r="Y92" s="110"/>
      <c r="Z92" s="111"/>
    </row>
    <row r="93" spans="1:26" s="45" customFormat="1">
      <c r="A93" s="128">
        <v>256</v>
      </c>
      <c r="B93" s="124" t="s">
        <v>97</v>
      </c>
      <c r="C93" s="416">
        <v>1554</v>
      </c>
      <c r="D93" s="420">
        <v>1.6751833333333332</v>
      </c>
      <c r="E93" s="428">
        <v>0</v>
      </c>
      <c r="F93" s="158">
        <v>1</v>
      </c>
      <c r="G93" s="427">
        <v>6.4350064350064348E-4</v>
      </c>
      <c r="H93" s="272">
        <v>444</v>
      </c>
      <c r="I93" s="15">
        <v>505</v>
      </c>
      <c r="J93" s="337">
        <v>0.87920792079207921</v>
      </c>
      <c r="K93" s="435">
        <v>0.87939883499688409</v>
      </c>
      <c r="L93" s="442">
        <v>0.52634900256781503</v>
      </c>
      <c r="M93" s="14">
        <f>Lisäosat[[#This Row],[HYTE-kerroin (sis. Kulttuurihyte)]]*Lisäosat[[#This Row],[Asukasmäärä 31.12.2022]]</f>
        <v>817.94634999038453</v>
      </c>
      <c r="N93" s="435">
        <f>Lisäosat[[#This Row],[HYTE-kerroin (sis. Kulttuurihyte)]]/$N$7</f>
        <v>0.76876990820240088</v>
      </c>
      <c r="O93" s="447">
        <v>0</v>
      </c>
      <c r="P93" s="200">
        <v>488809.41717300005</v>
      </c>
      <c r="Q93" s="162">
        <v>0</v>
      </c>
      <c r="R93" s="162">
        <v>17902.27384356557</v>
      </c>
      <c r="S93" s="162">
        <v>23069.04752516151</v>
      </c>
      <c r="T93" s="162">
        <v>0</v>
      </c>
      <c r="U93" s="314">
        <f t="shared" si="2"/>
        <v>529780.73854172707</v>
      </c>
      <c r="V93" s="44"/>
      <c r="W93" s="44"/>
      <c r="X93" s="110"/>
      <c r="Y93" s="110"/>
      <c r="Z93" s="111"/>
    </row>
    <row r="94" spans="1:26" s="45" customFormat="1">
      <c r="A94" s="128">
        <v>257</v>
      </c>
      <c r="B94" s="124" t="s">
        <v>98</v>
      </c>
      <c r="C94" s="416">
        <v>40722</v>
      </c>
      <c r="D94" s="420">
        <v>0</v>
      </c>
      <c r="E94" s="428">
        <v>0</v>
      </c>
      <c r="F94" s="158">
        <v>9</v>
      </c>
      <c r="G94" s="427">
        <v>2.2101075585678504E-4</v>
      </c>
      <c r="H94" s="272">
        <v>11026</v>
      </c>
      <c r="I94" s="15">
        <v>19264</v>
      </c>
      <c r="J94" s="337">
        <v>0.57236295681063121</v>
      </c>
      <c r="K94" s="435">
        <v>0.57248724165403986</v>
      </c>
      <c r="L94" s="442">
        <v>0.62340203055375698</v>
      </c>
      <c r="M94" s="14">
        <f>Lisäosat[[#This Row],[HYTE-kerroin (sis. Kulttuurihyte)]]*Lisäosat[[#This Row],[Asukasmäärä 31.12.2022]]</f>
        <v>25386.177488210091</v>
      </c>
      <c r="N94" s="435">
        <f>Lisäosat[[#This Row],[HYTE-kerroin (sis. Kulttuurihyte)]]/$N$7</f>
        <v>0.91052271299831133</v>
      </c>
      <c r="O94" s="447">
        <v>0.94781190669230109</v>
      </c>
      <c r="P94" s="200">
        <v>0</v>
      </c>
      <c r="Q94" s="162">
        <v>0</v>
      </c>
      <c r="R94" s="162">
        <v>305398.01345572912</v>
      </c>
      <c r="S94" s="162">
        <v>715982.08729042974</v>
      </c>
      <c r="T94" s="162">
        <v>395231.19579467661</v>
      </c>
      <c r="U94" s="314">
        <f t="shared" si="2"/>
        <v>1416611.2965408354</v>
      </c>
      <c r="V94" s="44"/>
      <c r="W94" s="44"/>
      <c r="X94" s="110"/>
      <c r="Y94" s="110"/>
      <c r="Z94" s="111"/>
    </row>
    <row r="95" spans="1:26" s="45" customFormat="1">
      <c r="A95" s="128">
        <v>260</v>
      </c>
      <c r="B95" s="124" t="s">
        <v>99</v>
      </c>
      <c r="C95" s="416">
        <v>9727</v>
      </c>
      <c r="D95" s="420">
        <v>1.2096</v>
      </c>
      <c r="E95" s="428">
        <v>0</v>
      </c>
      <c r="F95" s="158">
        <v>1</v>
      </c>
      <c r="G95" s="427">
        <v>1.0280662074637607E-4</v>
      </c>
      <c r="H95" s="272">
        <v>3161</v>
      </c>
      <c r="I95" s="15">
        <v>3163</v>
      </c>
      <c r="J95" s="337">
        <v>0.99936768890294025</v>
      </c>
      <c r="K95" s="435">
        <v>0.99958469500937142</v>
      </c>
      <c r="L95" s="442">
        <v>0.72663550511529695</v>
      </c>
      <c r="M95" s="14">
        <f>Lisäosat[[#This Row],[HYTE-kerroin (sis. Kulttuurihyte)]]*Lisäosat[[#This Row],[Asukasmäärä 31.12.2022]]</f>
        <v>7067.9835582564938</v>
      </c>
      <c r="N95" s="435">
        <f>Lisäosat[[#This Row],[HYTE-kerroin (sis. Kulttuurihyte)]]/$N$7</f>
        <v>1.0613024967062985</v>
      </c>
      <c r="O95" s="447">
        <v>0</v>
      </c>
      <c r="P95" s="200">
        <v>1104630.180192</v>
      </c>
      <c r="Q95" s="162">
        <v>0</v>
      </c>
      <c r="R95" s="162">
        <v>127370.78030146564</v>
      </c>
      <c r="S95" s="162">
        <v>199342.7180332744</v>
      </c>
      <c r="T95" s="162">
        <v>0</v>
      </c>
      <c r="U95" s="314">
        <f t="shared" si="2"/>
        <v>1431343.6785267401</v>
      </c>
      <c r="V95" s="44"/>
      <c r="W95" s="44"/>
      <c r="X95" s="110"/>
      <c r="Y95" s="110"/>
      <c r="Z95" s="111"/>
    </row>
    <row r="96" spans="1:26" s="45" customFormat="1">
      <c r="A96" s="128">
        <v>261</v>
      </c>
      <c r="B96" s="124" t="s">
        <v>100</v>
      </c>
      <c r="C96" s="416">
        <v>6637</v>
      </c>
      <c r="D96" s="420">
        <v>1.62395</v>
      </c>
      <c r="E96" s="428">
        <v>0</v>
      </c>
      <c r="F96" s="158">
        <v>27</v>
      </c>
      <c r="G96" s="427">
        <v>4.0681030586108185E-3</v>
      </c>
      <c r="H96" s="272">
        <v>3677</v>
      </c>
      <c r="I96" s="15">
        <v>3201</v>
      </c>
      <c r="J96" s="337">
        <v>1.1487035301468291</v>
      </c>
      <c r="K96" s="435">
        <v>1.1489529635468569</v>
      </c>
      <c r="L96" s="442">
        <v>0.60929870409422604</v>
      </c>
      <c r="M96" s="14">
        <f>Lisäosat[[#This Row],[HYTE-kerroin (sis. Kulttuurihyte)]]*Lisäosat[[#This Row],[Asukasmäärä 31.12.2022]]</f>
        <v>4043.9154990733782</v>
      </c>
      <c r="N96" s="435">
        <f>Lisäosat[[#This Row],[HYTE-kerroin (sis. Kulttuurihyte)]]/$N$7</f>
        <v>0.88992380821318229</v>
      </c>
      <c r="O96" s="447">
        <v>0.94533001516425108</v>
      </c>
      <c r="P96" s="200">
        <v>2023814.3802855001</v>
      </c>
      <c r="Q96" s="162">
        <v>0</v>
      </c>
      <c r="R96" s="162">
        <v>99895.370729692411</v>
      </c>
      <c r="S96" s="162">
        <v>114053.05352479131</v>
      </c>
      <c r="T96" s="162">
        <v>64247.350381006181</v>
      </c>
      <c r="U96" s="314">
        <f t="shared" si="2"/>
        <v>2302010.1549209896</v>
      </c>
      <c r="V96" s="44"/>
      <c r="W96" s="44"/>
      <c r="X96" s="110"/>
      <c r="Y96" s="110"/>
      <c r="Z96" s="111"/>
    </row>
    <row r="97" spans="1:26" s="45" customFormat="1">
      <c r="A97" s="128">
        <v>263</v>
      </c>
      <c r="B97" s="124" t="s">
        <v>101</v>
      </c>
      <c r="C97" s="416">
        <v>7597</v>
      </c>
      <c r="D97" s="420">
        <v>0.83309999999999995</v>
      </c>
      <c r="E97" s="428">
        <v>0</v>
      </c>
      <c r="F97" s="158">
        <v>0</v>
      </c>
      <c r="G97" s="427">
        <v>0</v>
      </c>
      <c r="H97" s="272">
        <v>2312</v>
      </c>
      <c r="I97" s="15">
        <v>2811</v>
      </c>
      <c r="J97" s="337">
        <v>0.82248310209889719</v>
      </c>
      <c r="K97" s="435">
        <v>0.82266169888321772</v>
      </c>
      <c r="L97" s="442">
        <v>0.56598831437867902</v>
      </c>
      <c r="M97" s="14">
        <f>Lisäosat[[#This Row],[HYTE-kerroin (sis. Kulttuurihyte)]]*Lisäosat[[#This Row],[Asukasmäärä 31.12.2022]]</f>
        <v>4299.8132243348246</v>
      </c>
      <c r="N97" s="435">
        <f>Lisäosat[[#This Row],[HYTE-kerroin (sis. Kulttuurihyte)]]/$N$7</f>
        <v>0.82666592387523019</v>
      </c>
      <c r="O97" s="447">
        <v>0</v>
      </c>
      <c r="P97" s="200">
        <v>396135.90921300004</v>
      </c>
      <c r="Q97" s="162">
        <v>0</v>
      </c>
      <c r="R97" s="162">
        <v>81871.868136047051</v>
      </c>
      <c r="S97" s="162">
        <v>121270.29556726318</v>
      </c>
      <c r="T97" s="162">
        <v>0</v>
      </c>
      <c r="U97" s="314">
        <f t="shared" si="2"/>
        <v>599278.07291631028</v>
      </c>
      <c r="V97" s="44"/>
      <c r="W97" s="44"/>
      <c r="X97" s="110"/>
      <c r="Y97" s="110"/>
      <c r="Z97" s="111"/>
    </row>
    <row r="98" spans="1:26" s="45" customFormat="1">
      <c r="A98" s="128">
        <v>265</v>
      </c>
      <c r="B98" s="124" t="s">
        <v>102</v>
      </c>
      <c r="C98" s="416">
        <v>1064</v>
      </c>
      <c r="D98" s="420">
        <v>1.7096</v>
      </c>
      <c r="E98" s="428">
        <v>0</v>
      </c>
      <c r="F98" s="158">
        <v>0</v>
      </c>
      <c r="G98" s="427">
        <v>0</v>
      </c>
      <c r="H98" s="272">
        <v>243</v>
      </c>
      <c r="I98" s="15">
        <v>353</v>
      </c>
      <c r="J98" s="337">
        <v>0.68838526912181308</v>
      </c>
      <c r="K98" s="435">
        <v>0.68853474744559273</v>
      </c>
      <c r="L98" s="442">
        <v>0.51972193173607195</v>
      </c>
      <c r="M98" s="14">
        <f>Lisäosat[[#This Row],[HYTE-kerroin (sis. Kulttuurihyte)]]*Lisäosat[[#This Row],[Asukasmäärä 31.12.2022]]</f>
        <v>552.98413536718056</v>
      </c>
      <c r="N98" s="435">
        <f>Lisäosat[[#This Row],[HYTE-kerroin (sis. Kulttuurihyte)]]/$N$7</f>
        <v>0.75909060300733966</v>
      </c>
      <c r="O98" s="447">
        <v>0</v>
      </c>
      <c r="P98" s="200">
        <v>341556.33388799999</v>
      </c>
      <c r="Q98" s="162">
        <v>0</v>
      </c>
      <c r="R98" s="162">
        <v>9597.0727237956489</v>
      </c>
      <c r="S98" s="162">
        <v>15596.154074892318</v>
      </c>
      <c r="T98" s="162">
        <v>0</v>
      </c>
      <c r="U98" s="314">
        <f t="shared" si="2"/>
        <v>366749.560686688</v>
      </c>
      <c r="V98" s="44"/>
      <c r="W98" s="44"/>
      <c r="X98" s="110"/>
      <c r="Y98" s="110"/>
      <c r="Z98" s="111"/>
    </row>
    <row r="99" spans="1:26" s="45" customFormat="1">
      <c r="A99" s="128">
        <v>271</v>
      </c>
      <c r="B99" s="124" t="s">
        <v>103</v>
      </c>
      <c r="C99" s="416">
        <v>6903</v>
      </c>
      <c r="D99" s="420">
        <v>0</v>
      </c>
      <c r="E99" s="428">
        <v>0</v>
      </c>
      <c r="F99" s="158">
        <v>0</v>
      </c>
      <c r="G99" s="427">
        <v>0</v>
      </c>
      <c r="H99" s="272">
        <v>2358</v>
      </c>
      <c r="I99" s="15">
        <v>2690</v>
      </c>
      <c r="J99" s="337">
        <v>0.87657992565055765</v>
      </c>
      <c r="K99" s="435">
        <v>0.87677026920353962</v>
      </c>
      <c r="L99" s="442">
        <v>0.72900128546159704</v>
      </c>
      <c r="M99" s="14">
        <f>Lisäosat[[#This Row],[HYTE-kerroin (sis. Kulttuurihyte)]]*Lisäosat[[#This Row],[Asukasmäärä 31.12.2022]]</f>
        <v>5032.295873541404</v>
      </c>
      <c r="N99" s="435">
        <f>Lisäosat[[#This Row],[HYTE-kerroin (sis. Kulttuurihyte)]]/$N$7</f>
        <v>1.0647578860597111</v>
      </c>
      <c r="O99" s="447">
        <v>0</v>
      </c>
      <c r="P99" s="200">
        <v>0</v>
      </c>
      <c r="Q99" s="162">
        <v>0</v>
      </c>
      <c r="R99" s="162">
        <v>79285.721704887634</v>
      </c>
      <c r="S99" s="162">
        <v>141928.95740504927</v>
      </c>
      <c r="T99" s="162">
        <v>0</v>
      </c>
      <c r="U99" s="314">
        <f t="shared" si="2"/>
        <v>221214.6791099369</v>
      </c>
      <c r="V99" s="44"/>
      <c r="W99" s="44"/>
      <c r="X99" s="110"/>
      <c r="Y99" s="110"/>
      <c r="Z99" s="111"/>
    </row>
    <row r="100" spans="1:26" s="45" customFormat="1">
      <c r="A100" s="128">
        <v>272</v>
      </c>
      <c r="B100" s="124" t="s">
        <v>104</v>
      </c>
      <c r="C100" s="416">
        <v>48006</v>
      </c>
      <c r="D100" s="420">
        <v>0</v>
      </c>
      <c r="E100" s="428">
        <v>0</v>
      </c>
      <c r="F100" s="158">
        <v>1</v>
      </c>
      <c r="G100" s="427">
        <v>2.0830729492146816E-5</v>
      </c>
      <c r="H100" s="272">
        <v>20962</v>
      </c>
      <c r="I100" s="15">
        <v>20001</v>
      </c>
      <c r="J100" s="337">
        <v>1.0480475976201189</v>
      </c>
      <c r="K100" s="435">
        <v>1.0482751742478602</v>
      </c>
      <c r="L100" s="442">
        <v>0.70791293223666396</v>
      </c>
      <c r="M100" s="14">
        <f>Lisäosat[[#This Row],[HYTE-kerroin (sis. Kulttuurihyte)]]*Lisäosat[[#This Row],[Asukasmäärä 31.12.2022]]</f>
        <v>33984.068224953291</v>
      </c>
      <c r="N100" s="435">
        <f>Lisäosat[[#This Row],[HYTE-kerroin (sis. Kulttuurihyte)]]/$N$7</f>
        <v>1.0339568561465162</v>
      </c>
      <c r="O100" s="447">
        <v>0.22669924852478651</v>
      </c>
      <c r="P100" s="200">
        <v>0</v>
      </c>
      <c r="Q100" s="162">
        <v>0</v>
      </c>
      <c r="R100" s="162">
        <v>659237.8239957504</v>
      </c>
      <c r="S100" s="162">
        <v>958473.72506643599</v>
      </c>
      <c r="T100" s="162">
        <v>111441.14303673244</v>
      </c>
      <c r="U100" s="314">
        <f t="shared" si="2"/>
        <v>1729152.6920989188</v>
      </c>
      <c r="V100" s="44"/>
      <c r="W100" s="44"/>
      <c r="X100" s="110"/>
      <c r="Y100" s="110"/>
      <c r="Z100" s="111"/>
    </row>
    <row r="101" spans="1:26" s="45" customFormat="1">
      <c r="A101" s="128">
        <v>273</v>
      </c>
      <c r="B101" s="124" t="s">
        <v>105</v>
      </c>
      <c r="C101" s="416">
        <v>3999</v>
      </c>
      <c r="D101" s="420">
        <v>1.8112166666666667</v>
      </c>
      <c r="E101" s="428">
        <v>0</v>
      </c>
      <c r="F101" s="158">
        <v>3</v>
      </c>
      <c r="G101" s="427">
        <v>7.501875468867217E-4</v>
      </c>
      <c r="H101" s="272">
        <v>1590</v>
      </c>
      <c r="I101" s="15">
        <v>1725</v>
      </c>
      <c r="J101" s="337">
        <v>0.92173913043478262</v>
      </c>
      <c r="K101" s="435">
        <v>0.92193928001142189</v>
      </c>
      <c r="L101" s="442">
        <v>0.63530814640294597</v>
      </c>
      <c r="M101" s="14">
        <f>Lisäosat[[#This Row],[HYTE-kerroin (sis. Kulttuurihyte)]]*Lisäosat[[#This Row],[Asukasmäärä 31.12.2022]]</f>
        <v>2540.597277465381</v>
      </c>
      <c r="N101" s="435">
        <f>Lisäosat[[#This Row],[HYTE-kerroin (sis. Kulttuurihyte)]]/$N$7</f>
        <v>0.92791243643993393</v>
      </c>
      <c r="O101" s="447">
        <v>1.3117816025109159</v>
      </c>
      <c r="P101" s="200">
        <v>1360028.5218465</v>
      </c>
      <c r="Q101" s="162">
        <v>0</v>
      </c>
      <c r="R101" s="162">
        <v>48297.540868030359</v>
      </c>
      <c r="S101" s="162">
        <v>71654.038601472843</v>
      </c>
      <c r="T101" s="162">
        <v>53717.141795237403</v>
      </c>
      <c r="U101" s="314">
        <f t="shared" si="2"/>
        <v>1533697.2431112404</v>
      </c>
      <c r="V101" s="44"/>
      <c r="W101" s="44"/>
      <c r="X101" s="110"/>
      <c r="Y101" s="110"/>
      <c r="Z101" s="111"/>
    </row>
    <row r="102" spans="1:26" s="45" customFormat="1">
      <c r="A102" s="128">
        <v>275</v>
      </c>
      <c r="B102" s="124" t="s">
        <v>106</v>
      </c>
      <c r="C102" s="416">
        <v>2521</v>
      </c>
      <c r="D102" s="420">
        <v>0.98441666666666672</v>
      </c>
      <c r="E102" s="428">
        <v>0</v>
      </c>
      <c r="F102" s="158">
        <v>0</v>
      </c>
      <c r="G102" s="427">
        <v>0</v>
      </c>
      <c r="H102" s="272">
        <v>771</v>
      </c>
      <c r="I102" s="15">
        <v>943</v>
      </c>
      <c r="J102" s="337">
        <v>0.81760339342523858</v>
      </c>
      <c r="K102" s="435">
        <v>0.81778093061298474</v>
      </c>
      <c r="L102" s="442">
        <v>0.65411213107073995</v>
      </c>
      <c r="M102" s="14">
        <f>Lisäosat[[#This Row],[HYTE-kerroin (sis. Kulttuurihyte)]]*Lisäosat[[#This Row],[Asukasmäärä 31.12.2022]]</f>
        <v>1649.0166824293353</v>
      </c>
      <c r="N102" s="435">
        <f>Lisäosat[[#This Row],[HYTE-kerroin (sis. Kulttuurihyte)]]/$N$7</f>
        <v>0.95537698467005394</v>
      </c>
      <c r="O102" s="447">
        <v>0</v>
      </c>
      <c r="P102" s="200">
        <v>155330.50533916667</v>
      </c>
      <c r="Q102" s="162">
        <v>0</v>
      </c>
      <c r="R102" s="162">
        <v>27007.297011586881</v>
      </c>
      <c r="S102" s="162">
        <v>46508.238856000411</v>
      </c>
      <c r="T102" s="162">
        <v>0</v>
      </c>
      <c r="U102" s="314">
        <f t="shared" si="2"/>
        <v>228846.04120675399</v>
      </c>
      <c r="V102" s="44"/>
      <c r="W102" s="44"/>
      <c r="X102" s="110"/>
      <c r="Y102" s="110"/>
      <c r="Z102" s="111"/>
    </row>
    <row r="103" spans="1:26" s="45" customFormat="1">
      <c r="A103" s="128">
        <v>276</v>
      </c>
      <c r="B103" s="124" t="s">
        <v>107</v>
      </c>
      <c r="C103" s="416">
        <v>15157</v>
      </c>
      <c r="D103" s="420">
        <v>0</v>
      </c>
      <c r="E103" s="428">
        <v>0</v>
      </c>
      <c r="F103" s="158">
        <v>1</v>
      </c>
      <c r="G103" s="427">
        <v>6.5976116645774223E-5</v>
      </c>
      <c r="H103" s="272">
        <v>3850</v>
      </c>
      <c r="I103" s="15">
        <v>6616</v>
      </c>
      <c r="J103" s="337">
        <v>0.58192261185006044</v>
      </c>
      <c r="K103" s="435">
        <v>0.58204897250954957</v>
      </c>
      <c r="L103" s="442">
        <v>0.62982070821768399</v>
      </c>
      <c r="M103" s="14">
        <f>Lisäosat[[#This Row],[HYTE-kerroin (sis. Kulttuurihyte)]]*Lisäosat[[#This Row],[Asukasmäärä 31.12.2022]]</f>
        <v>9546.1924744554362</v>
      </c>
      <c r="N103" s="435">
        <f>Lisäosat[[#This Row],[HYTE-kerroin (sis. Kulttuurihyte)]]/$N$7</f>
        <v>0.91989764524745565</v>
      </c>
      <c r="O103" s="447">
        <v>0.75080900213075152</v>
      </c>
      <c r="P103" s="200">
        <v>0</v>
      </c>
      <c r="Q103" s="162">
        <v>0</v>
      </c>
      <c r="R103" s="162">
        <v>115569.72321988687</v>
      </c>
      <c r="S103" s="162">
        <v>269237.17904009286</v>
      </c>
      <c r="T103" s="162">
        <v>116531.32334382902</v>
      </c>
      <c r="U103" s="314">
        <f t="shared" si="2"/>
        <v>501338.22560380877</v>
      </c>
      <c r="V103" s="44"/>
      <c r="W103" s="44"/>
      <c r="X103" s="110"/>
      <c r="Y103" s="110"/>
      <c r="Z103" s="111"/>
    </row>
    <row r="104" spans="1:26" s="45" customFormat="1">
      <c r="A104" s="128">
        <v>280</v>
      </c>
      <c r="B104" s="124" t="s">
        <v>108</v>
      </c>
      <c r="C104" s="416">
        <v>2024</v>
      </c>
      <c r="D104" s="420">
        <v>1.3017666666666665</v>
      </c>
      <c r="E104" s="428">
        <v>0</v>
      </c>
      <c r="F104" s="158">
        <v>0</v>
      </c>
      <c r="G104" s="427">
        <v>0</v>
      </c>
      <c r="H104" s="272">
        <v>670</v>
      </c>
      <c r="I104" s="15">
        <v>896</v>
      </c>
      <c r="J104" s="337">
        <v>0.7477678571428571</v>
      </c>
      <c r="K104" s="435">
        <v>0.74793023000421222</v>
      </c>
      <c r="L104" s="442">
        <v>0.46307628230360398</v>
      </c>
      <c r="M104" s="14">
        <f>Lisäosat[[#This Row],[HYTE-kerroin (sis. Kulttuurihyte)]]*Lisäosat[[#This Row],[Asukasmäärä 31.12.2022]]</f>
        <v>937.26639538249447</v>
      </c>
      <c r="N104" s="435">
        <f>Lisäosat[[#This Row],[HYTE-kerroin (sis. Kulttuurihyte)]]/$N$7</f>
        <v>0.67635562963070994</v>
      </c>
      <c r="O104" s="447">
        <v>0</v>
      </c>
      <c r="P104" s="200">
        <v>247365.91972399998</v>
      </c>
      <c r="Q104" s="162">
        <v>0</v>
      </c>
      <c r="R104" s="162">
        <v>19830.921290423685</v>
      </c>
      <c r="S104" s="162">
        <v>26434.304669334073</v>
      </c>
      <c r="T104" s="162">
        <v>0</v>
      </c>
      <c r="U104" s="314">
        <f t="shared" si="2"/>
        <v>293631.14568375773</v>
      </c>
      <c r="V104" s="44"/>
      <c r="W104" s="44"/>
      <c r="X104" s="110"/>
      <c r="Y104" s="110"/>
      <c r="Z104" s="111"/>
    </row>
    <row r="105" spans="1:26" s="45" customFormat="1">
      <c r="A105" s="128">
        <v>284</v>
      </c>
      <c r="B105" s="124" t="s">
        <v>109</v>
      </c>
      <c r="C105" s="416">
        <v>2227</v>
      </c>
      <c r="D105" s="420">
        <v>7.1333333333333335E-3</v>
      </c>
      <c r="E105" s="428">
        <v>0</v>
      </c>
      <c r="F105" s="158">
        <v>0</v>
      </c>
      <c r="G105" s="427">
        <v>0</v>
      </c>
      <c r="H105" s="272">
        <v>913</v>
      </c>
      <c r="I105" s="15">
        <v>891</v>
      </c>
      <c r="J105" s="337">
        <v>1.0246913580246915</v>
      </c>
      <c r="K105" s="435">
        <v>1.0249138629989545</v>
      </c>
      <c r="L105" s="442">
        <v>0.61857026914659596</v>
      </c>
      <c r="M105" s="14">
        <f>Lisäosat[[#This Row],[HYTE-kerroin (sis. Kulttuurihyte)]]*Lisäosat[[#This Row],[Asukasmäärä 31.12.2022]]</f>
        <v>1377.5559893894692</v>
      </c>
      <c r="N105" s="435">
        <f>Lisäosat[[#This Row],[HYTE-kerroin (sis. Kulttuurihyte)]]/$N$7</f>
        <v>0.90346558406804323</v>
      </c>
      <c r="O105" s="447">
        <v>0</v>
      </c>
      <c r="P105" s="200">
        <v>994.30056733333345</v>
      </c>
      <c r="Q105" s="162">
        <v>0</v>
      </c>
      <c r="R105" s="162">
        <v>29900.529564972596</v>
      </c>
      <c r="S105" s="162">
        <v>38852.064793944162</v>
      </c>
      <c r="T105" s="162">
        <v>0</v>
      </c>
      <c r="U105" s="314">
        <f t="shared" si="2"/>
        <v>69746.894926250097</v>
      </c>
      <c r="V105" s="44"/>
      <c r="W105" s="44"/>
      <c r="X105" s="110"/>
      <c r="Y105" s="110"/>
      <c r="Z105" s="111"/>
    </row>
    <row r="106" spans="1:26" s="45" customFormat="1">
      <c r="A106" s="128">
        <v>285</v>
      </c>
      <c r="B106" s="124" t="s">
        <v>110</v>
      </c>
      <c r="C106" s="416">
        <v>50617</v>
      </c>
      <c r="D106" s="420">
        <v>0</v>
      </c>
      <c r="E106" s="428">
        <v>0</v>
      </c>
      <c r="F106" s="158">
        <v>2</v>
      </c>
      <c r="G106" s="427">
        <v>3.9512416776972164E-5</v>
      </c>
      <c r="H106" s="272">
        <v>21545</v>
      </c>
      <c r="I106" s="15">
        <v>19266</v>
      </c>
      <c r="J106" s="337">
        <v>1.1182912903560678</v>
      </c>
      <c r="K106" s="435">
        <v>1.1185341199386836</v>
      </c>
      <c r="L106" s="442">
        <v>0.66702478071455895</v>
      </c>
      <c r="M106" s="14">
        <f>Lisäosat[[#This Row],[HYTE-kerroin (sis. Kulttuurihyte)]]*Lisäosat[[#This Row],[Asukasmäärä 31.12.2022]]</f>
        <v>33762.793325428829</v>
      </c>
      <c r="N106" s="435">
        <f>Lisäosat[[#This Row],[HYTE-kerroin (sis. Kulttuurihyte)]]/$N$7</f>
        <v>0.97423682183683857</v>
      </c>
      <c r="O106" s="447">
        <v>0</v>
      </c>
      <c r="P106" s="200">
        <v>0</v>
      </c>
      <c r="Q106" s="162">
        <v>0</v>
      </c>
      <c r="R106" s="162">
        <v>741680.62429106608</v>
      </c>
      <c r="S106" s="162">
        <v>952232.97202277347</v>
      </c>
      <c r="T106" s="162">
        <v>0</v>
      </c>
      <c r="U106" s="314">
        <f t="shared" si="2"/>
        <v>1693913.5963138395</v>
      </c>
      <c r="V106" s="44"/>
      <c r="W106" s="44"/>
      <c r="X106" s="110"/>
      <c r="Y106" s="110"/>
      <c r="Z106" s="111"/>
    </row>
    <row r="107" spans="1:26" s="45" customFormat="1">
      <c r="A107" s="128">
        <v>286</v>
      </c>
      <c r="B107" s="124" t="s">
        <v>111</v>
      </c>
      <c r="C107" s="416">
        <v>79429</v>
      </c>
      <c r="D107" s="420">
        <v>0</v>
      </c>
      <c r="E107" s="428">
        <v>0</v>
      </c>
      <c r="F107" s="158">
        <v>2</v>
      </c>
      <c r="G107" s="427">
        <v>2.5179720253307985E-5</v>
      </c>
      <c r="H107" s="272">
        <v>30241</v>
      </c>
      <c r="I107" s="15">
        <v>31377</v>
      </c>
      <c r="J107" s="337">
        <v>0.96379513656499982</v>
      </c>
      <c r="K107" s="435">
        <v>0.96400441832616313</v>
      </c>
      <c r="L107" s="442">
        <v>0.70807867025023297</v>
      </c>
      <c r="M107" s="14">
        <f>Lisäosat[[#This Row],[HYTE-kerroin (sis. Kulttuurihyte)]]*Lisäosat[[#This Row],[Asukasmäärä 31.12.2022]]</f>
        <v>56241.980699305757</v>
      </c>
      <c r="N107" s="435">
        <f>Lisäosat[[#This Row],[HYTE-kerroin (sis. Kulttuurihyte)]]/$N$7</f>
        <v>1.0341989282257935</v>
      </c>
      <c r="O107" s="447">
        <v>0</v>
      </c>
      <c r="P107" s="200">
        <v>0</v>
      </c>
      <c r="Q107" s="162">
        <v>0</v>
      </c>
      <c r="R107" s="162">
        <v>1003065.7809562974</v>
      </c>
      <c r="S107" s="162">
        <v>1586227.4165985989</v>
      </c>
      <c r="T107" s="162">
        <v>0</v>
      </c>
      <c r="U107" s="314">
        <f t="shared" si="2"/>
        <v>2589293.1975548966</v>
      </c>
      <c r="V107" s="44"/>
      <c r="W107" s="44"/>
      <c r="X107" s="110"/>
      <c r="Y107" s="110"/>
      <c r="Z107" s="111"/>
    </row>
    <row r="108" spans="1:26" s="45" customFormat="1">
      <c r="A108" s="128">
        <v>287</v>
      </c>
      <c r="B108" s="124" t="s">
        <v>112</v>
      </c>
      <c r="C108" s="416">
        <v>6242</v>
      </c>
      <c r="D108" s="420">
        <v>0.94283333333333341</v>
      </c>
      <c r="E108" s="428">
        <v>0</v>
      </c>
      <c r="F108" s="158">
        <v>0</v>
      </c>
      <c r="G108" s="427">
        <v>0</v>
      </c>
      <c r="H108" s="272">
        <v>2383</v>
      </c>
      <c r="I108" s="15">
        <v>2517</v>
      </c>
      <c r="J108" s="337">
        <v>0.94676201827572504</v>
      </c>
      <c r="K108" s="435">
        <v>0.94696760140752356</v>
      </c>
      <c r="L108" s="442">
        <v>0.62735173280530698</v>
      </c>
      <c r="M108" s="14">
        <f>Lisäosat[[#This Row],[HYTE-kerroin (sis. Kulttuurihyte)]]*Lisäosat[[#This Row],[Asukasmäärä 31.12.2022]]</f>
        <v>3915.9295161707264</v>
      </c>
      <c r="N108" s="435">
        <f>Lisäosat[[#This Row],[HYTE-kerroin (sis. Kulttuurihyte)]]/$N$7</f>
        <v>0.91629153220864068</v>
      </c>
      <c r="O108" s="447">
        <v>0</v>
      </c>
      <c r="P108" s="200">
        <v>368352.51907666668</v>
      </c>
      <c r="Q108" s="162">
        <v>0</v>
      </c>
      <c r="R108" s="162">
        <v>77433.730160613486</v>
      </c>
      <c r="S108" s="162">
        <v>110443.38557753472</v>
      </c>
      <c r="T108" s="162">
        <v>0</v>
      </c>
      <c r="U108" s="314">
        <f t="shared" si="2"/>
        <v>556229.6348148149</v>
      </c>
      <c r="V108" s="44"/>
      <c r="W108" s="44"/>
      <c r="X108" s="110"/>
      <c r="Y108" s="110"/>
      <c r="Z108" s="111"/>
    </row>
    <row r="109" spans="1:26" s="45" customFormat="1">
      <c r="A109" s="128">
        <v>288</v>
      </c>
      <c r="B109" s="124" t="s">
        <v>113</v>
      </c>
      <c r="C109" s="416">
        <v>6405</v>
      </c>
      <c r="D109" s="420">
        <v>0</v>
      </c>
      <c r="E109" s="428">
        <v>0</v>
      </c>
      <c r="F109" s="158">
        <v>0</v>
      </c>
      <c r="G109" s="427">
        <v>0</v>
      </c>
      <c r="H109" s="272">
        <v>2341</v>
      </c>
      <c r="I109" s="15">
        <v>2838</v>
      </c>
      <c r="J109" s="337">
        <v>0.82487667371388307</v>
      </c>
      <c r="K109" s="435">
        <v>0.82505579024650288</v>
      </c>
      <c r="L109" s="442">
        <v>0.63288695028910202</v>
      </c>
      <c r="M109" s="14">
        <f>Lisäosat[[#This Row],[HYTE-kerroin (sis. Kulttuurihyte)]]*Lisäosat[[#This Row],[Asukasmäärä 31.12.2022]]</f>
        <v>4053.6409166016983</v>
      </c>
      <c r="N109" s="435">
        <f>Lisäosat[[#This Row],[HYTE-kerroin (sis. Kulttuurihyte)]]/$N$7</f>
        <v>0.92437610844254203</v>
      </c>
      <c r="O109" s="447">
        <v>0</v>
      </c>
      <c r="P109" s="200">
        <v>0</v>
      </c>
      <c r="Q109" s="162">
        <v>0</v>
      </c>
      <c r="R109" s="162">
        <v>69226.718608527954</v>
      </c>
      <c r="S109" s="162">
        <v>114327.34549903324</v>
      </c>
      <c r="T109" s="162">
        <v>0</v>
      </c>
      <c r="U109" s="314">
        <f t="shared" si="2"/>
        <v>183554.06410756119</v>
      </c>
      <c r="V109" s="44"/>
      <c r="W109" s="44"/>
      <c r="X109" s="110"/>
      <c r="Y109" s="110"/>
      <c r="Z109" s="111"/>
    </row>
    <row r="110" spans="1:26" s="45" customFormat="1">
      <c r="A110" s="128">
        <v>290</v>
      </c>
      <c r="B110" s="124" t="s">
        <v>114</v>
      </c>
      <c r="C110" s="416">
        <v>7755</v>
      </c>
      <c r="D110" s="420">
        <v>1.4461833333333334</v>
      </c>
      <c r="E110" s="428">
        <v>0</v>
      </c>
      <c r="F110" s="158">
        <v>0</v>
      </c>
      <c r="G110" s="427">
        <v>0</v>
      </c>
      <c r="H110" s="272">
        <v>2652</v>
      </c>
      <c r="I110" s="15">
        <v>2726</v>
      </c>
      <c r="J110" s="337">
        <v>0.97285399853264853</v>
      </c>
      <c r="K110" s="435">
        <v>0.97306524736597766</v>
      </c>
      <c r="L110" s="442">
        <v>0.75233999693789</v>
      </c>
      <c r="M110" s="14">
        <f>Lisäosat[[#This Row],[HYTE-kerroin (sis. Kulttuurihyte)]]*Lisäosat[[#This Row],[Asukasmäärä 31.12.2022]]</f>
        <v>5834.3966762533373</v>
      </c>
      <c r="N110" s="435">
        <f>Lisäosat[[#This Row],[HYTE-kerroin (sis. Kulttuurihyte)]]/$N$7</f>
        <v>1.0988457232013431</v>
      </c>
      <c r="O110" s="447">
        <v>0</v>
      </c>
      <c r="P110" s="200">
        <v>1052934.5220487502</v>
      </c>
      <c r="Q110" s="162">
        <v>0</v>
      </c>
      <c r="R110" s="162">
        <v>98854.185012533344</v>
      </c>
      <c r="S110" s="162">
        <v>164551.10314596409</v>
      </c>
      <c r="T110" s="162">
        <v>0</v>
      </c>
      <c r="U110" s="314">
        <f t="shared" si="2"/>
        <v>1316339.8102072477</v>
      </c>
      <c r="V110" s="44"/>
      <c r="W110" s="44"/>
      <c r="X110" s="110"/>
      <c r="Y110" s="110"/>
      <c r="Z110" s="111"/>
    </row>
    <row r="111" spans="1:26" s="45" customFormat="1">
      <c r="A111" s="128">
        <v>291</v>
      </c>
      <c r="B111" s="124" t="s">
        <v>115</v>
      </c>
      <c r="C111" s="416">
        <v>2119</v>
      </c>
      <c r="D111" s="420">
        <v>1.3818166666666667</v>
      </c>
      <c r="E111" s="428">
        <v>0</v>
      </c>
      <c r="F111" s="158">
        <v>2</v>
      </c>
      <c r="G111" s="427">
        <v>9.4384143463898068E-4</v>
      </c>
      <c r="H111" s="272">
        <v>588</v>
      </c>
      <c r="I111" s="15">
        <v>692</v>
      </c>
      <c r="J111" s="337">
        <v>0.8497109826589595</v>
      </c>
      <c r="K111" s="435">
        <v>0.84989549179807433</v>
      </c>
      <c r="L111" s="442">
        <v>0.55880317405853996</v>
      </c>
      <c r="M111" s="14">
        <f>Lisäosat[[#This Row],[HYTE-kerroin (sis. Kulttuurihyte)]]*Lisäosat[[#This Row],[Asukasmäärä 31.12.2022]]</f>
        <v>1184.1039258300461</v>
      </c>
      <c r="N111" s="435">
        <f>Lisäosat[[#This Row],[HYTE-kerroin (sis. Kulttuurihyte)]]/$N$7</f>
        <v>0.81617151876115757</v>
      </c>
      <c r="O111" s="447">
        <v>0</v>
      </c>
      <c r="P111" s="200">
        <v>274901.80657225003</v>
      </c>
      <c r="Q111" s="162">
        <v>0</v>
      </c>
      <c r="R111" s="162">
        <v>23592.163967273566</v>
      </c>
      <c r="S111" s="162">
        <v>33396.016425801979</v>
      </c>
      <c r="T111" s="162">
        <v>0</v>
      </c>
      <c r="U111" s="314">
        <f t="shared" si="2"/>
        <v>331889.98696532554</v>
      </c>
      <c r="V111" s="44"/>
      <c r="W111" s="44"/>
      <c r="X111" s="110"/>
      <c r="Y111" s="110"/>
      <c r="Z111" s="111"/>
    </row>
    <row r="112" spans="1:26" s="45" customFormat="1">
      <c r="A112" s="128">
        <v>297</v>
      </c>
      <c r="B112" s="124" t="s">
        <v>116</v>
      </c>
      <c r="C112" s="416">
        <v>122594</v>
      </c>
      <c r="D112" s="420">
        <v>0</v>
      </c>
      <c r="E112" s="428">
        <v>0</v>
      </c>
      <c r="F112" s="158">
        <v>0</v>
      </c>
      <c r="G112" s="427">
        <v>0</v>
      </c>
      <c r="H112" s="272">
        <v>54297</v>
      </c>
      <c r="I112" s="15">
        <v>52432</v>
      </c>
      <c r="J112" s="337">
        <v>1.0355698809887093</v>
      </c>
      <c r="K112" s="435">
        <v>1.0357947481625294</v>
      </c>
      <c r="L112" s="442">
        <v>0.74255694257194904</v>
      </c>
      <c r="M112" s="14">
        <f>Lisäosat[[#This Row],[HYTE-kerroin (sis. Kulttuurihyte)]]*Lisäosat[[#This Row],[Asukasmäärä 31.12.2022]]</f>
        <v>91033.025817665519</v>
      </c>
      <c r="N112" s="435">
        <f>Lisäosat[[#This Row],[HYTE-kerroin (sis. Kulttuurihyte)]]/$N$7</f>
        <v>1.0845568810639923</v>
      </c>
      <c r="O112" s="447">
        <v>0.91719853769839743</v>
      </c>
      <c r="P112" s="200">
        <v>0</v>
      </c>
      <c r="Q112" s="162">
        <v>0</v>
      </c>
      <c r="R112" s="162">
        <v>1663467.0997667061</v>
      </c>
      <c r="S112" s="162">
        <v>2567460.8108119415</v>
      </c>
      <c r="T112" s="162">
        <v>1151416.7043133166</v>
      </c>
      <c r="U112" s="314">
        <f t="shared" si="2"/>
        <v>5382344.614891964</v>
      </c>
      <c r="V112" s="44"/>
      <c r="W112" s="44"/>
      <c r="X112" s="110"/>
      <c r="Y112" s="110"/>
      <c r="Z112" s="111"/>
    </row>
    <row r="113" spans="1:26" s="45" customFormat="1">
      <c r="A113" s="128">
        <v>300</v>
      </c>
      <c r="B113" s="124" t="s">
        <v>117</v>
      </c>
      <c r="C113" s="416">
        <v>3437</v>
      </c>
      <c r="D113" s="420">
        <v>0.40506666666666669</v>
      </c>
      <c r="E113" s="428">
        <v>0</v>
      </c>
      <c r="F113" s="158">
        <v>0</v>
      </c>
      <c r="G113" s="427">
        <v>0</v>
      </c>
      <c r="H113" s="272">
        <v>1337</v>
      </c>
      <c r="I113" s="15">
        <v>1391</v>
      </c>
      <c r="J113" s="337">
        <v>0.96117900790797983</v>
      </c>
      <c r="K113" s="435">
        <v>0.96138772159404917</v>
      </c>
      <c r="L113" s="442">
        <v>0.65388035683744905</v>
      </c>
      <c r="M113" s="14">
        <f>Lisäosat[[#This Row],[HYTE-kerroin (sis. Kulttuurihyte)]]*Lisäosat[[#This Row],[Asukasmäärä 31.12.2022]]</f>
        <v>2247.3867864503122</v>
      </c>
      <c r="N113" s="435">
        <f>Lisäosat[[#This Row],[HYTE-kerroin (sis. Kulttuurihyte)]]/$N$7</f>
        <v>0.95503846202598797</v>
      </c>
      <c r="O113" s="447">
        <v>0</v>
      </c>
      <c r="P113" s="200">
        <v>87138.682605333335</v>
      </c>
      <c r="Q113" s="162">
        <v>0</v>
      </c>
      <c r="R113" s="162">
        <v>43286.193748455582</v>
      </c>
      <c r="S113" s="162">
        <v>63384.441515817918</v>
      </c>
      <c r="T113" s="162">
        <v>0</v>
      </c>
      <c r="U113" s="314">
        <f t="shared" si="2"/>
        <v>193809.31786960684</v>
      </c>
      <c r="V113" s="44"/>
      <c r="W113" s="44"/>
      <c r="X113" s="110"/>
      <c r="Y113" s="110"/>
      <c r="Z113" s="111"/>
    </row>
    <row r="114" spans="1:26" s="45" customFormat="1">
      <c r="A114" s="128">
        <v>301</v>
      </c>
      <c r="B114" s="124" t="s">
        <v>118</v>
      </c>
      <c r="C114" s="416">
        <v>19890</v>
      </c>
      <c r="D114" s="420">
        <v>0</v>
      </c>
      <c r="E114" s="428">
        <v>0</v>
      </c>
      <c r="F114" s="158">
        <v>0</v>
      </c>
      <c r="G114" s="427">
        <v>0</v>
      </c>
      <c r="H114" s="272">
        <v>6986</v>
      </c>
      <c r="I114" s="15">
        <v>7797</v>
      </c>
      <c r="J114" s="337">
        <v>0.89598563550083365</v>
      </c>
      <c r="K114" s="435">
        <v>0.8961801928757992</v>
      </c>
      <c r="L114" s="442">
        <v>0.73628266607873705</v>
      </c>
      <c r="M114" s="14">
        <f>Lisäosat[[#This Row],[HYTE-kerroin (sis. Kulttuurihyte)]]*Lisäosat[[#This Row],[Asukasmäärä 31.12.2022]]</f>
        <v>14644.662228306081</v>
      </c>
      <c r="N114" s="435">
        <f>Lisäosat[[#This Row],[HYTE-kerroin (sis. Kulttuurihyte)]]/$N$7</f>
        <v>1.0753928569275515</v>
      </c>
      <c r="O114" s="447">
        <v>0</v>
      </c>
      <c r="P114" s="200">
        <v>0</v>
      </c>
      <c r="Q114" s="162">
        <v>0</v>
      </c>
      <c r="R114" s="162">
        <v>233507.81487552534</v>
      </c>
      <c r="S114" s="162">
        <v>413032.47937802057</v>
      </c>
      <c r="T114" s="162">
        <v>0</v>
      </c>
      <c r="U114" s="314">
        <f t="shared" si="2"/>
        <v>646540.29425354593</v>
      </c>
      <c r="V114" s="44"/>
      <c r="W114" s="44"/>
      <c r="X114" s="110"/>
      <c r="Y114" s="110"/>
      <c r="Z114" s="111"/>
    </row>
    <row r="115" spans="1:26" s="104" customFormat="1">
      <c r="A115" s="124">
        <v>304</v>
      </c>
      <c r="B115" s="124" t="s">
        <v>119</v>
      </c>
      <c r="C115" s="416">
        <v>950</v>
      </c>
      <c r="D115" s="420">
        <v>1.30155</v>
      </c>
      <c r="E115" s="428">
        <v>0</v>
      </c>
      <c r="F115" s="158">
        <v>0</v>
      </c>
      <c r="G115" s="427">
        <v>0</v>
      </c>
      <c r="H115" s="272">
        <v>315</v>
      </c>
      <c r="I115" s="15">
        <v>388</v>
      </c>
      <c r="J115" s="337">
        <v>0.81185567010309279</v>
      </c>
      <c r="K115" s="435">
        <v>0.81203195921060489</v>
      </c>
      <c r="L115" s="442">
        <v>0.52182199639733295</v>
      </c>
      <c r="M115" s="14">
        <f>Lisäosat[[#This Row],[HYTE-kerroin (sis. Kulttuurihyte)]]*Lisäosat[[#This Row],[Asukasmäärä 31.12.2022]]</f>
        <v>495.7308965774663</v>
      </c>
      <c r="N115" s="435">
        <f>Lisäosat[[#This Row],[HYTE-kerroin (sis. Kulttuurihyte)]]/$N$7</f>
        <v>0.76215789582822568</v>
      </c>
      <c r="O115" s="446">
        <v>4.7565034233206425E-2</v>
      </c>
      <c r="P115" s="200">
        <v>116086.22066250001</v>
      </c>
      <c r="Q115" s="162">
        <v>0</v>
      </c>
      <c r="R115" s="162">
        <v>10105.737732375977</v>
      </c>
      <c r="S115" s="162">
        <v>13981.405520020884</v>
      </c>
      <c r="T115" s="162">
        <v>462.71265302063216</v>
      </c>
      <c r="U115" s="314">
        <f t="shared" si="2"/>
        <v>140636.07656791751</v>
      </c>
      <c r="V115" s="59"/>
      <c r="W115" s="59"/>
      <c r="X115" s="109"/>
      <c r="Y115" s="110"/>
      <c r="Z115" s="111"/>
    </row>
    <row r="116" spans="1:26" s="45" customFormat="1">
      <c r="A116" s="128">
        <v>305</v>
      </c>
      <c r="B116" s="124" t="s">
        <v>120</v>
      </c>
      <c r="C116" s="416">
        <v>15146</v>
      </c>
      <c r="D116" s="420">
        <v>0.90171666666666672</v>
      </c>
      <c r="E116" s="428">
        <v>0</v>
      </c>
      <c r="F116" s="158">
        <v>6</v>
      </c>
      <c r="G116" s="427">
        <v>3.9614419648752148E-4</v>
      </c>
      <c r="H116" s="272">
        <v>6002</v>
      </c>
      <c r="I116" s="15">
        <v>5912</v>
      </c>
      <c r="J116" s="337">
        <v>1.0152232746955345</v>
      </c>
      <c r="K116" s="435">
        <v>1.0154437237379104</v>
      </c>
      <c r="L116" s="442">
        <v>0.627260171098033</v>
      </c>
      <c r="M116" s="14">
        <f>Lisäosat[[#This Row],[HYTE-kerroin (sis. Kulttuurihyte)]]*Lisäosat[[#This Row],[Asukasmäärä 31.12.2022]]</f>
        <v>9500.4825514508084</v>
      </c>
      <c r="N116" s="435">
        <f>Lisäosat[[#This Row],[HYTE-kerroin (sis. Kulttuurihyte)]]/$N$7</f>
        <v>0.91615779986574186</v>
      </c>
      <c r="O116" s="447">
        <v>2.7065107118166381E-2</v>
      </c>
      <c r="P116" s="200">
        <v>854816.70564033347</v>
      </c>
      <c r="Q116" s="162">
        <v>0</v>
      </c>
      <c r="R116" s="162">
        <v>201476.82938052053</v>
      </c>
      <c r="S116" s="162">
        <v>267947.99376996158</v>
      </c>
      <c r="T116" s="162">
        <v>4197.6638710962998</v>
      </c>
      <c r="U116" s="314">
        <f t="shared" si="2"/>
        <v>1328439.1926619119</v>
      </c>
      <c r="V116" s="44"/>
      <c r="W116" s="44"/>
      <c r="X116" s="110"/>
      <c r="Y116" s="110"/>
      <c r="Z116" s="111"/>
    </row>
    <row r="117" spans="1:26" s="45" customFormat="1">
      <c r="A117" s="128">
        <v>309</v>
      </c>
      <c r="B117" s="124" t="s">
        <v>121</v>
      </c>
      <c r="C117" s="416">
        <v>6457</v>
      </c>
      <c r="D117" s="420">
        <v>0.377</v>
      </c>
      <c r="E117" s="428">
        <v>0</v>
      </c>
      <c r="F117" s="158">
        <v>0</v>
      </c>
      <c r="G117" s="427">
        <v>0</v>
      </c>
      <c r="H117" s="272">
        <v>2384</v>
      </c>
      <c r="I117" s="15">
        <v>2098</v>
      </c>
      <c r="J117" s="337">
        <v>1.1363203050524309</v>
      </c>
      <c r="K117" s="435">
        <v>1.1365670495167519</v>
      </c>
      <c r="L117" s="442">
        <v>0.73339538579728902</v>
      </c>
      <c r="M117" s="14">
        <f>Lisäosat[[#This Row],[HYTE-kerroin (sis. Kulttuurihyte)]]*Lisäosat[[#This Row],[Asukasmäärä 31.12.2022]]</f>
        <v>4735.5340060930948</v>
      </c>
      <c r="N117" s="435">
        <f>Lisäosat[[#This Row],[HYTE-kerroin (sis. Kulttuurihyte)]]/$N$7</f>
        <v>1.0711757800715209</v>
      </c>
      <c r="O117" s="447">
        <v>0</v>
      </c>
      <c r="P117" s="200">
        <v>152362.14851000003</v>
      </c>
      <c r="Q117" s="162">
        <v>0</v>
      </c>
      <c r="R117" s="162">
        <v>96138.456047358632</v>
      </c>
      <c r="S117" s="162">
        <v>133559.19865021016</v>
      </c>
      <c r="T117" s="162">
        <v>0</v>
      </c>
      <c r="U117" s="314">
        <f t="shared" si="2"/>
        <v>382059.80320756882</v>
      </c>
      <c r="V117" s="44"/>
      <c r="W117" s="44"/>
      <c r="X117" s="110"/>
      <c r="Y117" s="110"/>
      <c r="Z117" s="111"/>
    </row>
    <row r="118" spans="1:26" s="45" customFormat="1">
      <c r="A118" s="128">
        <v>312</v>
      </c>
      <c r="B118" s="124" t="s">
        <v>122</v>
      </c>
      <c r="C118" s="416">
        <v>1196</v>
      </c>
      <c r="D118" s="420">
        <v>1.3499166666666667</v>
      </c>
      <c r="E118" s="428">
        <v>0</v>
      </c>
      <c r="F118" s="158">
        <v>0</v>
      </c>
      <c r="G118" s="427">
        <v>0</v>
      </c>
      <c r="H118" s="272">
        <v>410</v>
      </c>
      <c r="I118" s="15">
        <v>413</v>
      </c>
      <c r="J118" s="337">
        <v>0.99273607748184023</v>
      </c>
      <c r="K118" s="435">
        <v>0.99295164357756283</v>
      </c>
      <c r="L118" s="442">
        <v>0.60797213696688102</v>
      </c>
      <c r="M118" s="14">
        <f>Lisäosat[[#This Row],[HYTE-kerroin (sis. Kulttuurihyte)]]*Lisäosat[[#This Row],[Asukasmäärä 31.12.2022]]</f>
        <v>727.13467581238967</v>
      </c>
      <c r="N118" s="435">
        <f>Lisäosat[[#This Row],[HYTE-kerroin (sis. Kulttuurihyte)]]/$N$7</f>
        <v>0.88798626319317064</v>
      </c>
      <c r="O118" s="447">
        <v>0</v>
      </c>
      <c r="P118" s="200">
        <v>151577.36379500001</v>
      </c>
      <c r="Q118" s="162">
        <v>0</v>
      </c>
      <c r="R118" s="162">
        <v>15557.169170915822</v>
      </c>
      <c r="S118" s="162">
        <v>20507.829631743109</v>
      </c>
      <c r="T118" s="162">
        <v>0</v>
      </c>
      <c r="U118" s="314">
        <f t="shared" si="2"/>
        <v>187642.36259765894</v>
      </c>
      <c r="V118" s="44"/>
      <c r="W118" s="44"/>
      <c r="X118" s="110"/>
      <c r="Y118" s="110"/>
      <c r="Z118" s="111"/>
    </row>
    <row r="119" spans="1:26" s="45" customFormat="1">
      <c r="A119" s="128">
        <v>316</v>
      </c>
      <c r="B119" s="124" t="s">
        <v>123</v>
      </c>
      <c r="C119" s="416">
        <v>4198</v>
      </c>
      <c r="D119" s="420">
        <v>0</v>
      </c>
      <c r="E119" s="428">
        <v>0</v>
      </c>
      <c r="F119" s="158">
        <v>0</v>
      </c>
      <c r="G119" s="427">
        <v>0</v>
      </c>
      <c r="H119" s="272">
        <v>1580</v>
      </c>
      <c r="I119" s="15">
        <v>1752</v>
      </c>
      <c r="J119" s="337">
        <v>0.90182648401826482</v>
      </c>
      <c r="K119" s="435">
        <v>0.90202230969498665</v>
      </c>
      <c r="L119" s="442">
        <v>0.672003980264403</v>
      </c>
      <c r="M119" s="14">
        <f>Lisäosat[[#This Row],[HYTE-kerroin (sis. Kulttuurihyte)]]*Lisäosat[[#This Row],[Asukasmäärä 31.12.2022]]</f>
        <v>2821.0727091499639</v>
      </c>
      <c r="N119" s="435">
        <f>Lisäosat[[#This Row],[HYTE-kerroin (sis. Kulttuurihyte)]]/$N$7</f>
        <v>0.98150929459195102</v>
      </c>
      <c r="O119" s="447">
        <v>0</v>
      </c>
      <c r="P119" s="200">
        <v>0</v>
      </c>
      <c r="Q119" s="162">
        <v>0</v>
      </c>
      <c r="R119" s="162">
        <v>49605.634494904152</v>
      </c>
      <c r="S119" s="162">
        <v>79564.460921039266</v>
      </c>
      <c r="T119" s="162">
        <v>0</v>
      </c>
      <c r="U119" s="314">
        <f t="shared" si="2"/>
        <v>129170.09541594342</v>
      </c>
      <c r="V119" s="44"/>
      <c r="W119" s="44"/>
      <c r="X119" s="110"/>
      <c r="Y119" s="110"/>
      <c r="Z119" s="111"/>
    </row>
    <row r="120" spans="1:26" s="45" customFormat="1">
      <c r="A120" s="128">
        <v>317</v>
      </c>
      <c r="B120" s="124" t="s">
        <v>124</v>
      </c>
      <c r="C120" s="416">
        <v>2474</v>
      </c>
      <c r="D120" s="420">
        <v>1.2173500000000002</v>
      </c>
      <c r="E120" s="428">
        <v>0</v>
      </c>
      <c r="F120" s="158">
        <v>0</v>
      </c>
      <c r="G120" s="427">
        <v>0</v>
      </c>
      <c r="H120" s="272">
        <v>999</v>
      </c>
      <c r="I120" s="15">
        <v>912</v>
      </c>
      <c r="J120" s="337">
        <v>1.0953947368421053</v>
      </c>
      <c r="K120" s="435">
        <v>1.0956325945890455</v>
      </c>
      <c r="L120" s="442">
        <v>0.55743166828860402</v>
      </c>
      <c r="M120" s="14">
        <f>Lisäosat[[#This Row],[HYTE-kerroin (sis. Kulttuurihyte)]]*Lisäosat[[#This Row],[Asukasmäärä 31.12.2022]]</f>
        <v>1379.0859473460064</v>
      </c>
      <c r="N120" s="435">
        <f>Lisäosat[[#This Row],[HYTE-kerroin (sis. Kulttuurihyte)]]/$N$7</f>
        <v>0.81416833767843699</v>
      </c>
      <c r="O120" s="447">
        <v>0</v>
      </c>
      <c r="P120" s="200">
        <v>282755.69835150003</v>
      </c>
      <c r="Q120" s="162">
        <v>0</v>
      </c>
      <c r="R120" s="162">
        <v>35508.795011074209</v>
      </c>
      <c r="S120" s="162">
        <v>38895.215145811708</v>
      </c>
      <c r="T120" s="162">
        <v>0</v>
      </c>
      <c r="U120" s="314">
        <f t="shared" si="2"/>
        <v>357159.70850838599</v>
      </c>
      <c r="V120" s="44"/>
      <c r="W120" s="44"/>
      <c r="X120" s="110"/>
      <c r="Y120" s="110"/>
      <c r="Z120" s="111"/>
    </row>
    <row r="121" spans="1:26" s="45" customFormat="1">
      <c r="A121" s="128">
        <v>320</v>
      </c>
      <c r="B121" s="124" t="s">
        <v>125</v>
      </c>
      <c r="C121" s="416">
        <v>6996</v>
      </c>
      <c r="D121" s="420">
        <v>1.4655333333333334</v>
      </c>
      <c r="E121" s="428">
        <v>0</v>
      </c>
      <c r="F121" s="158">
        <v>3</v>
      </c>
      <c r="G121" s="427">
        <v>4.288164665523156E-4</v>
      </c>
      <c r="H121" s="272">
        <v>2176</v>
      </c>
      <c r="I121" s="15">
        <v>2320</v>
      </c>
      <c r="J121" s="337">
        <v>0.93793103448275861</v>
      </c>
      <c r="K121" s="435">
        <v>0.93813470002463495</v>
      </c>
      <c r="L121" s="442">
        <v>0.634511258150256</v>
      </c>
      <c r="M121" s="14">
        <f>Lisäosat[[#This Row],[HYTE-kerroin (sis. Kulttuurihyte)]]*Lisäosat[[#This Row],[Asukasmäärä 31.12.2022]]</f>
        <v>4439.0407620191909</v>
      </c>
      <c r="N121" s="435">
        <f>Lisäosat[[#This Row],[HYTE-kerroin (sis. Kulttuurihyte)]]/$N$7</f>
        <v>0.92674852484158499</v>
      </c>
      <c r="O121" s="447">
        <v>0</v>
      </c>
      <c r="P121" s="200">
        <v>962590.81261200015</v>
      </c>
      <c r="Q121" s="162">
        <v>0</v>
      </c>
      <c r="R121" s="162">
        <v>85977.793733977727</v>
      </c>
      <c r="S121" s="162">
        <v>125197.01604677827</v>
      </c>
      <c r="T121" s="162">
        <v>0</v>
      </c>
      <c r="U121" s="314">
        <f t="shared" si="2"/>
        <v>1173765.6223927562</v>
      </c>
      <c r="V121" s="44"/>
      <c r="W121" s="44"/>
      <c r="X121" s="110"/>
      <c r="Y121" s="110"/>
      <c r="Z121" s="111"/>
    </row>
    <row r="122" spans="1:26" s="45" customFormat="1">
      <c r="A122" s="128">
        <v>322</v>
      </c>
      <c r="B122" s="124" t="s">
        <v>126</v>
      </c>
      <c r="C122" s="416">
        <v>6549</v>
      </c>
      <c r="D122" s="420">
        <v>1.2882500000000001</v>
      </c>
      <c r="E122" s="428">
        <v>0</v>
      </c>
      <c r="F122" s="158">
        <v>0</v>
      </c>
      <c r="G122" s="427">
        <v>0</v>
      </c>
      <c r="H122" s="272">
        <v>2124</v>
      </c>
      <c r="I122" s="15">
        <v>2509</v>
      </c>
      <c r="J122" s="337">
        <v>0.84655241131925074</v>
      </c>
      <c r="K122" s="435">
        <v>0.84673623459541847</v>
      </c>
      <c r="L122" s="442">
        <v>0.65887190421258102</v>
      </c>
      <c r="M122" s="14">
        <f>Lisäosat[[#This Row],[HYTE-kerroin (sis. Kulttuurihyte)]]*Lisäosat[[#This Row],[Asukasmäärä 31.12.2022]]</f>
        <v>4314.9521006881932</v>
      </c>
      <c r="N122" s="435">
        <f>Lisäosat[[#This Row],[HYTE-kerroin (sis. Kulttuurihyte)]]/$N$7</f>
        <v>0.9623289696523869</v>
      </c>
      <c r="O122" s="447">
        <v>0</v>
      </c>
      <c r="P122" s="200">
        <v>792084.20333625004</v>
      </c>
      <c r="Q122" s="162">
        <v>0</v>
      </c>
      <c r="R122" s="162">
        <v>72643.110364786684</v>
      </c>
      <c r="S122" s="162">
        <v>121697.26667371474</v>
      </c>
      <c r="T122" s="162">
        <v>0</v>
      </c>
      <c r="U122" s="314">
        <f t="shared" si="2"/>
        <v>986424.58037475147</v>
      </c>
      <c r="V122" s="44"/>
      <c r="W122" s="44"/>
      <c r="X122" s="110"/>
      <c r="Y122" s="110"/>
      <c r="Z122" s="111"/>
    </row>
    <row r="123" spans="1:26" s="45" customFormat="1">
      <c r="A123" s="128">
        <v>398</v>
      </c>
      <c r="B123" s="124" t="s">
        <v>127</v>
      </c>
      <c r="C123" s="416">
        <v>120175</v>
      </c>
      <c r="D123" s="420">
        <v>0</v>
      </c>
      <c r="E123" s="428">
        <v>0</v>
      </c>
      <c r="F123" s="158">
        <v>21</v>
      </c>
      <c r="G123" s="427">
        <v>1.747451633035157E-4</v>
      </c>
      <c r="H123" s="272">
        <v>50872</v>
      </c>
      <c r="I123" s="15">
        <v>47946</v>
      </c>
      <c r="J123" s="337">
        <v>1.0610269886956158</v>
      </c>
      <c r="K123" s="435">
        <v>1.0612573837125769</v>
      </c>
      <c r="L123" s="442">
        <v>0.75550478199125903</v>
      </c>
      <c r="M123" s="14">
        <f>Lisäosat[[#This Row],[HYTE-kerroin (sis. Kulttuurihyte)]]*Lisäosat[[#This Row],[Asukasmäärä 31.12.2022]]</f>
        <v>90792.78717579956</v>
      </c>
      <c r="N123" s="435">
        <f>Lisäosat[[#This Row],[HYTE-kerroin (sis. Kulttuurihyte)]]/$N$7</f>
        <v>1.1034681153842663</v>
      </c>
      <c r="O123" s="447">
        <v>9.7836185383815E-2</v>
      </c>
      <c r="P123" s="200">
        <v>0</v>
      </c>
      <c r="Q123" s="162">
        <v>0</v>
      </c>
      <c r="R123" s="162">
        <v>1670729.539748332</v>
      </c>
      <c r="S123" s="162">
        <v>2560685.2115973341</v>
      </c>
      <c r="T123" s="162">
        <v>120396.42704383968</v>
      </c>
      <c r="U123" s="314">
        <f t="shared" si="2"/>
        <v>4351811.1783895055</v>
      </c>
      <c r="V123" s="44"/>
      <c r="W123" s="44"/>
      <c r="X123" s="110"/>
      <c r="Y123" s="110"/>
      <c r="Z123" s="111"/>
    </row>
    <row r="124" spans="1:26" s="104" customFormat="1">
      <c r="A124" s="124">
        <v>399</v>
      </c>
      <c r="B124" s="124" t="s">
        <v>128</v>
      </c>
      <c r="C124" s="416">
        <v>7817</v>
      </c>
      <c r="D124" s="420">
        <v>0</v>
      </c>
      <c r="E124" s="428">
        <v>0</v>
      </c>
      <c r="F124" s="158">
        <v>0</v>
      </c>
      <c r="G124" s="427">
        <v>0</v>
      </c>
      <c r="H124" s="272">
        <v>1776</v>
      </c>
      <c r="I124" s="15">
        <v>3394</v>
      </c>
      <c r="J124" s="337">
        <v>0.52327637006482031</v>
      </c>
      <c r="K124" s="435">
        <v>0.52338999607946546</v>
      </c>
      <c r="L124" s="442">
        <v>0.51981467199980302</v>
      </c>
      <c r="M124" s="14">
        <f>Lisäosat[[#This Row],[HYTE-kerroin (sis. Kulttuurihyte)]]*Lisäosat[[#This Row],[Asukasmäärä 31.12.2022]]</f>
        <v>4063.3912910224603</v>
      </c>
      <c r="N124" s="435">
        <f>Lisäosat[[#This Row],[HYTE-kerroin (sis. Kulttuurihyte)]]/$N$7</f>
        <v>0.75922605671521681</v>
      </c>
      <c r="O124" s="446">
        <v>0</v>
      </c>
      <c r="P124" s="200">
        <v>0</v>
      </c>
      <c r="Q124" s="162">
        <v>0</v>
      </c>
      <c r="R124" s="162">
        <v>53596.54875152668</v>
      </c>
      <c r="S124" s="162">
        <v>114602.34134797043</v>
      </c>
      <c r="T124" s="162">
        <v>0</v>
      </c>
      <c r="U124" s="314">
        <f t="shared" si="2"/>
        <v>168198.8900994971</v>
      </c>
      <c r="V124" s="59"/>
      <c r="W124" s="59"/>
      <c r="X124" s="109"/>
      <c r="Y124" s="110"/>
      <c r="Z124" s="111"/>
    </row>
    <row r="125" spans="1:26" s="45" customFormat="1">
      <c r="A125" s="128">
        <v>400</v>
      </c>
      <c r="B125" s="124" t="s">
        <v>129</v>
      </c>
      <c r="C125" s="416">
        <v>8366</v>
      </c>
      <c r="D125" s="420">
        <v>0</v>
      </c>
      <c r="E125" s="428">
        <v>0</v>
      </c>
      <c r="F125" s="158">
        <v>0</v>
      </c>
      <c r="G125" s="427">
        <v>0</v>
      </c>
      <c r="H125" s="272">
        <v>3453</v>
      </c>
      <c r="I125" s="15">
        <v>3613</v>
      </c>
      <c r="J125" s="337">
        <v>0.95571547190700246</v>
      </c>
      <c r="K125" s="435">
        <v>0.95592299922224144</v>
      </c>
      <c r="L125" s="442">
        <v>0.54456596398623403</v>
      </c>
      <c r="M125" s="14">
        <f>Lisäosat[[#This Row],[HYTE-kerroin (sis. Kulttuurihyte)]]*Lisäosat[[#This Row],[Asukasmäärä 31.12.2022]]</f>
        <v>4555.8388547088334</v>
      </c>
      <c r="N125" s="435">
        <f>Lisäosat[[#This Row],[HYTE-kerroin (sis. Kulttuurihyte)]]/$N$7</f>
        <v>0.79537706749982973</v>
      </c>
      <c r="O125" s="447">
        <v>0</v>
      </c>
      <c r="P125" s="200">
        <v>0</v>
      </c>
      <c r="Q125" s="162">
        <v>0</v>
      </c>
      <c r="R125" s="162">
        <v>104763.99873056186</v>
      </c>
      <c r="S125" s="162">
        <v>128491.14499684602</v>
      </c>
      <c r="T125" s="162">
        <v>0</v>
      </c>
      <c r="U125" s="314">
        <f t="shared" si="2"/>
        <v>233255.14372740788</v>
      </c>
      <c r="V125" s="44"/>
      <c r="W125" s="44"/>
      <c r="X125" s="110"/>
      <c r="Y125" s="110"/>
      <c r="Z125" s="111"/>
    </row>
    <row r="126" spans="1:26" s="45" customFormat="1">
      <c r="A126" s="128">
        <v>402</v>
      </c>
      <c r="B126" s="124" t="s">
        <v>130</v>
      </c>
      <c r="C126" s="416">
        <v>9099</v>
      </c>
      <c r="D126" s="420">
        <v>0.42025000000000001</v>
      </c>
      <c r="E126" s="428">
        <v>0</v>
      </c>
      <c r="F126" s="158">
        <v>0</v>
      </c>
      <c r="G126" s="427">
        <v>0</v>
      </c>
      <c r="H126" s="272">
        <v>2759</v>
      </c>
      <c r="I126" s="15">
        <v>3567</v>
      </c>
      <c r="J126" s="337">
        <v>0.77347911410148584</v>
      </c>
      <c r="K126" s="435">
        <v>0.77364706999281674</v>
      </c>
      <c r="L126" s="442">
        <v>0.64837575865424901</v>
      </c>
      <c r="M126" s="14">
        <f>Lisäosat[[#This Row],[HYTE-kerroin (sis. Kulttuurihyte)]]*Lisäosat[[#This Row],[Asukasmäärä 31.12.2022]]</f>
        <v>5899.5710279950117</v>
      </c>
      <c r="N126" s="435">
        <f>Lisäosat[[#This Row],[HYTE-kerroin (sis. Kulttuurihyte)]]/$N$7</f>
        <v>0.94699860744405673</v>
      </c>
      <c r="O126" s="447">
        <v>0</v>
      </c>
      <c r="P126" s="200">
        <v>239335.0688025</v>
      </c>
      <c r="Q126" s="162">
        <v>0</v>
      </c>
      <c r="R126" s="162">
        <v>92216.332437226782</v>
      </c>
      <c r="S126" s="162">
        <v>166389.25575556734</v>
      </c>
      <c r="T126" s="162">
        <v>0</v>
      </c>
      <c r="U126" s="314">
        <f t="shared" si="2"/>
        <v>497940.65699529415</v>
      </c>
      <c r="V126" s="44"/>
      <c r="W126" s="44"/>
      <c r="X126" s="110"/>
      <c r="Y126" s="110"/>
      <c r="Z126" s="111"/>
    </row>
    <row r="127" spans="1:26" s="45" customFormat="1">
      <c r="A127" s="128">
        <v>403</v>
      </c>
      <c r="B127" s="124" t="s">
        <v>131</v>
      </c>
      <c r="C127" s="416">
        <v>2820</v>
      </c>
      <c r="D127" s="420">
        <v>0.9875166666666666</v>
      </c>
      <c r="E127" s="428">
        <v>0</v>
      </c>
      <c r="F127" s="158">
        <v>0</v>
      </c>
      <c r="G127" s="427">
        <v>0</v>
      </c>
      <c r="H127" s="272">
        <v>839</v>
      </c>
      <c r="I127" s="15">
        <v>971</v>
      </c>
      <c r="J127" s="337">
        <v>0.8640576725025747</v>
      </c>
      <c r="K127" s="435">
        <v>0.86424529693082452</v>
      </c>
      <c r="L127" s="442">
        <v>0.71291660271059598</v>
      </c>
      <c r="M127" s="14">
        <f>Lisäosat[[#This Row],[HYTE-kerroin (sis. Kulttuurihyte)]]*Lisäosat[[#This Row],[Asukasmäärä 31.12.2022]]</f>
        <v>2010.4248196438807</v>
      </c>
      <c r="N127" s="435">
        <f>Lisäosat[[#This Row],[HYTE-kerroin (sis. Kulttuurihyte)]]/$N$7</f>
        <v>1.0412650704152877</v>
      </c>
      <c r="O127" s="447">
        <v>0</v>
      </c>
      <c r="P127" s="200">
        <v>174300.44423000002</v>
      </c>
      <c r="Q127" s="162">
        <v>0</v>
      </c>
      <c r="R127" s="162">
        <v>31926.949759218518</v>
      </c>
      <c r="S127" s="162">
        <v>56701.256397408157</v>
      </c>
      <c r="T127" s="162">
        <v>0</v>
      </c>
      <c r="U127" s="314">
        <f t="shared" si="2"/>
        <v>262928.65038662672</v>
      </c>
      <c r="V127" s="44"/>
      <c r="W127" s="44"/>
      <c r="X127" s="110"/>
      <c r="Y127" s="110"/>
      <c r="Z127" s="111"/>
    </row>
    <row r="128" spans="1:26" s="45" customFormat="1">
      <c r="A128" s="128">
        <v>405</v>
      </c>
      <c r="B128" s="124" t="s">
        <v>132</v>
      </c>
      <c r="C128" s="416">
        <v>72650</v>
      </c>
      <c r="D128" s="420">
        <v>0</v>
      </c>
      <c r="E128" s="428">
        <v>0</v>
      </c>
      <c r="F128" s="158">
        <v>2</v>
      </c>
      <c r="G128" s="427">
        <v>2.7529249827942188E-5</v>
      </c>
      <c r="H128" s="272">
        <v>31532</v>
      </c>
      <c r="I128" s="15">
        <v>29377</v>
      </c>
      <c r="J128" s="337">
        <v>1.0733567076284167</v>
      </c>
      <c r="K128" s="435">
        <v>1.0735897799625742</v>
      </c>
      <c r="L128" s="442">
        <v>0.78627348141056497</v>
      </c>
      <c r="M128" s="14">
        <f>Lisäosat[[#This Row],[HYTE-kerroin (sis. Kulttuurihyte)]]*Lisäosat[[#This Row],[Asukasmäärä 31.12.2022]]</f>
        <v>57122.768424477545</v>
      </c>
      <c r="N128" s="435">
        <f>Lisäosat[[#This Row],[HYTE-kerroin (sis. Kulttuurihyte)]]/$N$7</f>
        <v>1.1484079748932419</v>
      </c>
      <c r="O128" s="447">
        <v>7.3477020329041727E-3</v>
      </c>
      <c r="P128" s="200">
        <v>0</v>
      </c>
      <c r="Q128" s="162">
        <v>0</v>
      </c>
      <c r="R128" s="162">
        <v>1021751.4974370813</v>
      </c>
      <c r="S128" s="162">
        <v>1611068.8183504445</v>
      </c>
      <c r="T128" s="162">
        <v>5466.2200595505992</v>
      </c>
      <c r="U128" s="314">
        <f t="shared" si="2"/>
        <v>2638286.5358470762</v>
      </c>
      <c r="V128" s="44"/>
      <c r="W128" s="44"/>
      <c r="X128" s="110"/>
      <c r="Y128" s="110"/>
      <c r="Z128" s="111"/>
    </row>
    <row r="129" spans="1:26" s="45" customFormat="1">
      <c r="A129" s="128">
        <v>407</v>
      </c>
      <c r="B129" s="124" t="s">
        <v>133</v>
      </c>
      <c r="C129" s="416">
        <v>2518</v>
      </c>
      <c r="D129" s="420">
        <v>0.19713333333333333</v>
      </c>
      <c r="E129" s="428">
        <v>0</v>
      </c>
      <c r="F129" s="158">
        <v>0</v>
      </c>
      <c r="G129" s="427">
        <v>0</v>
      </c>
      <c r="H129" s="272">
        <v>799</v>
      </c>
      <c r="I129" s="15">
        <v>1037</v>
      </c>
      <c r="J129" s="337">
        <v>0.77049180327868849</v>
      </c>
      <c r="K129" s="435">
        <v>0.77065911049516478</v>
      </c>
      <c r="L129" s="442">
        <v>0.62601291238052903</v>
      </c>
      <c r="M129" s="14">
        <f>Lisäosat[[#This Row],[HYTE-kerroin (sis. Kulttuurihyte)]]*Lisäosat[[#This Row],[Asukasmäärä 31.12.2022]]</f>
        <v>1576.3005133741722</v>
      </c>
      <c r="N129" s="435">
        <f>Lisäosat[[#This Row],[HYTE-kerroin (sis. Kulttuurihyte)]]/$N$7</f>
        <v>0.91433609038195374</v>
      </c>
      <c r="O129" s="447">
        <v>0</v>
      </c>
      <c r="P129" s="200">
        <v>31068.532689333333</v>
      </c>
      <c r="Q129" s="162">
        <v>0</v>
      </c>
      <c r="R129" s="162">
        <v>25420.807286971405</v>
      </c>
      <c r="S129" s="162">
        <v>44457.379701483769</v>
      </c>
      <c r="T129" s="162">
        <v>0</v>
      </c>
      <c r="U129" s="314">
        <f t="shared" si="2"/>
        <v>100946.7196777885</v>
      </c>
      <c r="V129" s="44"/>
      <c r="W129" s="44"/>
      <c r="X129" s="110"/>
      <c r="Y129" s="110"/>
      <c r="Z129" s="111"/>
    </row>
    <row r="130" spans="1:26" s="45" customFormat="1">
      <c r="A130" s="128">
        <v>408</v>
      </c>
      <c r="B130" s="124" t="s">
        <v>134</v>
      </c>
      <c r="C130" s="416">
        <v>14099</v>
      </c>
      <c r="D130" s="420">
        <v>0</v>
      </c>
      <c r="E130" s="428">
        <v>0</v>
      </c>
      <c r="F130" s="158">
        <v>0</v>
      </c>
      <c r="G130" s="427">
        <v>0</v>
      </c>
      <c r="H130" s="272">
        <v>4497</v>
      </c>
      <c r="I130" s="15">
        <v>5807</v>
      </c>
      <c r="J130" s="337">
        <v>0.77441019459273286</v>
      </c>
      <c r="K130" s="435">
        <v>0.77457835266205532</v>
      </c>
      <c r="L130" s="442">
        <v>0.68866911278556897</v>
      </c>
      <c r="M130" s="14">
        <f>Lisäosat[[#This Row],[HYTE-kerroin (sis. Kulttuurihyte)]]*Lisäosat[[#This Row],[Asukasmäärä 31.12.2022]]</f>
        <v>9709.545821163736</v>
      </c>
      <c r="N130" s="435">
        <f>Lisäosat[[#This Row],[HYTE-kerroin (sis. Kulttuurihyte)]]/$N$7</f>
        <v>1.0058498981382205</v>
      </c>
      <c r="O130" s="447">
        <v>0</v>
      </c>
      <c r="P130" s="200">
        <v>0</v>
      </c>
      <c r="Q130" s="162">
        <v>0</v>
      </c>
      <c r="R130" s="162">
        <v>143062.22054378837</v>
      </c>
      <c r="S130" s="162">
        <v>273844.33465445839</v>
      </c>
      <c r="T130" s="162">
        <v>0</v>
      </c>
      <c r="U130" s="314">
        <f t="shared" si="2"/>
        <v>416906.55519824673</v>
      </c>
      <c r="V130" s="44"/>
      <c r="W130" s="44"/>
      <c r="X130" s="110"/>
      <c r="Y130" s="110"/>
      <c r="Z130" s="111"/>
    </row>
    <row r="131" spans="1:26" s="45" customFormat="1">
      <c r="A131" s="128">
        <v>410</v>
      </c>
      <c r="B131" s="124" t="s">
        <v>135</v>
      </c>
      <c r="C131" s="416">
        <v>18775</v>
      </c>
      <c r="D131" s="420">
        <v>0</v>
      </c>
      <c r="E131" s="428">
        <v>0</v>
      </c>
      <c r="F131" s="158">
        <v>2</v>
      </c>
      <c r="G131" s="427">
        <v>1.0652463382157124E-4</v>
      </c>
      <c r="H131" s="272">
        <v>5226</v>
      </c>
      <c r="I131" s="15">
        <v>7619</v>
      </c>
      <c r="J131" s="337">
        <v>0.68591678697991865</v>
      </c>
      <c r="K131" s="435">
        <v>0.68606572928907184</v>
      </c>
      <c r="L131" s="442">
        <v>0.63116570865990396</v>
      </c>
      <c r="M131" s="14">
        <f>Lisäosat[[#This Row],[HYTE-kerroin (sis. Kulttuurihyte)]]*Lisäosat[[#This Row],[Asukasmäärä 31.12.2022]]</f>
        <v>11850.136180089698</v>
      </c>
      <c r="N131" s="435">
        <f>Lisäosat[[#This Row],[HYTE-kerroin (sis. Kulttuurihyte)]]/$N$7</f>
        <v>0.92186211342627478</v>
      </c>
      <c r="O131" s="447">
        <v>0</v>
      </c>
      <c r="P131" s="200">
        <v>0</v>
      </c>
      <c r="Q131" s="162">
        <v>0</v>
      </c>
      <c r="R131" s="162">
        <v>168739.58128297044</v>
      </c>
      <c r="S131" s="162">
        <v>334216.73037765711</v>
      </c>
      <c r="T131" s="162">
        <v>0</v>
      </c>
      <c r="U131" s="314">
        <f t="shared" si="2"/>
        <v>502956.31166062754</v>
      </c>
      <c r="V131" s="44"/>
      <c r="W131" s="44"/>
      <c r="X131" s="110"/>
      <c r="Y131" s="110"/>
      <c r="Z131" s="111"/>
    </row>
    <row r="132" spans="1:26" s="45" customFormat="1">
      <c r="A132" s="128">
        <v>416</v>
      </c>
      <c r="B132" s="124" t="s">
        <v>136</v>
      </c>
      <c r="C132" s="416">
        <v>2886</v>
      </c>
      <c r="D132" s="420">
        <v>0</v>
      </c>
      <c r="E132" s="428">
        <v>0</v>
      </c>
      <c r="F132" s="158">
        <v>0</v>
      </c>
      <c r="G132" s="427">
        <v>0</v>
      </c>
      <c r="H132" s="272">
        <v>493</v>
      </c>
      <c r="I132" s="15">
        <v>1185</v>
      </c>
      <c r="J132" s="337">
        <v>0.41603375527426162</v>
      </c>
      <c r="K132" s="435">
        <v>0.41612409426198205</v>
      </c>
      <c r="L132" s="442">
        <v>0.62852239532154697</v>
      </c>
      <c r="M132" s="14">
        <f>Lisäosat[[#This Row],[HYTE-kerroin (sis. Kulttuurihyte)]]*Lisäosat[[#This Row],[Asukasmäärä 31.12.2022]]</f>
        <v>1813.9156328979846</v>
      </c>
      <c r="N132" s="435">
        <f>Lisäosat[[#This Row],[HYTE-kerroin (sis. Kulttuurihyte)]]/$N$7</f>
        <v>0.91800136752846706</v>
      </c>
      <c r="O132" s="447">
        <v>0</v>
      </c>
      <c r="P132" s="200">
        <v>0</v>
      </c>
      <c r="Q132" s="162">
        <v>0</v>
      </c>
      <c r="R132" s="162">
        <v>15732.237182125049</v>
      </c>
      <c r="S132" s="162">
        <v>51158.986090528975</v>
      </c>
      <c r="T132" s="162">
        <v>0</v>
      </c>
      <c r="U132" s="314">
        <f t="shared" si="2"/>
        <v>66891.223272654024</v>
      </c>
      <c r="V132" s="44"/>
      <c r="W132" s="44"/>
      <c r="X132" s="110"/>
      <c r="Y132" s="110"/>
      <c r="Z132" s="111"/>
    </row>
    <row r="133" spans="1:26" s="45" customFormat="1">
      <c r="A133" s="128">
        <v>418</v>
      </c>
      <c r="B133" s="124" t="s">
        <v>137</v>
      </c>
      <c r="C133" s="416">
        <v>24580</v>
      </c>
      <c r="D133" s="420">
        <v>0</v>
      </c>
      <c r="E133" s="428">
        <v>0</v>
      </c>
      <c r="F133" s="158">
        <v>0</v>
      </c>
      <c r="G133" s="427">
        <v>0</v>
      </c>
      <c r="H133" s="272">
        <v>7716</v>
      </c>
      <c r="I133" s="15">
        <v>11021</v>
      </c>
      <c r="J133" s="337">
        <v>0.70011795662825516</v>
      </c>
      <c r="K133" s="435">
        <v>0.70026998262779216</v>
      </c>
      <c r="L133" s="442">
        <v>0.75235684326656804</v>
      </c>
      <c r="M133" s="14">
        <f>Lisäosat[[#This Row],[HYTE-kerroin (sis. Kulttuurihyte)]]*Lisäosat[[#This Row],[Asukasmäärä 31.12.2022]]</f>
        <v>18492.931207492242</v>
      </c>
      <c r="N133" s="435">
        <f>Lisäosat[[#This Row],[HYTE-kerroin (sis. Kulttuurihyte)]]/$N$7</f>
        <v>1.098870328454679</v>
      </c>
      <c r="O133" s="447">
        <v>1.4760927863158562</v>
      </c>
      <c r="P133" s="200">
        <v>0</v>
      </c>
      <c r="Q133" s="162">
        <v>0</v>
      </c>
      <c r="R133" s="162">
        <v>225485.53386618383</v>
      </c>
      <c r="S133" s="162">
        <v>521567.59292366309</v>
      </c>
      <c r="T133" s="162">
        <v>371531.37344147201</v>
      </c>
      <c r="U133" s="314">
        <f t="shared" si="2"/>
        <v>1118584.5002313189</v>
      </c>
      <c r="V133" s="44"/>
      <c r="W133" s="44"/>
      <c r="X133" s="110"/>
      <c r="Y133" s="110"/>
      <c r="Z133" s="111"/>
    </row>
    <row r="134" spans="1:26" s="45" customFormat="1">
      <c r="A134" s="128">
        <v>420</v>
      </c>
      <c r="B134" s="124" t="s">
        <v>138</v>
      </c>
      <c r="C134" s="416">
        <v>9177</v>
      </c>
      <c r="D134" s="420">
        <v>0</v>
      </c>
      <c r="E134" s="428">
        <v>0</v>
      </c>
      <c r="F134" s="158">
        <v>0</v>
      </c>
      <c r="G134" s="427">
        <v>0</v>
      </c>
      <c r="H134" s="272">
        <v>2881</v>
      </c>
      <c r="I134" s="15">
        <v>3604</v>
      </c>
      <c r="J134" s="337">
        <v>0.79938956714761378</v>
      </c>
      <c r="K134" s="435">
        <v>0.79956314932303796</v>
      </c>
      <c r="L134" s="442">
        <v>0.67427469261673201</v>
      </c>
      <c r="M134" s="14">
        <f>Lisäosat[[#This Row],[HYTE-kerroin (sis. Kulttuurihyte)]]*Lisäosat[[#This Row],[Asukasmäärä 31.12.2022]]</f>
        <v>6187.8188541437494</v>
      </c>
      <c r="N134" s="435">
        <f>Lisäosat[[#This Row],[HYTE-kerroin (sis. Kulttuurihyte)]]/$N$7</f>
        <v>0.98482583042300187</v>
      </c>
      <c r="O134" s="447">
        <v>0</v>
      </c>
      <c r="P134" s="200">
        <v>0</v>
      </c>
      <c r="Q134" s="162">
        <v>0</v>
      </c>
      <c r="R134" s="162">
        <v>96122.442379521497</v>
      </c>
      <c r="S134" s="162">
        <v>174518.88773024137</v>
      </c>
      <c r="T134" s="162">
        <v>0</v>
      </c>
      <c r="U134" s="314">
        <f t="shared" si="2"/>
        <v>270641.33010976284</v>
      </c>
      <c r="V134" s="44"/>
      <c r="W134" s="44"/>
      <c r="X134" s="110"/>
      <c r="Y134" s="110"/>
      <c r="Z134" s="111"/>
    </row>
    <row r="135" spans="1:26" s="45" customFormat="1">
      <c r="A135" s="128">
        <v>421</v>
      </c>
      <c r="B135" s="124" t="s">
        <v>139</v>
      </c>
      <c r="C135" s="416">
        <v>695</v>
      </c>
      <c r="D135" s="420">
        <v>1.5782666666666665</v>
      </c>
      <c r="E135" s="428">
        <v>0</v>
      </c>
      <c r="F135" s="158">
        <v>0</v>
      </c>
      <c r="G135" s="427">
        <v>0</v>
      </c>
      <c r="H135" s="272">
        <v>250</v>
      </c>
      <c r="I135" s="15">
        <v>249</v>
      </c>
      <c r="J135" s="337">
        <v>1.0040160642570282</v>
      </c>
      <c r="K135" s="435">
        <v>1.0042340797275282</v>
      </c>
      <c r="L135" s="442">
        <v>0.38715194588437202</v>
      </c>
      <c r="M135" s="14">
        <f>Lisäosat[[#This Row],[HYTE-kerroin (sis. Kulttuurihyte)]]*Lisäosat[[#This Row],[Asukasmäärä 31.12.2022]]</f>
        <v>269.07060238963857</v>
      </c>
      <c r="N135" s="435">
        <f>Lisäosat[[#This Row],[HYTE-kerroin (sis. Kulttuurihyte)]]/$N$7</f>
        <v>0.56546277174632376</v>
      </c>
      <c r="O135" s="447">
        <v>0</v>
      </c>
      <c r="P135" s="200">
        <v>205964.03673999995</v>
      </c>
      <c r="Q135" s="162">
        <v>0</v>
      </c>
      <c r="R135" s="162">
        <v>9143.0491788792806</v>
      </c>
      <c r="S135" s="162">
        <v>7588.7648550829499</v>
      </c>
      <c r="T135" s="162">
        <v>0</v>
      </c>
      <c r="U135" s="314">
        <f t="shared" si="2"/>
        <v>222695.85077396219</v>
      </c>
      <c r="V135" s="44"/>
      <c r="W135" s="44"/>
      <c r="X135" s="110"/>
      <c r="Y135" s="110"/>
      <c r="Z135" s="111"/>
    </row>
    <row r="136" spans="1:26" s="45" customFormat="1">
      <c r="A136" s="128">
        <v>422</v>
      </c>
      <c r="B136" s="124" t="s">
        <v>140</v>
      </c>
      <c r="C136" s="416">
        <v>10372</v>
      </c>
      <c r="D136" s="420">
        <v>1.20475</v>
      </c>
      <c r="E136" s="428">
        <v>0</v>
      </c>
      <c r="F136" s="158">
        <v>0</v>
      </c>
      <c r="G136" s="427">
        <v>0</v>
      </c>
      <c r="H136" s="272">
        <v>3385</v>
      </c>
      <c r="I136" s="15">
        <v>3308</v>
      </c>
      <c r="J136" s="337">
        <v>1.0232769044740024</v>
      </c>
      <c r="K136" s="435">
        <v>1.0234991023090001</v>
      </c>
      <c r="L136" s="442">
        <v>0.62598583936758401</v>
      </c>
      <c r="M136" s="14">
        <f>Lisäosat[[#This Row],[HYTE-kerroin (sis. Kulttuurihyte)]]*Lisäosat[[#This Row],[Asukasmäärä 31.12.2022]]</f>
        <v>6492.7251259205814</v>
      </c>
      <c r="N136" s="435">
        <f>Lisäosat[[#This Row],[HYTE-kerroin (sis. Kulttuurihyte)]]/$N$7</f>
        <v>0.91429654833366458</v>
      </c>
      <c r="O136" s="447">
        <v>0</v>
      </c>
      <c r="P136" s="200">
        <v>1173155.6962949999</v>
      </c>
      <c r="Q136" s="162">
        <v>0</v>
      </c>
      <c r="R136" s="162">
        <v>139066.09822785121</v>
      </c>
      <c r="S136" s="162">
        <v>183118.34816480681</v>
      </c>
      <c r="T136" s="162">
        <v>0</v>
      </c>
      <c r="U136" s="314">
        <f t="shared" si="2"/>
        <v>1495340.1426876581</v>
      </c>
      <c r="V136" s="44"/>
      <c r="W136" s="44"/>
      <c r="X136" s="110"/>
      <c r="Y136" s="110"/>
      <c r="Z136" s="111"/>
    </row>
    <row r="137" spans="1:26" s="45" customFormat="1">
      <c r="A137" s="128">
        <v>423</v>
      </c>
      <c r="B137" s="124" t="s">
        <v>141</v>
      </c>
      <c r="C137" s="416">
        <v>20497</v>
      </c>
      <c r="D137" s="420">
        <v>0</v>
      </c>
      <c r="E137" s="428">
        <v>0</v>
      </c>
      <c r="F137" s="158">
        <v>2</v>
      </c>
      <c r="G137" s="427">
        <v>9.7575254915353461E-5</v>
      </c>
      <c r="H137" s="272">
        <v>6923</v>
      </c>
      <c r="I137" s="15">
        <v>9463</v>
      </c>
      <c r="J137" s="337">
        <v>0.7315861777449012</v>
      </c>
      <c r="K137" s="435">
        <v>0.7317450368612346</v>
      </c>
      <c r="L137" s="442">
        <v>0.67340994022827205</v>
      </c>
      <c r="M137" s="14">
        <f>Lisäosat[[#This Row],[HYTE-kerroin (sis. Kulttuurihyte)]]*Lisäosat[[#This Row],[Asukasmäärä 31.12.2022]]</f>
        <v>13802.883544858892</v>
      </c>
      <c r="N137" s="435">
        <f>Lisäosat[[#This Row],[HYTE-kerroin (sis. Kulttuurihyte)]]/$N$7</f>
        <v>0.98356279845932193</v>
      </c>
      <c r="O137" s="447">
        <v>0.83173411669103336</v>
      </c>
      <c r="P137" s="200">
        <v>0</v>
      </c>
      <c r="Q137" s="162">
        <v>0</v>
      </c>
      <c r="R137" s="162">
        <v>196481.37206913592</v>
      </c>
      <c r="S137" s="162">
        <v>389291.27379120013</v>
      </c>
      <c r="T137" s="162">
        <v>174572.07490371697</v>
      </c>
      <c r="U137" s="314">
        <f t="shared" ref="U137:U200" si="3">SUM(P137:T137)</f>
        <v>760344.72076405305</v>
      </c>
      <c r="V137" s="44"/>
      <c r="W137" s="44"/>
      <c r="X137" s="110"/>
      <c r="Y137" s="110"/>
      <c r="Z137" s="111"/>
    </row>
    <row r="138" spans="1:26" s="45" customFormat="1">
      <c r="A138" s="128">
        <v>425</v>
      </c>
      <c r="B138" s="124" t="s">
        <v>142</v>
      </c>
      <c r="C138" s="416">
        <v>10258</v>
      </c>
      <c r="D138" s="420">
        <v>0</v>
      </c>
      <c r="E138" s="428">
        <v>0</v>
      </c>
      <c r="F138" s="158">
        <v>5</v>
      </c>
      <c r="G138" s="427">
        <v>4.8742444921037238E-4</v>
      </c>
      <c r="H138" s="272">
        <v>2711</v>
      </c>
      <c r="I138" s="15">
        <v>4195</v>
      </c>
      <c r="J138" s="337">
        <v>0.64624553039332544</v>
      </c>
      <c r="K138" s="435">
        <v>0.64638585835059925</v>
      </c>
      <c r="L138" s="442">
        <v>0.75045514297498495</v>
      </c>
      <c r="M138" s="14">
        <f>Lisäosat[[#This Row],[HYTE-kerroin (sis. Kulttuurihyte)]]*Lisäosat[[#This Row],[Asukasmäärä 31.12.2022]]</f>
        <v>7698.1688566373959</v>
      </c>
      <c r="N138" s="435">
        <f>Lisäosat[[#This Row],[HYTE-kerroin (sis. Kulttuurihyte)]]/$N$7</f>
        <v>1.0960927608114299</v>
      </c>
      <c r="O138" s="447">
        <v>0.21910221102506844</v>
      </c>
      <c r="P138" s="200">
        <v>0</v>
      </c>
      <c r="Q138" s="162">
        <v>0</v>
      </c>
      <c r="R138" s="162">
        <v>86861.202367981852</v>
      </c>
      <c r="S138" s="162">
        <v>217116.22432519443</v>
      </c>
      <c r="T138" s="162">
        <v>23014.91692231836</v>
      </c>
      <c r="U138" s="314">
        <f t="shared" si="3"/>
        <v>326992.34361549461</v>
      </c>
      <c r="V138" s="44"/>
      <c r="W138" s="44"/>
      <c r="X138" s="110"/>
      <c r="Y138" s="110"/>
      <c r="Z138" s="111"/>
    </row>
    <row r="139" spans="1:26" s="45" customFormat="1">
      <c r="A139" s="128">
        <v>426</v>
      </c>
      <c r="B139" s="124" t="s">
        <v>143</v>
      </c>
      <c r="C139" s="416">
        <v>11962</v>
      </c>
      <c r="D139" s="420">
        <v>0</v>
      </c>
      <c r="E139" s="428">
        <v>0</v>
      </c>
      <c r="F139" s="158">
        <v>0</v>
      </c>
      <c r="G139" s="427">
        <v>0</v>
      </c>
      <c r="H139" s="272">
        <v>3293</v>
      </c>
      <c r="I139" s="15">
        <v>4916</v>
      </c>
      <c r="J139" s="337">
        <v>0.66985353946297799</v>
      </c>
      <c r="K139" s="435">
        <v>0.66999899374381189</v>
      </c>
      <c r="L139" s="442">
        <v>0.66855479499173798</v>
      </c>
      <c r="M139" s="14">
        <f>Lisäosat[[#This Row],[HYTE-kerroin (sis. Kulttuurihyte)]]*Lisäosat[[#This Row],[Asukasmäärä 31.12.2022]]</f>
        <v>7997.2524576911701</v>
      </c>
      <c r="N139" s="435">
        <f>Lisäosat[[#This Row],[HYTE-kerroin (sis. Kulttuurihyte)]]/$N$7</f>
        <v>0.97647151579403613</v>
      </c>
      <c r="O139" s="447">
        <v>0</v>
      </c>
      <c r="P139" s="200">
        <v>0</v>
      </c>
      <c r="Q139" s="162">
        <v>0</v>
      </c>
      <c r="R139" s="162">
        <v>104990.31631744155</v>
      </c>
      <c r="S139" s="162">
        <v>225551.46437093467</v>
      </c>
      <c r="T139" s="162">
        <v>0</v>
      </c>
      <c r="U139" s="314">
        <f t="shared" si="3"/>
        <v>330541.78068837622</v>
      </c>
      <c r="V139" s="44"/>
      <c r="W139" s="44"/>
      <c r="X139" s="110"/>
      <c r="Y139" s="110"/>
      <c r="Z139" s="111"/>
    </row>
    <row r="140" spans="1:26" s="45" customFormat="1">
      <c r="A140" s="128">
        <v>430</v>
      </c>
      <c r="B140" s="124" t="s">
        <v>144</v>
      </c>
      <c r="C140" s="416">
        <v>15392</v>
      </c>
      <c r="D140" s="420">
        <v>0</v>
      </c>
      <c r="E140" s="428">
        <v>0</v>
      </c>
      <c r="F140" s="158">
        <v>0</v>
      </c>
      <c r="G140" s="427">
        <v>0</v>
      </c>
      <c r="H140" s="272">
        <v>6202</v>
      </c>
      <c r="I140" s="15">
        <v>6026</v>
      </c>
      <c r="J140" s="337">
        <v>1.0292067706604713</v>
      </c>
      <c r="K140" s="435">
        <v>1.0294302561268254</v>
      </c>
      <c r="L140" s="442">
        <v>0.70841598991594201</v>
      </c>
      <c r="M140" s="14">
        <f>Lisäosat[[#This Row],[HYTE-kerroin (sis. Kulttuurihyte)]]*Lisäosat[[#This Row],[Asukasmäärä 31.12.2022]]</f>
        <v>10903.938916786179</v>
      </c>
      <c r="N140" s="435">
        <f>Lisäosat[[#This Row],[HYTE-kerroin (sis. Kulttuurihyte)]]/$N$7</f>
        <v>1.0346916074313717</v>
      </c>
      <c r="O140" s="447">
        <v>0</v>
      </c>
      <c r="P140" s="200">
        <v>0</v>
      </c>
      <c r="Q140" s="162">
        <v>0</v>
      </c>
      <c r="R140" s="162">
        <v>207569.37558018364</v>
      </c>
      <c r="S140" s="162">
        <v>307530.54290878068</v>
      </c>
      <c r="T140" s="162">
        <v>0</v>
      </c>
      <c r="U140" s="314">
        <f t="shared" si="3"/>
        <v>515099.91848896432</v>
      </c>
      <c r="V140" s="44"/>
      <c r="W140" s="44"/>
      <c r="X140" s="110"/>
      <c r="Y140" s="110"/>
      <c r="Z140" s="111"/>
    </row>
    <row r="141" spans="1:26" s="45" customFormat="1">
      <c r="A141" s="128">
        <v>433</v>
      </c>
      <c r="B141" s="124" t="s">
        <v>145</v>
      </c>
      <c r="C141" s="416">
        <v>7749</v>
      </c>
      <c r="D141" s="420">
        <v>0</v>
      </c>
      <c r="E141" s="428">
        <v>0</v>
      </c>
      <c r="F141" s="158">
        <v>0</v>
      </c>
      <c r="G141" s="427">
        <v>0</v>
      </c>
      <c r="H141" s="272">
        <v>1969</v>
      </c>
      <c r="I141" s="15">
        <v>3321</v>
      </c>
      <c r="J141" s="337">
        <v>0.59289370671484498</v>
      </c>
      <c r="K141" s="435">
        <v>0.59302244967526929</v>
      </c>
      <c r="L141" s="442">
        <v>0.57687289564710598</v>
      </c>
      <c r="M141" s="14">
        <f>Lisäosat[[#This Row],[HYTE-kerroin (sis. Kulttuurihyte)]]*Lisäosat[[#This Row],[Asukasmäärä 31.12.2022]]</f>
        <v>4470.1880683694244</v>
      </c>
      <c r="N141" s="435">
        <f>Lisäosat[[#This Row],[HYTE-kerroin (sis. Kulttuurihyte)]]/$N$7</f>
        <v>0.84256362388364248</v>
      </c>
      <c r="O141" s="447">
        <v>0</v>
      </c>
      <c r="P141" s="200">
        <v>0</v>
      </c>
      <c r="Q141" s="162">
        <v>0</v>
      </c>
      <c r="R141" s="162">
        <v>60198.835609190966</v>
      </c>
      <c r="S141" s="162">
        <v>126075.4828196696</v>
      </c>
      <c r="T141" s="162">
        <v>0</v>
      </c>
      <c r="U141" s="314">
        <f t="shared" si="3"/>
        <v>186274.31842886057</v>
      </c>
      <c r="V141" s="44"/>
      <c r="W141" s="44"/>
      <c r="X141" s="110"/>
      <c r="Y141" s="110"/>
      <c r="Z141" s="111"/>
    </row>
    <row r="142" spans="1:26" s="45" customFormat="1">
      <c r="A142" s="128">
        <v>434</v>
      </c>
      <c r="B142" s="124" t="s">
        <v>146</v>
      </c>
      <c r="C142" s="416">
        <v>14568</v>
      </c>
      <c r="D142" s="420">
        <v>0</v>
      </c>
      <c r="E142" s="428">
        <v>0</v>
      </c>
      <c r="F142" s="158">
        <v>0</v>
      </c>
      <c r="G142" s="427">
        <v>0</v>
      </c>
      <c r="H142" s="272">
        <v>4867</v>
      </c>
      <c r="I142" s="15">
        <v>5943</v>
      </c>
      <c r="J142" s="337">
        <v>0.8189466599360592</v>
      </c>
      <c r="K142" s="435">
        <v>0.81912448880527411</v>
      </c>
      <c r="L142" s="442">
        <v>0.56988594594851305</v>
      </c>
      <c r="M142" s="14">
        <f>Lisäosat[[#This Row],[HYTE-kerroin (sis. Kulttuurihyte)]]*Lisäosat[[#This Row],[Asukasmäärä 31.12.2022]]</f>
        <v>8302.0984605779377</v>
      </c>
      <c r="N142" s="435">
        <f>Lisäosat[[#This Row],[HYTE-kerroin (sis. Kulttuurihyte)]]/$N$7</f>
        <v>0.83235869017578379</v>
      </c>
      <c r="O142" s="447">
        <v>0</v>
      </c>
      <c r="P142" s="200">
        <v>0</v>
      </c>
      <c r="Q142" s="162">
        <v>0</v>
      </c>
      <c r="R142" s="162">
        <v>156322.37274318954</v>
      </c>
      <c r="S142" s="162">
        <v>234149.22500466459</v>
      </c>
      <c r="T142" s="162">
        <v>0</v>
      </c>
      <c r="U142" s="314">
        <f t="shared" si="3"/>
        <v>390471.59774785413</v>
      </c>
      <c r="V142" s="44"/>
      <c r="W142" s="44"/>
      <c r="X142" s="110"/>
      <c r="Y142" s="110"/>
      <c r="Z142" s="111"/>
    </row>
    <row r="143" spans="1:26" s="45" customFormat="1">
      <c r="A143" s="128">
        <v>435</v>
      </c>
      <c r="B143" s="124" t="s">
        <v>147</v>
      </c>
      <c r="C143" s="416">
        <v>692</v>
      </c>
      <c r="D143" s="420">
        <v>1.5087833333333334</v>
      </c>
      <c r="E143" s="428">
        <v>0</v>
      </c>
      <c r="F143" s="158">
        <v>0</v>
      </c>
      <c r="G143" s="427">
        <v>0</v>
      </c>
      <c r="H143" s="272">
        <v>148</v>
      </c>
      <c r="I143" s="15">
        <v>246</v>
      </c>
      <c r="J143" s="337">
        <v>0.60162601626016265</v>
      </c>
      <c r="K143" s="435">
        <v>0.60175665538404677</v>
      </c>
      <c r="L143" s="442">
        <v>0.43802680268743399</v>
      </c>
      <c r="M143" s="14">
        <f>Lisäosat[[#This Row],[HYTE-kerroin (sis. Kulttuurihyte)]]*Lisäosat[[#This Row],[Asukasmäärä 31.12.2022]]</f>
        <v>303.11454745970434</v>
      </c>
      <c r="N143" s="435">
        <f>Lisäosat[[#This Row],[HYTE-kerroin (sis. Kulttuurihyte)]]/$N$7</f>
        <v>0.6397690947439838</v>
      </c>
      <c r="O143" s="447">
        <v>0.10395709151368449</v>
      </c>
      <c r="P143" s="200">
        <v>196046.53857800001</v>
      </c>
      <c r="Q143" s="162">
        <v>0</v>
      </c>
      <c r="R143" s="162">
        <v>5455.0444323874608</v>
      </c>
      <c r="S143" s="162">
        <v>8548.9273238983787</v>
      </c>
      <c r="T143" s="162">
        <v>736.64826703328936</v>
      </c>
      <c r="U143" s="314">
        <f t="shared" si="3"/>
        <v>210787.15860131913</v>
      </c>
      <c r="V143" s="44"/>
      <c r="W143" s="44"/>
      <c r="X143" s="110"/>
      <c r="Y143" s="110"/>
      <c r="Z143" s="111"/>
    </row>
    <row r="144" spans="1:26" s="45" customFormat="1">
      <c r="A144" s="128">
        <v>436</v>
      </c>
      <c r="B144" s="124" t="s">
        <v>148</v>
      </c>
      <c r="C144" s="416">
        <v>1988</v>
      </c>
      <c r="D144" s="420">
        <v>6.2333333333333331E-2</v>
      </c>
      <c r="E144" s="428">
        <v>0</v>
      </c>
      <c r="F144" s="158">
        <v>0</v>
      </c>
      <c r="G144" s="427">
        <v>0</v>
      </c>
      <c r="H144" s="272">
        <v>479</v>
      </c>
      <c r="I144" s="15">
        <v>759</v>
      </c>
      <c r="J144" s="337">
        <v>0.63109354413702234</v>
      </c>
      <c r="K144" s="435">
        <v>0.6312305819403532</v>
      </c>
      <c r="L144" s="442">
        <v>0.58548614782558805</v>
      </c>
      <c r="M144" s="14">
        <f>Lisäosat[[#This Row],[HYTE-kerroin (sis. Kulttuurihyte)]]*Lisäosat[[#This Row],[Asukasmäärä 31.12.2022]]</f>
        <v>1163.946461877269</v>
      </c>
      <c r="N144" s="435">
        <f>Lisäosat[[#This Row],[HYTE-kerroin (sis. Kulttuurihyte)]]/$N$7</f>
        <v>0.85514388727213941</v>
      </c>
      <c r="O144" s="447">
        <v>0</v>
      </c>
      <c r="P144" s="200">
        <v>7756.0693466666671</v>
      </c>
      <c r="Q144" s="162">
        <v>0</v>
      </c>
      <c r="R144" s="162">
        <v>16439.011799356231</v>
      </c>
      <c r="S144" s="162">
        <v>32827.502984891318</v>
      </c>
      <c r="T144" s="162">
        <v>0</v>
      </c>
      <c r="U144" s="314">
        <f t="shared" si="3"/>
        <v>57022.584130914212</v>
      </c>
      <c r="V144" s="44"/>
      <c r="W144" s="44"/>
      <c r="X144" s="110"/>
      <c r="Y144" s="110"/>
      <c r="Z144" s="111"/>
    </row>
    <row r="145" spans="1:26" s="45" customFormat="1">
      <c r="A145" s="128">
        <v>440</v>
      </c>
      <c r="B145" s="124" t="s">
        <v>149</v>
      </c>
      <c r="C145" s="416">
        <v>5732</v>
      </c>
      <c r="D145" s="420">
        <v>0</v>
      </c>
      <c r="E145" s="428">
        <v>0</v>
      </c>
      <c r="F145" s="158">
        <v>0</v>
      </c>
      <c r="G145" s="427">
        <v>0</v>
      </c>
      <c r="H145" s="272">
        <v>1179</v>
      </c>
      <c r="I145" s="15">
        <v>2471</v>
      </c>
      <c r="J145" s="337">
        <v>0.47713476325374343</v>
      </c>
      <c r="K145" s="435">
        <v>0.47723836992260654</v>
      </c>
      <c r="L145" s="442">
        <v>0.72241266039844798</v>
      </c>
      <c r="M145" s="14">
        <f>Lisäosat[[#This Row],[HYTE-kerroin (sis. Kulttuurihyte)]]*Lisäosat[[#This Row],[Asukasmäärä 31.12.2022]]</f>
        <v>4140.8693694039039</v>
      </c>
      <c r="N145" s="435">
        <f>Lisäosat[[#This Row],[HYTE-kerroin (sis. Kulttuurihyte)]]/$N$7</f>
        <v>1.055134733626123</v>
      </c>
      <c r="O145" s="447">
        <v>1.9022120064059456</v>
      </c>
      <c r="P145" s="200">
        <v>0</v>
      </c>
      <c r="Q145" s="162">
        <v>0</v>
      </c>
      <c r="R145" s="162">
        <v>35835.447406792584</v>
      </c>
      <c r="S145" s="162">
        <v>116787.50358062873</v>
      </c>
      <c r="T145" s="162">
        <v>111651.62722016133</v>
      </c>
      <c r="U145" s="314">
        <f t="shared" si="3"/>
        <v>264274.57820758264</v>
      </c>
      <c r="V145" s="44"/>
      <c r="W145" s="44"/>
      <c r="X145" s="110"/>
      <c r="Y145" s="110"/>
      <c r="Z145" s="111"/>
    </row>
    <row r="146" spans="1:26" s="45" customFormat="1">
      <c r="A146" s="128">
        <v>441</v>
      </c>
      <c r="B146" s="124" t="s">
        <v>150</v>
      </c>
      <c r="C146" s="416">
        <v>4421</v>
      </c>
      <c r="D146" s="420">
        <v>0.6498666666666667</v>
      </c>
      <c r="E146" s="428">
        <v>0</v>
      </c>
      <c r="F146" s="158">
        <v>0</v>
      </c>
      <c r="G146" s="427">
        <v>0</v>
      </c>
      <c r="H146" s="272">
        <v>1198</v>
      </c>
      <c r="I146" s="15">
        <v>1667</v>
      </c>
      <c r="J146" s="337">
        <v>0.71865626874625077</v>
      </c>
      <c r="K146" s="435">
        <v>0.71881232021807107</v>
      </c>
      <c r="L146" s="442">
        <v>0.67778632932851601</v>
      </c>
      <c r="M146" s="14">
        <f>Lisäosat[[#This Row],[HYTE-kerroin (sis. Kulttuurihyte)]]*Lisäosat[[#This Row],[Asukasmäärä 31.12.2022]]</f>
        <v>2996.4933619613694</v>
      </c>
      <c r="N146" s="435">
        <f>Lisäosat[[#This Row],[HYTE-kerroin (sis. Kulttuurihyte)]]/$N$7</f>
        <v>0.98995482396034695</v>
      </c>
      <c r="O146" s="447">
        <v>0</v>
      </c>
      <c r="P146" s="200">
        <v>179824.85878133334</v>
      </c>
      <c r="Q146" s="162">
        <v>0</v>
      </c>
      <c r="R146" s="162">
        <v>41630.087406661609</v>
      </c>
      <c r="S146" s="162">
        <v>84511.958243631059</v>
      </c>
      <c r="T146" s="162">
        <v>0</v>
      </c>
      <c r="U146" s="314">
        <f t="shared" si="3"/>
        <v>305966.90443162603</v>
      </c>
      <c r="V146" s="44"/>
      <c r="W146" s="44"/>
      <c r="X146" s="110"/>
      <c r="Y146" s="110"/>
      <c r="Z146" s="111"/>
    </row>
    <row r="147" spans="1:26" s="45" customFormat="1">
      <c r="A147" s="128">
        <v>444</v>
      </c>
      <c r="B147" s="124" t="s">
        <v>151</v>
      </c>
      <c r="C147" s="416">
        <v>45811</v>
      </c>
      <c r="D147" s="420">
        <v>0</v>
      </c>
      <c r="E147" s="428">
        <v>0</v>
      </c>
      <c r="F147" s="158">
        <v>2</v>
      </c>
      <c r="G147" s="427">
        <v>4.3657636812119359E-5</v>
      </c>
      <c r="H147" s="272">
        <v>15638</v>
      </c>
      <c r="I147" s="15">
        <v>19472</v>
      </c>
      <c r="J147" s="337">
        <v>0.80310188989317999</v>
      </c>
      <c r="K147" s="435">
        <v>0.80327627817501901</v>
      </c>
      <c r="L147" s="442">
        <v>0.62318458287267198</v>
      </c>
      <c r="M147" s="14">
        <f>Lisäosat[[#This Row],[HYTE-kerroin (sis. Kulttuurihyte)]]*Lisäosat[[#This Row],[Asukasmäärä 31.12.2022]]</f>
        <v>28548.708925979976</v>
      </c>
      <c r="N147" s="435">
        <f>Lisäosat[[#This Row],[HYTE-kerroin (sis. Kulttuurihyte)]]/$N$7</f>
        <v>0.91020511529600545</v>
      </c>
      <c r="O147" s="447">
        <v>0</v>
      </c>
      <c r="P147" s="200">
        <v>0</v>
      </c>
      <c r="Q147" s="162">
        <v>0</v>
      </c>
      <c r="R147" s="162">
        <v>482065.45349113294</v>
      </c>
      <c r="S147" s="162">
        <v>805176.92022609664</v>
      </c>
      <c r="T147" s="162">
        <v>0</v>
      </c>
      <c r="U147" s="314">
        <f t="shared" si="3"/>
        <v>1287242.3737172296</v>
      </c>
      <c r="V147" s="44"/>
      <c r="W147" s="44"/>
      <c r="X147" s="110"/>
      <c r="Y147" s="110"/>
      <c r="Z147" s="111"/>
    </row>
    <row r="148" spans="1:26" s="45" customFormat="1">
      <c r="A148" s="128">
        <v>445</v>
      </c>
      <c r="B148" s="124" t="s">
        <v>152</v>
      </c>
      <c r="C148" s="416">
        <v>14991</v>
      </c>
      <c r="D148" s="420">
        <v>0</v>
      </c>
      <c r="E148" s="428">
        <v>0</v>
      </c>
      <c r="F148" s="158">
        <v>0</v>
      </c>
      <c r="G148" s="427">
        <v>0</v>
      </c>
      <c r="H148" s="272">
        <v>5080</v>
      </c>
      <c r="I148" s="15">
        <v>6351</v>
      </c>
      <c r="J148" s="337">
        <v>0.7998740355849473</v>
      </c>
      <c r="K148" s="435">
        <v>0.80004772295949933</v>
      </c>
      <c r="L148" s="442">
        <v>0.63575848437534899</v>
      </c>
      <c r="M148" s="14">
        <f>Lisäosat[[#This Row],[HYTE-kerroin (sis. Kulttuurihyte)]]*Lisäosat[[#This Row],[Asukasmäärä 31.12.2022]]</f>
        <v>9530.6554392708567</v>
      </c>
      <c r="N148" s="435">
        <f>Lisäosat[[#This Row],[HYTE-kerroin (sis. Kulttuurihyte)]]/$N$7</f>
        <v>0.92857018686791104</v>
      </c>
      <c r="O148" s="447">
        <v>0</v>
      </c>
      <c r="P148" s="200">
        <v>0</v>
      </c>
      <c r="Q148" s="162">
        <v>0</v>
      </c>
      <c r="R148" s="162">
        <v>157115.05193500468</v>
      </c>
      <c r="S148" s="162">
        <v>268798.97841351462</v>
      </c>
      <c r="T148" s="162">
        <v>0</v>
      </c>
      <c r="U148" s="314">
        <f t="shared" si="3"/>
        <v>425914.03034851933</v>
      </c>
      <c r="V148" s="44"/>
      <c r="W148" s="44"/>
      <c r="X148" s="110"/>
      <c r="Y148" s="110"/>
      <c r="Z148" s="111"/>
    </row>
    <row r="149" spans="1:26" s="45" customFormat="1">
      <c r="A149" s="128">
        <v>475</v>
      </c>
      <c r="B149" s="124" t="s">
        <v>153</v>
      </c>
      <c r="C149" s="416">
        <v>5479</v>
      </c>
      <c r="D149" s="420">
        <v>8.0533333333333332E-2</v>
      </c>
      <c r="E149" s="428">
        <v>0</v>
      </c>
      <c r="F149" s="158">
        <v>0</v>
      </c>
      <c r="G149" s="427">
        <v>0</v>
      </c>
      <c r="H149" s="272">
        <v>1865</v>
      </c>
      <c r="I149" s="15">
        <v>2499</v>
      </c>
      <c r="J149" s="337">
        <v>0.74629851940776315</v>
      </c>
      <c r="K149" s="435">
        <v>0.74646057321211401</v>
      </c>
      <c r="L149" s="442">
        <v>0.71212407279694601</v>
      </c>
      <c r="M149" s="14">
        <f>Lisäosat[[#This Row],[HYTE-kerroin (sis. Kulttuurihyte)]]*Lisäosat[[#This Row],[Asukasmäärä 31.12.2022]]</f>
        <v>3901.727794854467</v>
      </c>
      <c r="N149" s="435">
        <f>Lisäosat[[#This Row],[HYTE-kerroin (sis. Kulttuurihyte)]]/$N$7</f>
        <v>1.0401075244790516</v>
      </c>
      <c r="O149" s="447">
        <v>2.5424650997659299E-2</v>
      </c>
      <c r="P149" s="200">
        <v>27617.345125333333</v>
      </c>
      <c r="Q149" s="162">
        <v>0</v>
      </c>
      <c r="R149" s="162">
        <v>53577.132996242159</v>
      </c>
      <c r="S149" s="162">
        <v>110042.84563504616</v>
      </c>
      <c r="T149" s="162">
        <v>1426.4490272376352</v>
      </c>
      <c r="U149" s="314">
        <f t="shared" si="3"/>
        <v>192663.77278385928</v>
      </c>
      <c r="V149" s="44"/>
      <c r="W149" s="44"/>
      <c r="X149" s="110"/>
      <c r="Y149" s="110"/>
      <c r="Z149" s="111"/>
    </row>
    <row r="150" spans="1:26" s="45" customFormat="1">
      <c r="A150" s="128">
        <v>480</v>
      </c>
      <c r="B150" s="124" t="s">
        <v>154</v>
      </c>
      <c r="C150" s="416">
        <v>1978</v>
      </c>
      <c r="D150" s="420">
        <v>0</v>
      </c>
      <c r="E150" s="428">
        <v>0</v>
      </c>
      <c r="F150" s="158">
        <v>0</v>
      </c>
      <c r="G150" s="427">
        <v>0</v>
      </c>
      <c r="H150" s="272">
        <v>484</v>
      </c>
      <c r="I150" s="15">
        <v>818</v>
      </c>
      <c r="J150" s="337">
        <v>0.59168704156479213</v>
      </c>
      <c r="K150" s="435">
        <v>0.59181552250583269</v>
      </c>
      <c r="L150" s="442">
        <v>0.538624481578722</v>
      </c>
      <c r="M150" s="14">
        <f>Lisäosat[[#This Row],[HYTE-kerroin (sis. Kulttuurihyte)]]*Lisäosat[[#This Row],[Asukasmäärä 31.12.2022]]</f>
        <v>1065.3992245627121</v>
      </c>
      <c r="N150" s="435">
        <f>Lisäosat[[#This Row],[HYTE-kerroin (sis. Kulttuurihyte)]]/$N$7</f>
        <v>0.78669911263960246</v>
      </c>
      <c r="O150" s="447">
        <v>0</v>
      </c>
      <c r="P150" s="200">
        <v>0</v>
      </c>
      <c r="Q150" s="162">
        <v>0</v>
      </c>
      <c r="R150" s="162">
        <v>15335.005456066634</v>
      </c>
      <c r="S150" s="162">
        <v>30048.11421310989</v>
      </c>
      <c r="T150" s="162">
        <v>0</v>
      </c>
      <c r="U150" s="314">
        <f t="shared" si="3"/>
        <v>45383.119669176522</v>
      </c>
      <c r="V150" s="44"/>
      <c r="W150" s="44"/>
      <c r="X150" s="110"/>
      <c r="Y150" s="110"/>
      <c r="Z150" s="111"/>
    </row>
    <row r="151" spans="1:26" s="45" customFormat="1">
      <c r="A151" s="128">
        <v>481</v>
      </c>
      <c r="B151" s="124" t="s">
        <v>155</v>
      </c>
      <c r="C151" s="416">
        <v>9642</v>
      </c>
      <c r="D151" s="420">
        <v>0</v>
      </c>
      <c r="E151" s="428">
        <v>0</v>
      </c>
      <c r="F151" s="158">
        <v>0</v>
      </c>
      <c r="G151" s="427">
        <v>0</v>
      </c>
      <c r="H151" s="272">
        <v>2360</v>
      </c>
      <c r="I151" s="15">
        <v>4536</v>
      </c>
      <c r="J151" s="337">
        <v>0.52028218694885364</v>
      </c>
      <c r="K151" s="435">
        <v>0.52039516279637099</v>
      </c>
      <c r="L151" s="442">
        <v>0.70780330048381301</v>
      </c>
      <c r="M151" s="14">
        <f>Lisäosat[[#This Row],[HYTE-kerroin (sis. Kulttuurihyte)]]*Lisäosat[[#This Row],[Asukasmäärä 31.12.2022]]</f>
        <v>6824.6394232649254</v>
      </c>
      <c r="N151" s="435">
        <f>Lisäosat[[#This Row],[HYTE-kerroin (sis. Kulttuurihyte)]]/$N$7</f>
        <v>1.0337967312252869</v>
      </c>
      <c r="O151" s="447">
        <v>0.37651730798886618</v>
      </c>
      <c r="P151" s="200">
        <v>0</v>
      </c>
      <c r="Q151" s="162">
        <v>0</v>
      </c>
      <c r="R151" s="162">
        <v>65731.217091842176</v>
      </c>
      <c r="S151" s="162">
        <v>192479.5326725771</v>
      </c>
      <c r="T151" s="162">
        <v>37175.090008357358</v>
      </c>
      <c r="U151" s="314">
        <f t="shared" si="3"/>
        <v>295385.83977277664</v>
      </c>
      <c r="V151" s="44"/>
      <c r="W151" s="44"/>
      <c r="X151" s="110"/>
      <c r="Y151" s="110"/>
      <c r="Z151" s="111"/>
    </row>
    <row r="152" spans="1:26" s="45" customFormat="1">
      <c r="A152" s="128">
        <v>483</v>
      </c>
      <c r="B152" s="124" t="s">
        <v>156</v>
      </c>
      <c r="C152" s="416">
        <v>1067</v>
      </c>
      <c r="D152" s="420">
        <v>0.44555</v>
      </c>
      <c r="E152" s="428">
        <v>0</v>
      </c>
      <c r="F152" s="158">
        <v>0</v>
      </c>
      <c r="G152" s="427">
        <v>0</v>
      </c>
      <c r="H152" s="272">
        <v>253</v>
      </c>
      <c r="I152" s="15">
        <v>381</v>
      </c>
      <c r="J152" s="337">
        <v>0.66404199475065617</v>
      </c>
      <c r="K152" s="435">
        <v>0.66418618709286192</v>
      </c>
      <c r="L152" s="442">
        <v>0.430562999573744</v>
      </c>
      <c r="M152" s="14">
        <f>Lisäosat[[#This Row],[HYTE-kerroin (sis. Kulttuurihyte)]]*Lisäosat[[#This Row],[Asukasmäärä 31.12.2022]]</f>
        <v>459.41072054518486</v>
      </c>
      <c r="N152" s="435">
        <f>Lisäosat[[#This Row],[HYTE-kerroin (sis. Kulttuurihyte)]]/$N$7</f>
        <v>0.62886768293060624</v>
      </c>
      <c r="O152" s="447">
        <v>0</v>
      </c>
      <c r="P152" s="200">
        <v>29755.401791500004</v>
      </c>
      <c r="Q152" s="162">
        <v>0</v>
      </c>
      <c r="R152" s="162">
        <v>9283.795267327896</v>
      </c>
      <c r="S152" s="162">
        <v>12957.045099535137</v>
      </c>
      <c r="T152" s="162">
        <v>0</v>
      </c>
      <c r="U152" s="314">
        <f t="shared" si="3"/>
        <v>51996.242158363035</v>
      </c>
      <c r="V152" s="44"/>
      <c r="W152" s="44"/>
      <c r="X152" s="110"/>
      <c r="Y152" s="110"/>
      <c r="Z152" s="111"/>
    </row>
    <row r="153" spans="1:26" s="45" customFormat="1">
      <c r="A153" s="128">
        <v>484</v>
      </c>
      <c r="B153" s="124" t="s">
        <v>157</v>
      </c>
      <c r="C153" s="416">
        <v>2967</v>
      </c>
      <c r="D153" s="420">
        <v>0.84028333333333327</v>
      </c>
      <c r="E153" s="428">
        <v>0</v>
      </c>
      <c r="F153" s="158">
        <v>0</v>
      </c>
      <c r="G153" s="427">
        <v>0</v>
      </c>
      <c r="H153" s="272">
        <v>947</v>
      </c>
      <c r="I153" s="15">
        <v>1056</v>
      </c>
      <c r="J153" s="337">
        <v>0.89678030303030298</v>
      </c>
      <c r="K153" s="435">
        <v>0.89697503296208458</v>
      </c>
      <c r="L153" s="442">
        <v>0.46201075535688602</v>
      </c>
      <c r="M153" s="14">
        <f>Lisäosat[[#This Row],[HYTE-kerroin (sis. Kulttuurihyte)]]*Lisäosat[[#This Row],[Asukasmäärä 31.12.2022]]</f>
        <v>1370.7859111438809</v>
      </c>
      <c r="N153" s="435">
        <f>Lisäosat[[#This Row],[HYTE-kerroin (sis. Kulttuurihyte)]]/$N$7</f>
        <v>0.67479935223867671</v>
      </c>
      <c r="O153" s="447">
        <v>0</v>
      </c>
      <c r="P153" s="200">
        <v>156044.42148349999</v>
      </c>
      <c r="Q153" s="162">
        <v>0</v>
      </c>
      <c r="R153" s="162">
        <v>34863.356488660414</v>
      </c>
      <c r="S153" s="162">
        <v>38661.12408395949</v>
      </c>
      <c r="T153" s="162">
        <v>0</v>
      </c>
      <c r="U153" s="314">
        <f t="shared" si="3"/>
        <v>229568.9020561199</v>
      </c>
      <c r="V153" s="44"/>
      <c r="W153" s="44"/>
      <c r="X153" s="110"/>
      <c r="Y153" s="110"/>
      <c r="Z153" s="111"/>
    </row>
    <row r="154" spans="1:26" s="45" customFormat="1">
      <c r="A154" s="128">
        <v>489</v>
      </c>
      <c r="B154" s="124" t="s">
        <v>158</v>
      </c>
      <c r="C154" s="416">
        <v>1791</v>
      </c>
      <c r="D154" s="420">
        <v>1.1574333333333333</v>
      </c>
      <c r="E154" s="428">
        <v>0</v>
      </c>
      <c r="F154" s="158">
        <v>0</v>
      </c>
      <c r="G154" s="427">
        <v>0</v>
      </c>
      <c r="H154" s="272">
        <v>434</v>
      </c>
      <c r="I154" s="15">
        <v>638</v>
      </c>
      <c r="J154" s="337">
        <v>0.68025078369905956</v>
      </c>
      <c r="K154" s="435">
        <v>0.68039849567294708</v>
      </c>
      <c r="L154" s="442">
        <v>0.48128926985439902</v>
      </c>
      <c r="M154" s="14">
        <f>Lisäosat[[#This Row],[HYTE-kerroin (sis. Kulttuurihyte)]]*Lisäosat[[#This Row],[Asukasmäärä 31.12.2022]]</f>
        <v>861.98908230922859</v>
      </c>
      <c r="N154" s="435">
        <f>Lisäosat[[#This Row],[HYTE-kerroin (sis. Kulttuurihyte)]]/$N$7</f>
        <v>0.70295698481369473</v>
      </c>
      <c r="O154" s="447">
        <v>0</v>
      </c>
      <c r="P154" s="200">
        <v>194620.1406435</v>
      </c>
      <c r="Q154" s="162">
        <v>0</v>
      </c>
      <c r="R154" s="162">
        <v>15963.577545328253</v>
      </c>
      <c r="S154" s="162">
        <v>24311.211983763627</v>
      </c>
      <c r="T154" s="162">
        <v>0</v>
      </c>
      <c r="U154" s="314">
        <f t="shared" si="3"/>
        <v>234894.93017259188</v>
      </c>
      <c r="V154" s="44"/>
      <c r="W154" s="44"/>
      <c r="X154" s="110"/>
      <c r="Y154" s="110"/>
      <c r="Z154" s="111"/>
    </row>
    <row r="155" spans="1:26" s="45" customFormat="1">
      <c r="A155" s="128">
        <v>491</v>
      </c>
      <c r="B155" s="124" t="s">
        <v>159</v>
      </c>
      <c r="C155" s="416">
        <v>51980</v>
      </c>
      <c r="D155" s="420">
        <v>0</v>
      </c>
      <c r="E155" s="428">
        <v>0</v>
      </c>
      <c r="F155" s="158">
        <v>0</v>
      </c>
      <c r="G155" s="427">
        <v>0</v>
      </c>
      <c r="H155" s="272">
        <v>21755</v>
      </c>
      <c r="I155" s="15">
        <v>20994</v>
      </c>
      <c r="J155" s="337">
        <v>1.0362484519386492</v>
      </c>
      <c r="K155" s="435">
        <v>1.0364734664596784</v>
      </c>
      <c r="L155" s="442">
        <v>0.691385701083847</v>
      </c>
      <c r="M155" s="14">
        <f>Lisäosat[[#This Row],[HYTE-kerroin (sis. Kulttuurihyte)]]*Lisäosat[[#This Row],[Asukasmäärä 31.12.2022]]</f>
        <v>35938.228742338368</v>
      </c>
      <c r="N155" s="435">
        <f>Lisäosat[[#This Row],[HYTE-kerroin (sis. Kulttuurihyte)]]/$N$7</f>
        <v>1.0098176672923416</v>
      </c>
      <c r="O155" s="447">
        <v>0</v>
      </c>
      <c r="P155" s="200">
        <v>0</v>
      </c>
      <c r="Q155" s="162">
        <v>0</v>
      </c>
      <c r="R155" s="162">
        <v>705774.16930412047</v>
      </c>
      <c r="S155" s="162">
        <v>1013588.1244984777</v>
      </c>
      <c r="T155" s="162">
        <v>0</v>
      </c>
      <c r="U155" s="314">
        <f t="shared" si="3"/>
        <v>1719362.293802598</v>
      </c>
      <c r="V155" s="44"/>
      <c r="W155" s="44"/>
      <c r="X155" s="110"/>
      <c r="Y155" s="110"/>
      <c r="Z155" s="111"/>
    </row>
    <row r="156" spans="1:26" s="45" customFormat="1">
      <c r="A156" s="128">
        <v>494</v>
      </c>
      <c r="B156" s="124" t="s">
        <v>160</v>
      </c>
      <c r="C156" s="416">
        <v>8882</v>
      </c>
      <c r="D156" s="420">
        <v>0.19033333333333333</v>
      </c>
      <c r="E156" s="428">
        <v>0</v>
      </c>
      <c r="F156" s="158">
        <v>0</v>
      </c>
      <c r="G156" s="427">
        <v>0</v>
      </c>
      <c r="H156" s="272">
        <v>2466</v>
      </c>
      <c r="I156" s="15">
        <v>3363</v>
      </c>
      <c r="J156" s="337">
        <v>0.73327386262265837</v>
      </c>
      <c r="K156" s="435">
        <v>0.73343308820863884</v>
      </c>
      <c r="L156" s="442">
        <v>0.53484941883286596</v>
      </c>
      <c r="M156" s="14">
        <f>Lisäosat[[#This Row],[HYTE-kerroin (sis. Kulttuurihyte)]]*Lisäosat[[#This Row],[Asukasmäärä 31.12.2022]]</f>
        <v>4750.5325380735158</v>
      </c>
      <c r="N156" s="435">
        <f>Lisäosat[[#This Row],[HYTE-kerroin (sis. Kulttuurihyte)]]/$N$7</f>
        <v>0.78118536676674666</v>
      </c>
      <c r="O156" s="447">
        <v>0</v>
      </c>
      <c r="P156" s="200">
        <v>105810.94032666666</v>
      </c>
      <c r="Q156" s="162">
        <v>0</v>
      </c>
      <c r="R156" s="162">
        <v>85338.020232045601</v>
      </c>
      <c r="S156" s="162">
        <v>133982.2115373855</v>
      </c>
      <c r="T156" s="162">
        <v>0</v>
      </c>
      <c r="U156" s="314">
        <f t="shared" si="3"/>
        <v>325131.17209609773</v>
      </c>
      <c r="V156" s="44"/>
      <c r="W156" s="44"/>
      <c r="X156" s="110"/>
      <c r="Y156" s="110"/>
      <c r="Z156" s="111"/>
    </row>
    <row r="157" spans="1:26" s="45" customFormat="1">
      <c r="A157" s="128">
        <v>495</v>
      </c>
      <c r="B157" s="124" t="s">
        <v>161</v>
      </c>
      <c r="C157" s="416">
        <v>1477</v>
      </c>
      <c r="D157" s="420">
        <v>0.85261666666666658</v>
      </c>
      <c r="E157" s="428">
        <v>0</v>
      </c>
      <c r="F157" s="158">
        <v>0</v>
      </c>
      <c r="G157" s="427">
        <v>0</v>
      </c>
      <c r="H157" s="272">
        <v>529</v>
      </c>
      <c r="I157" s="15">
        <v>489</v>
      </c>
      <c r="J157" s="337">
        <v>1.081799591002045</v>
      </c>
      <c r="K157" s="435">
        <v>1.0820344966526769</v>
      </c>
      <c r="L157" s="442">
        <v>0.60792452174392098</v>
      </c>
      <c r="M157" s="14">
        <f>Lisäosat[[#This Row],[HYTE-kerroin (sis. Kulttuurihyte)]]*Lisäosat[[#This Row],[Asukasmäärä 31.12.2022]]</f>
        <v>897.90451861577128</v>
      </c>
      <c r="N157" s="435">
        <f>Lisäosat[[#This Row],[HYTE-kerroin (sis. Kulttuurihyte)]]/$N$7</f>
        <v>0.88791671779571479</v>
      </c>
      <c r="O157" s="447">
        <v>0</v>
      </c>
      <c r="P157" s="200">
        <v>78820.514375166662</v>
      </c>
      <c r="Q157" s="162">
        <v>0</v>
      </c>
      <c r="R157" s="162">
        <v>20935.960865383651</v>
      </c>
      <c r="S157" s="162">
        <v>25324.157279078267</v>
      </c>
      <c r="T157" s="162">
        <v>0</v>
      </c>
      <c r="U157" s="314">
        <f t="shared" si="3"/>
        <v>125080.63251962858</v>
      </c>
      <c r="V157" s="44"/>
      <c r="W157" s="44"/>
      <c r="X157" s="110"/>
      <c r="Y157" s="110"/>
      <c r="Z157" s="111"/>
    </row>
    <row r="158" spans="1:26" s="45" customFormat="1">
      <c r="A158" s="128">
        <v>498</v>
      </c>
      <c r="B158" s="124" t="s">
        <v>162</v>
      </c>
      <c r="C158" s="416">
        <v>2281</v>
      </c>
      <c r="D158" s="420">
        <v>1.8335333333333335</v>
      </c>
      <c r="E158" s="428">
        <v>0</v>
      </c>
      <c r="F158" s="158">
        <v>8</v>
      </c>
      <c r="G158" s="427">
        <v>3.5072336694432268E-3</v>
      </c>
      <c r="H158" s="272">
        <v>1003</v>
      </c>
      <c r="I158" s="15">
        <v>966</v>
      </c>
      <c r="J158" s="337">
        <v>1.0383022774327122</v>
      </c>
      <c r="K158" s="435">
        <v>1.0385277379284099</v>
      </c>
      <c r="L158" s="442">
        <v>0.69635553288052099</v>
      </c>
      <c r="M158" s="14">
        <f>Lisäosat[[#This Row],[HYTE-kerroin (sis. Kulttuurihyte)]]*Lisäosat[[#This Row],[Asukasmäärä 31.12.2022]]</f>
        <v>1588.3869705004684</v>
      </c>
      <c r="N158" s="435">
        <f>Lisäosat[[#This Row],[HYTE-kerroin (sis. Kulttuurihyte)]]/$N$7</f>
        <v>1.017076457782057</v>
      </c>
      <c r="O158" s="447">
        <v>0</v>
      </c>
      <c r="P158" s="200">
        <v>785308.50567400001</v>
      </c>
      <c r="Q158" s="162">
        <v>0</v>
      </c>
      <c r="R158" s="162">
        <v>31032.351189812609</v>
      </c>
      <c r="S158" s="162">
        <v>44798.26153787884</v>
      </c>
      <c r="T158" s="162">
        <v>0</v>
      </c>
      <c r="U158" s="314">
        <f t="shared" si="3"/>
        <v>861139.11840169155</v>
      </c>
      <c r="V158" s="44"/>
      <c r="W158" s="44"/>
      <c r="X158" s="110"/>
      <c r="Y158" s="110"/>
      <c r="Z158" s="111"/>
    </row>
    <row r="159" spans="1:26" s="45" customFormat="1">
      <c r="A159" s="128">
        <v>499</v>
      </c>
      <c r="B159" s="124" t="s">
        <v>163</v>
      </c>
      <c r="C159" s="416">
        <v>19662</v>
      </c>
      <c r="D159" s="420">
        <v>0</v>
      </c>
      <c r="E159" s="428">
        <v>0</v>
      </c>
      <c r="F159" s="158">
        <v>0</v>
      </c>
      <c r="G159" s="427">
        <v>0</v>
      </c>
      <c r="H159" s="272">
        <v>5241</v>
      </c>
      <c r="I159" s="15">
        <v>9077</v>
      </c>
      <c r="J159" s="337">
        <v>0.57739341192023796</v>
      </c>
      <c r="K159" s="435">
        <v>0.57751878909381593</v>
      </c>
      <c r="L159" s="442">
        <v>0.68247225317506</v>
      </c>
      <c r="M159" s="14">
        <f>Lisäosat[[#This Row],[HYTE-kerroin (sis. Kulttuurihyte)]]*Lisäosat[[#This Row],[Asukasmäärä 31.12.2022]]</f>
        <v>13418.769441928029</v>
      </c>
      <c r="N159" s="435">
        <f>Lisäosat[[#This Row],[HYTE-kerroin (sis. Kulttuurihyte)]]/$N$7</f>
        <v>0.99679894682896952</v>
      </c>
      <c r="O159" s="447">
        <v>0.36578071260457978</v>
      </c>
      <c r="P159" s="200">
        <v>0</v>
      </c>
      <c r="Q159" s="162">
        <v>0</v>
      </c>
      <c r="R159" s="162">
        <v>148752.78504823017</v>
      </c>
      <c r="S159" s="162">
        <v>378457.86583516363</v>
      </c>
      <c r="T159" s="162">
        <v>73645.879001407986</v>
      </c>
      <c r="U159" s="314">
        <f t="shared" si="3"/>
        <v>600856.52988480183</v>
      </c>
      <c r="V159" s="44"/>
      <c r="W159" s="44"/>
      <c r="X159" s="110"/>
      <c r="Y159" s="110"/>
      <c r="Z159" s="111"/>
    </row>
    <row r="160" spans="1:26" s="45" customFormat="1">
      <c r="A160" s="128">
        <v>500</v>
      </c>
      <c r="B160" s="124" t="s">
        <v>164</v>
      </c>
      <c r="C160" s="416">
        <v>10486</v>
      </c>
      <c r="D160" s="420">
        <v>0</v>
      </c>
      <c r="E160" s="428">
        <v>0</v>
      </c>
      <c r="F160" s="158">
        <v>0</v>
      </c>
      <c r="G160" s="427">
        <v>0</v>
      </c>
      <c r="H160" s="272">
        <v>2855</v>
      </c>
      <c r="I160" s="15">
        <v>4521</v>
      </c>
      <c r="J160" s="337">
        <v>0.63149745631497456</v>
      </c>
      <c r="K160" s="435">
        <v>0.63163458182517251</v>
      </c>
      <c r="L160" s="442">
        <v>0.54642764059999105</v>
      </c>
      <c r="M160" s="14">
        <f>Lisäosat[[#This Row],[HYTE-kerroin (sis. Kulttuurihyte)]]*Lisäosat[[#This Row],[Asukasmäärä 31.12.2022]]</f>
        <v>5729.8402393315064</v>
      </c>
      <c r="N160" s="435">
        <f>Lisäosat[[#This Row],[HYTE-kerroin (sis. Kulttuurihyte)]]/$N$7</f>
        <v>0.79809617773368291</v>
      </c>
      <c r="O160" s="447">
        <v>1.0458386475557486</v>
      </c>
      <c r="P160" s="200">
        <v>0</v>
      </c>
      <c r="Q160" s="162">
        <v>0</v>
      </c>
      <c r="R160" s="162">
        <v>86765.494947745741</v>
      </c>
      <c r="S160" s="162">
        <v>161602.23319570435</v>
      </c>
      <c r="T160" s="162">
        <v>112298.6399566805</v>
      </c>
      <c r="U160" s="314">
        <f t="shared" si="3"/>
        <v>360666.36810013058</v>
      </c>
      <c r="V160" s="44"/>
      <c r="W160" s="44"/>
      <c r="X160" s="110"/>
      <c r="Y160" s="110"/>
      <c r="Z160" s="111"/>
    </row>
    <row r="161" spans="1:26" s="45" customFormat="1">
      <c r="A161" s="128">
        <v>503</v>
      </c>
      <c r="B161" s="124" t="s">
        <v>165</v>
      </c>
      <c r="C161" s="416">
        <v>7539</v>
      </c>
      <c r="D161" s="420">
        <v>0</v>
      </c>
      <c r="E161" s="428">
        <v>0</v>
      </c>
      <c r="F161" s="158">
        <v>0</v>
      </c>
      <c r="G161" s="427">
        <v>0</v>
      </c>
      <c r="H161" s="272">
        <v>1953</v>
      </c>
      <c r="I161" s="15">
        <v>3286</v>
      </c>
      <c r="J161" s="337">
        <v>0.59433962264150941</v>
      </c>
      <c r="K161" s="435">
        <v>0.59446867957304661</v>
      </c>
      <c r="L161" s="442">
        <v>0.69262229239625805</v>
      </c>
      <c r="M161" s="14">
        <f>Lisäosat[[#This Row],[HYTE-kerroin (sis. Kulttuurihyte)]]*Lisäosat[[#This Row],[Asukasmäärä 31.12.2022]]</f>
        <v>5221.6794623753894</v>
      </c>
      <c r="N161" s="435">
        <f>Lisäosat[[#This Row],[HYTE-kerroin (sis. Kulttuurihyte)]]/$N$7</f>
        <v>1.0116237962772705</v>
      </c>
      <c r="O161" s="447">
        <v>0</v>
      </c>
      <c r="P161" s="200">
        <v>0</v>
      </c>
      <c r="Q161" s="162">
        <v>0</v>
      </c>
      <c r="R161" s="162">
        <v>58710.261816445694</v>
      </c>
      <c r="S161" s="162">
        <v>147270.26006059416</v>
      </c>
      <c r="T161" s="162">
        <v>0</v>
      </c>
      <c r="U161" s="314">
        <f t="shared" si="3"/>
        <v>205980.52187703986</v>
      </c>
      <c r="V161" s="44"/>
      <c r="W161" s="44"/>
      <c r="X161" s="110"/>
      <c r="Y161" s="110"/>
      <c r="Z161" s="111"/>
    </row>
    <row r="162" spans="1:26" s="45" customFormat="1">
      <c r="A162" s="128">
        <v>504</v>
      </c>
      <c r="B162" s="124" t="s">
        <v>166</v>
      </c>
      <c r="C162" s="416">
        <v>1764</v>
      </c>
      <c r="D162" s="420">
        <v>0</v>
      </c>
      <c r="E162" s="428">
        <v>0</v>
      </c>
      <c r="F162" s="158">
        <v>0</v>
      </c>
      <c r="G162" s="427">
        <v>0</v>
      </c>
      <c r="H162" s="272">
        <v>502</v>
      </c>
      <c r="I162" s="15">
        <v>732</v>
      </c>
      <c r="J162" s="337">
        <v>0.68579234972677594</v>
      </c>
      <c r="K162" s="435">
        <v>0.68594126501519981</v>
      </c>
      <c r="L162" s="442">
        <v>0.66091585559049904</v>
      </c>
      <c r="M162" s="14">
        <f>Lisäosat[[#This Row],[HYTE-kerroin (sis. Kulttuurihyte)]]*Lisäosat[[#This Row],[Asukasmäärä 31.12.2022]]</f>
        <v>1165.8555692616403</v>
      </c>
      <c r="N162" s="435">
        <f>Lisäosat[[#This Row],[HYTE-kerroin (sis. Kulttuurihyte)]]/$N$7</f>
        <v>0.96531430505818505</v>
      </c>
      <c r="O162" s="447">
        <v>0</v>
      </c>
      <c r="P162" s="200">
        <v>0</v>
      </c>
      <c r="Q162" s="162">
        <v>0</v>
      </c>
      <c r="R162" s="162">
        <v>15851.005128477243</v>
      </c>
      <c r="S162" s="162">
        <v>32881.346722908143</v>
      </c>
      <c r="T162" s="162">
        <v>0</v>
      </c>
      <c r="U162" s="314">
        <f t="shared" si="3"/>
        <v>48732.351851385385</v>
      </c>
      <c r="V162" s="44"/>
      <c r="W162" s="44"/>
      <c r="X162" s="110"/>
      <c r="Y162" s="110"/>
      <c r="Z162" s="111"/>
    </row>
    <row r="163" spans="1:26" s="45" customFormat="1">
      <c r="A163" s="128">
        <v>505</v>
      </c>
      <c r="B163" s="124" t="s">
        <v>167</v>
      </c>
      <c r="C163" s="416">
        <v>20912</v>
      </c>
      <c r="D163" s="420">
        <v>0</v>
      </c>
      <c r="E163" s="428">
        <v>0</v>
      </c>
      <c r="F163" s="158">
        <v>6</v>
      </c>
      <c r="G163" s="427">
        <v>2.8691660290742159E-4</v>
      </c>
      <c r="H163" s="272">
        <v>6145</v>
      </c>
      <c r="I163" s="15">
        <v>9508</v>
      </c>
      <c r="J163" s="337">
        <v>0.64629785443836774</v>
      </c>
      <c r="K163" s="435">
        <v>0.64643819375746303</v>
      </c>
      <c r="L163" s="442">
        <v>0.67706358188835603</v>
      </c>
      <c r="M163" s="14">
        <f>Lisäosat[[#This Row],[HYTE-kerroin (sis. Kulttuurihyte)]]*Lisäosat[[#This Row],[Asukasmäärä 31.12.2022]]</f>
        <v>14158.7536244493</v>
      </c>
      <c r="N163" s="435">
        <f>Lisäosat[[#This Row],[HYTE-kerroin (sis. Kulttuurihyte)]]/$N$7</f>
        <v>0.98889920025722478</v>
      </c>
      <c r="O163" s="447">
        <v>0.30632591780237473</v>
      </c>
      <c r="P163" s="200">
        <v>0</v>
      </c>
      <c r="Q163" s="162">
        <v>0</v>
      </c>
      <c r="R163" s="162">
        <v>177089.93315291445</v>
      </c>
      <c r="S163" s="162">
        <v>399328.09806329408</v>
      </c>
      <c r="T163" s="162">
        <v>65596.288953172581</v>
      </c>
      <c r="U163" s="314">
        <f t="shared" si="3"/>
        <v>642014.32016938122</v>
      </c>
      <c r="V163" s="44"/>
      <c r="W163" s="44"/>
      <c r="X163" s="110"/>
      <c r="Y163" s="110"/>
      <c r="Z163" s="111"/>
    </row>
    <row r="164" spans="1:26" s="45" customFormat="1">
      <c r="A164" s="128">
        <v>507</v>
      </c>
      <c r="B164" s="124" t="s">
        <v>168</v>
      </c>
      <c r="C164" s="416">
        <v>5564</v>
      </c>
      <c r="D164" s="420">
        <v>0.68535000000000001</v>
      </c>
      <c r="E164" s="428">
        <v>0</v>
      </c>
      <c r="F164" s="158">
        <v>0</v>
      </c>
      <c r="G164" s="427">
        <v>0</v>
      </c>
      <c r="H164" s="272">
        <v>1907</v>
      </c>
      <c r="I164" s="15">
        <v>1975</v>
      </c>
      <c r="J164" s="337">
        <v>0.96556962025316451</v>
      </c>
      <c r="K164" s="435">
        <v>0.96577928733176444</v>
      </c>
      <c r="L164" s="442">
        <v>0.70616618361824801</v>
      </c>
      <c r="M164" s="14">
        <f>Lisäosat[[#This Row],[HYTE-kerroin (sis. Kulttuurihyte)]]*Lisäosat[[#This Row],[Asukasmäärä 31.12.2022]]</f>
        <v>3929.108645651932</v>
      </c>
      <c r="N164" s="435">
        <f>Lisäosat[[#This Row],[HYTE-kerroin (sis. Kulttuurihyte)]]/$N$7</f>
        <v>1.0314056063702628</v>
      </c>
      <c r="O164" s="447">
        <v>0</v>
      </c>
      <c r="P164" s="200">
        <v>238673.65836600002</v>
      </c>
      <c r="Q164" s="162">
        <v>0</v>
      </c>
      <c r="R164" s="162">
        <v>70394.107006752572</v>
      </c>
      <c r="S164" s="162">
        <v>110815.08472913038</v>
      </c>
      <c r="T164" s="162">
        <v>0</v>
      </c>
      <c r="U164" s="314">
        <f t="shared" si="3"/>
        <v>419882.85010188294</v>
      </c>
      <c r="V164" s="44"/>
      <c r="W164" s="44"/>
      <c r="X164" s="110"/>
      <c r="Y164" s="110"/>
      <c r="Z164" s="111"/>
    </row>
    <row r="165" spans="1:26" s="45" customFormat="1">
      <c r="A165" s="128">
        <v>508</v>
      </c>
      <c r="B165" s="124" t="s">
        <v>169</v>
      </c>
      <c r="C165" s="416">
        <v>9360</v>
      </c>
      <c r="D165" s="420">
        <v>0.56678333333333331</v>
      </c>
      <c r="E165" s="428">
        <v>0</v>
      </c>
      <c r="F165" s="158">
        <v>1</v>
      </c>
      <c r="G165" s="427">
        <v>1.0683760683760684E-4</v>
      </c>
      <c r="H165" s="272">
        <v>3692</v>
      </c>
      <c r="I165" s="15">
        <v>3408</v>
      </c>
      <c r="J165" s="337">
        <v>1.0833333333333333</v>
      </c>
      <c r="K165" s="435">
        <v>1.0835685720260029</v>
      </c>
      <c r="L165" s="442">
        <v>0.64677686220595898</v>
      </c>
      <c r="M165" s="14">
        <f>Lisäosat[[#This Row],[HYTE-kerroin (sis. Kulttuurihyte)]]*Lisäosat[[#This Row],[Asukasmäärä 31.12.2022]]</f>
        <v>6053.8314302477756</v>
      </c>
      <c r="N165" s="435">
        <f>Lisäosat[[#This Row],[HYTE-kerroin (sis. Kulttuurihyte)]]/$N$7</f>
        <v>0.94466330620898176</v>
      </c>
      <c r="O165" s="447">
        <v>0</v>
      </c>
      <c r="P165" s="200">
        <v>332045.70828000002</v>
      </c>
      <c r="Q165" s="162">
        <v>0</v>
      </c>
      <c r="R165" s="162">
        <v>132862.84402754036</v>
      </c>
      <c r="S165" s="162">
        <v>170739.95742550128</v>
      </c>
      <c r="T165" s="162">
        <v>0</v>
      </c>
      <c r="U165" s="314">
        <f t="shared" si="3"/>
        <v>635648.50973304163</v>
      </c>
      <c r="V165" s="44"/>
      <c r="W165" s="44"/>
      <c r="X165" s="110"/>
      <c r="Y165" s="110"/>
      <c r="Z165" s="111"/>
    </row>
    <row r="166" spans="1:26" s="45" customFormat="1">
      <c r="A166" s="128">
        <v>529</v>
      </c>
      <c r="B166" s="124" t="s">
        <v>170</v>
      </c>
      <c r="C166" s="416">
        <v>19850</v>
      </c>
      <c r="D166" s="420">
        <v>0</v>
      </c>
      <c r="E166" s="428">
        <v>0</v>
      </c>
      <c r="F166" s="158">
        <v>1</v>
      </c>
      <c r="G166" s="427">
        <v>5.0377833753148616E-5</v>
      </c>
      <c r="H166" s="272">
        <v>5387</v>
      </c>
      <c r="I166" s="15">
        <v>8545</v>
      </c>
      <c r="J166" s="337">
        <v>0.63042715038033936</v>
      </c>
      <c r="K166" s="435">
        <v>0.63056404348065831</v>
      </c>
      <c r="L166" s="442">
        <v>0.74495281118328904</v>
      </c>
      <c r="M166" s="14">
        <f>Lisäosat[[#This Row],[HYTE-kerroin (sis. Kulttuurihyte)]]*Lisäosat[[#This Row],[Asukasmäärä 31.12.2022]]</f>
        <v>14787.313301988288</v>
      </c>
      <c r="N166" s="435">
        <f>Lisäosat[[#This Row],[HYTE-kerroin (sis. Kulttuurihyte)]]/$N$7</f>
        <v>1.0880562164544256</v>
      </c>
      <c r="O166" s="447">
        <v>0.91720670514640423</v>
      </c>
      <c r="P166" s="200">
        <v>0</v>
      </c>
      <c r="Q166" s="162">
        <v>0</v>
      </c>
      <c r="R166" s="162">
        <v>163968.72104649298</v>
      </c>
      <c r="S166" s="162">
        <v>417055.75596373895</v>
      </c>
      <c r="T166" s="162">
        <v>186435.1037148787</v>
      </c>
      <c r="U166" s="314">
        <f t="shared" si="3"/>
        <v>767459.5807251106</v>
      </c>
      <c r="V166" s="44"/>
      <c r="W166" s="44"/>
      <c r="X166" s="110"/>
      <c r="Y166" s="110"/>
      <c r="Z166" s="111"/>
    </row>
    <row r="167" spans="1:26" s="45" customFormat="1">
      <c r="A167" s="128">
        <v>531</v>
      </c>
      <c r="B167" s="124" t="s">
        <v>171</v>
      </c>
      <c r="C167" s="416">
        <v>5072</v>
      </c>
      <c r="D167" s="420">
        <v>0</v>
      </c>
      <c r="E167" s="428">
        <v>0</v>
      </c>
      <c r="F167" s="158">
        <v>0</v>
      </c>
      <c r="G167" s="427">
        <v>0</v>
      </c>
      <c r="H167" s="272">
        <v>1465</v>
      </c>
      <c r="I167" s="15">
        <v>2042</v>
      </c>
      <c r="J167" s="337">
        <v>0.71743388834476007</v>
      </c>
      <c r="K167" s="435">
        <v>0.71758967438473342</v>
      </c>
      <c r="L167" s="442">
        <v>0.60521511276379403</v>
      </c>
      <c r="M167" s="14">
        <f>Lisäosat[[#This Row],[HYTE-kerroin (sis. Kulttuurihyte)]]*Lisäosat[[#This Row],[Asukasmäärä 31.12.2022]]</f>
        <v>3069.6510519379635</v>
      </c>
      <c r="N167" s="435">
        <f>Lisäosat[[#This Row],[HYTE-kerroin (sis. Kulttuurihyte)]]/$N$7</f>
        <v>0.88395943454301862</v>
      </c>
      <c r="O167" s="447">
        <v>0</v>
      </c>
      <c r="P167" s="200">
        <v>0</v>
      </c>
      <c r="Q167" s="162">
        <v>0</v>
      </c>
      <c r="R167" s="162">
        <v>47678.954253079719</v>
      </c>
      <c r="S167" s="162">
        <v>86575.269886162292</v>
      </c>
      <c r="T167" s="162">
        <v>0</v>
      </c>
      <c r="U167" s="314">
        <f t="shared" si="3"/>
        <v>134254.22413924203</v>
      </c>
      <c r="V167" s="44"/>
      <c r="W167" s="44"/>
      <c r="X167" s="110"/>
      <c r="Y167" s="110"/>
      <c r="Z167" s="111"/>
    </row>
    <row r="168" spans="1:26" s="45" customFormat="1">
      <c r="A168" s="128">
        <v>535</v>
      </c>
      <c r="B168" s="124" t="s">
        <v>172</v>
      </c>
      <c r="C168" s="416">
        <v>10419</v>
      </c>
      <c r="D168" s="420">
        <v>8.7833333333333333E-2</v>
      </c>
      <c r="E168" s="428">
        <v>0</v>
      </c>
      <c r="F168" s="158">
        <v>0</v>
      </c>
      <c r="G168" s="427">
        <v>0</v>
      </c>
      <c r="H168" s="272">
        <v>3730</v>
      </c>
      <c r="I168" s="15">
        <v>3980</v>
      </c>
      <c r="J168" s="337">
        <v>0.93718592964824121</v>
      </c>
      <c r="K168" s="435">
        <v>0.93738943339551395</v>
      </c>
      <c r="L168" s="442">
        <v>0.67706110195504599</v>
      </c>
      <c r="M168" s="14">
        <f>Lisäosat[[#This Row],[HYTE-kerroin (sis. Kulttuurihyte)]]*Lisäosat[[#This Row],[Asukasmäärä 31.12.2022]]</f>
        <v>7054.2996212696244</v>
      </c>
      <c r="N168" s="435">
        <f>Lisäosat[[#This Row],[HYTE-kerroin (sis. Kulttuurihyte)]]/$N$7</f>
        <v>0.9888955781394021</v>
      </c>
      <c r="O168" s="447">
        <v>0</v>
      </c>
      <c r="P168" s="200">
        <v>57278.330945000002</v>
      </c>
      <c r="Q168" s="162">
        <v>0</v>
      </c>
      <c r="R168" s="162">
        <v>127943.25263577695</v>
      </c>
      <c r="S168" s="162">
        <v>198956.78148293085</v>
      </c>
      <c r="T168" s="162">
        <v>0</v>
      </c>
      <c r="U168" s="314">
        <f t="shared" si="3"/>
        <v>384178.36506370781</v>
      </c>
      <c r="V168" s="44"/>
      <c r="W168" s="44"/>
      <c r="X168" s="110"/>
      <c r="Y168" s="110"/>
      <c r="Z168" s="111"/>
    </row>
    <row r="169" spans="1:26" s="45" customFormat="1">
      <c r="A169" s="128">
        <v>536</v>
      </c>
      <c r="B169" s="124" t="s">
        <v>173</v>
      </c>
      <c r="C169" s="416">
        <v>35346</v>
      </c>
      <c r="D169" s="420">
        <v>0</v>
      </c>
      <c r="E169" s="428">
        <v>0</v>
      </c>
      <c r="F169" s="158">
        <v>4</v>
      </c>
      <c r="G169" s="427">
        <v>1.1316697787585583E-4</v>
      </c>
      <c r="H169" s="272">
        <v>12111</v>
      </c>
      <c r="I169" s="15">
        <v>15541</v>
      </c>
      <c r="J169" s="337">
        <v>0.77929348175793067</v>
      </c>
      <c r="K169" s="435">
        <v>0.77946270020087349</v>
      </c>
      <c r="L169" s="442">
        <v>0.75051585731815995</v>
      </c>
      <c r="M169" s="14">
        <f>Lisäosat[[#This Row],[HYTE-kerroin (sis. Kulttuurihyte)]]*Lisäosat[[#This Row],[Asukasmäärä 31.12.2022]]</f>
        <v>26527.733492767682</v>
      </c>
      <c r="N169" s="435">
        <f>Lisäosat[[#This Row],[HYTE-kerroin (sis. Kulttuurihyte)]]/$N$7</f>
        <v>1.096181438399497</v>
      </c>
      <c r="O169" s="447">
        <v>1.3733371731186568</v>
      </c>
      <c r="P169" s="200">
        <v>0</v>
      </c>
      <c r="Q169" s="162">
        <v>0</v>
      </c>
      <c r="R169" s="162">
        <v>360916.64067703095</v>
      </c>
      <c r="S169" s="162">
        <v>748178.09833942109</v>
      </c>
      <c r="T169" s="162">
        <v>497069.83138357289</v>
      </c>
      <c r="U169" s="314">
        <f t="shared" si="3"/>
        <v>1606164.570400025</v>
      </c>
      <c r="V169" s="44"/>
      <c r="W169" s="44"/>
      <c r="X169" s="110"/>
      <c r="Y169" s="110"/>
      <c r="Z169" s="111"/>
    </row>
    <row r="170" spans="1:26" s="45" customFormat="1">
      <c r="A170" s="128">
        <v>538</v>
      </c>
      <c r="B170" s="124" t="s">
        <v>174</v>
      </c>
      <c r="C170" s="416">
        <v>4644</v>
      </c>
      <c r="D170" s="420">
        <v>0</v>
      </c>
      <c r="E170" s="428">
        <v>0</v>
      </c>
      <c r="F170" s="158">
        <v>1</v>
      </c>
      <c r="G170" s="427">
        <v>2.1533161068044789E-4</v>
      </c>
      <c r="H170" s="272">
        <v>917</v>
      </c>
      <c r="I170" s="15">
        <v>2124</v>
      </c>
      <c r="J170" s="337">
        <v>0.43173258003766479</v>
      </c>
      <c r="K170" s="435">
        <v>0.43182632792170567</v>
      </c>
      <c r="L170" s="442">
        <v>0.54141914759431797</v>
      </c>
      <c r="M170" s="14">
        <f>Lisäosat[[#This Row],[HYTE-kerroin (sis. Kulttuurihyte)]]*Lisäosat[[#This Row],[Asukasmäärä 31.12.2022]]</f>
        <v>2514.3505214280126</v>
      </c>
      <c r="N170" s="435">
        <f>Lisäosat[[#This Row],[HYTE-kerroin (sis. Kulttuurihyte)]]/$N$7</f>
        <v>0.79078091981656062</v>
      </c>
      <c r="O170" s="447">
        <v>0</v>
      </c>
      <c r="P170" s="200">
        <v>0</v>
      </c>
      <c r="Q170" s="162">
        <v>0</v>
      </c>
      <c r="R170" s="162">
        <v>26270.759215976053</v>
      </c>
      <c r="S170" s="162">
        <v>70913.785084338757</v>
      </c>
      <c r="T170" s="162">
        <v>0</v>
      </c>
      <c r="U170" s="314">
        <f t="shared" si="3"/>
        <v>97184.54430031481</v>
      </c>
      <c r="V170" s="44"/>
      <c r="W170" s="44"/>
      <c r="X170" s="110"/>
      <c r="Y170" s="110"/>
      <c r="Z170" s="111"/>
    </row>
    <row r="171" spans="1:26" s="45" customFormat="1">
      <c r="A171" s="128">
        <v>541</v>
      </c>
      <c r="B171" s="124" t="s">
        <v>175</v>
      </c>
      <c r="C171" s="416">
        <v>9243</v>
      </c>
      <c r="D171" s="420">
        <v>1.181</v>
      </c>
      <c r="E171" s="428">
        <v>0</v>
      </c>
      <c r="F171" s="158">
        <v>0</v>
      </c>
      <c r="G171" s="427">
        <v>0</v>
      </c>
      <c r="H171" s="272">
        <v>3215</v>
      </c>
      <c r="I171" s="15">
        <v>3227</v>
      </c>
      <c r="J171" s="337">
        <v>0.99628137589092036</v>
      </c>
      <c r="K171" s="435">
        <v>0.99649771182482405</v>
      </c>
      <c r="L171" s="442">
        <v>0.60105582998475204</v>
      </c>
      <c r="M171" s="14">
        <f>Lisäosat[[#This Row],[HYTE-kerroin (sis. Kulttuurihyte)]]*Lisäosat[[#This Row],[Asukasmäärä 31.12.2022]]</f>
        <v>5555.5590365490634</v>
      </c>
      <c r="N171" s="435">
        <f>Lisäosat[[#This Row],[HYTE-kerroin (sis. Kulttuurihyte)]]/$N$7</f>
        <v>0.87788450816407115</v>
      </c>
      <c r="O171" s="447">
        <v>0</v>
      </c>
      <c r="P171" s="200">
        <v>1024847.0639550001</v>
      </c>
      <c r="Q171" s="162">
        <v>0</v>
      </c>
      <c r="R171" s="162">
        <v>120659.23139019871</v>
      </c>
      <c r="S171" s="162">
        <v>156686.87248802744</v>
      </c>
      <c r="T171" s="162">
        <v>0</v>
      </c>
      <c r="U171" s="314">
        <f t="shared" si="3"/>
        <v>1302193.1678332263</v>
      </c>
      <c r="V171" s="44"/>
      <c r="W171" s="44"/>
      <c r="X171" s="110"/>
      <c r="Y171" s="110"/>
      <c r="Z171" s="111"/>
    </row>
    <row r="172" spans="1:26" s="45" customFormat="1">
      <c r="A172" s="128">
        <v>543</v>
      </c>
      <c r="B172" s="124" t="s">
        <v>176</v>
      </c>
      <c r="C172" s="416">
        <v>44458</v>
      </c>
      <c r="D172" s="420">
        <v>0</v>
      </c>
      <c r="E172" s="428">
        <v>0</v>
      </c>
      <c r="F172" s="158">
        <v>1</v>
      </c>
      <c r="G172" s="427">
        <v>2.249313959242431E-5</v>
      </c>
      <c r="H172" s="272">
        <v>12389</v>
      </c>
      <c r="I172" s="15">
        <v>21040</v>
      </c>
      <c r="J172" s="337">
        <v>0.58883079847908748</v>
      </c>
      <c r="K172" s="435">
        <v>0.58895865920576851</v>
      </c>
      <c r="L172" s="442">
        <v>0.70044328653209498</v>
      </c>
      <c r="M172" s="14">
        <f>Lisäosat[[#This Row],[HYTE-kerroin (sis. Kulttuurihyte)]]*Lisäosat[[#This Row],[Asukasmäärä 31.12.2022]]</f>
        <v>31140.307632643879</v>
      </c>
      <c r="N172" s="435">
        <f>Lisäosat[[#This Row],[HYTE-kerroin (sis. Kulttuurihyte)]]/$N$7</f>
        <v>1.0230469108163431</v>
      </c>
      <c r="O172" s="447">
        <v>1.1237285078534425</v>
      </c>
      <c r="P172" s="200">
        <v>0</v>
      </c>
      <c r="Q172" s="162">
        <v>0</v>
      </c>
      <c r="R172" s="162">
        <v>343009.40532970772</v>
      </c>
      <c r="S172" s="162">
        <v>878269.38372431928</v>
      </c>
      <c r="T172" s="162">
        <v>511577.31330199906</v>
      </c>
      <c r="U172" s="314">
        <f t="shared" si="3"/>
        <v>1732856.1023560262</v>
      </c>
      <c r="V172" s="44"/>
      <c r="W172" s="44"/>
      <c r="X172" s="110"/>
      <c r="Y172" s="110"/>
      <c r="Z172" s="111"/>
    </row>
    <row r="173" spans="1:26" s="45" customFormat="1">
      <c r="A173" s="128">
        <v>545</v>
      </c>
      <c r="B173" s="124" t="s">
        <v>177</v>
      </c>
      <c r="C173" s="416">
        <v>9584</v>
      </c>
      <c r="D173" s="420">
        <v>0.75511666666666666</v>
      </c>
      <c r="E173" s="428">
        <v>0</v>
      </c>
      <c r="F173" s="158">
        <v>0</v>
      </c>
      <c r="G173" s="427">
        <v>0</v>
      </c>
      <c r="H173" s="272">
        <v>4588</v>
      </c>
      <c r="I173" s="15">
        <v>4293</v>
      </c>
      <c r="J173" s="337">
        <v>1.0687165152573959</v>
      </c>
      <c r="K173" s="435">
        <v>1.0689485800043654</v>
      </c>
      <c r="L173" s="442">
        <v>0.54108440037222205</v>
      </c>
      <c r="M173" s="14">
        <f>Lisäosat[[#This Row],[HYTE-kerroin (sis. Kulttuurihyte)]]*Lisäosat[[#This Row],[Asukasmäärä 31.12.2022]]</f>
        <v>5185.752893167376</v>
      </c>
      <c r="N173" s="435">
        <f>Lisäosat[[#This Row],[HYTE-kerroin (sis. Kulttuurihyte)]]/$N$7</f>
        <v>0.79029199784663906</v>
      </c>
      <c r="O173" s="447">
        <v>0.36844946533275785</v>
      </c>
      <c r="P173" s="200">
        <v>452966.21676533337</v>
      </c>
      <c r="Q173" s="162">
        <v>0</v>
      </c>
      <c r="R173" s="162">
        <v>134206.9217989801</v>
      </c>
      <c r="S173" s="162">
        <v>146257.00077716386</v>
      </c>
      <c r="T173" s="162">
        <v>36159.68947967131</v>
      </c>
      <c r="U173" s="314">
        <f t="shared" si="3"/>
        <v>769589.82882114872</v>
      </c>
      <c r="V173" s="44"/>
      <c r="W173" s="44"/>
      <c r="X173" s="110"/>
      <c r="Y173" s="110"/>
      <c r="Z173" s="111"/>
    </row>
    <row r="174" spans="1:26" s="45" customFormat="1">
      <c r="A174" s="128">
        <v>560</v>
      </c>
      <c r="B174" s="124" t="s">
        <v>178</v>
      </c>
      <c r="C174" s="416">
        <v>15735</v>
      </c>
      <c r="D174" s="420">
        <v>0</v>
      </c>
      <c r="E174" s="428">
        <v>0</v>
      </c>
      <c r="F174" s="158">
        <v>4</v>
      </c>
      <c r="G174" s="427">
        <v>2.5421035907213221E-4</v>
      </c>
      <c r="H174" s="272">
        <v>4603</v>
      </c>
      <c r="I174" s="15">
        <v>6411</v>
      </c>
      <c r="J174" s="337">
        <v>0.71798471377320228</v>
      </c>
      <c r="K174" s="435">
        <v>0.71814061942128671</v>
      </c>
      <c r="L174" s="442">
        <v>0.56639649410869397</v>
      </c>
      <c r="M174" s="14">
        <f>Lisäosat[[#This Row],[HYTE-kerroin (sis. Kulttuurihyte)]]*Lisäosat[[#This Row],[Asukasmäärä 31.12.2022]]</f>
        <v>8912.2488348002989</v>
      </c>
      <c r="N174" s="435">
        <f>Lisäosat[[#This Row],[HYTE-kerroin (sis. Kulttuurihyte)]]/$N$7</f>
        <v>0.82726209921144778</v>
      </c>
      <c r="O174" s="447">
        <v>0</v>
      </c>
      <c r="P174" s="200">
        <v>0</v>
      </c>
      <c r="Q174" s="162">
        <v>0</v>
      </c>
      <c r="R174" s="162">
        <v>148029.24867038071</v>
      </c>
      <c r="S174" s="162">
        <v>251357.67392138904</v>
      </c>
      <c r="T174" s="162">
        <v>0</v>
      </c>
      <c r="U174" s="314">
        <f t="shared" si="3"/>
        <v>399386.92259176972</v>
      </c>
      <c r="V174" s="44"/>
      <c r="W174" s="44"/>
      <c r="X174" s="110"/>
      <c r="Y174" s="110"/>
      <c r="Z174" s="111"/>
    </row>
    <row r="175" spans="1:26" s="45" customFormat="1">
      <c r="A175" s="128">
        <v>561</v>
      </c>
      <c r="B175" s="124" t="s">
        <v>179</v>
      </c>
      <c r="C175" s="416">
        <v>1317</v>
      </c>
      <c r="D175" s="420">
        <v>0</v>
      </c>
      <c r="E175" s="428">
        <v>0</v>
      </c>
      <c r="F175" s="158">
        <v>0</v>
      </c>
      <c r="G175" s="427">
        <v>0</v>
      </c>
      <c r="H175" s="272">
        <v>462</v>
      </c>
      <c r="I175" s="15">
        <v>549</v>
      </c>
      <c r="J175" s="337">
        <v>0.84153005464480879</v>
      </c>
      <c r="K175" s="435">
        <v>0.84171278734932897</v>
      </c>
      <c r="L175" s="442">
        <v>0.458121230243074</v>
      </c>
      <c r="M175" s="14">
        <f>Lisäosat[[#This Row],[HYTE-kerroin (sis. Kulttuurihyte)]]*Lisäosat[[#This Row],[Asukasmäärä 31.12.2022]]</f>
        <v>603.34566023012849</v>
      </c>
      <c r="N175" s="435">
        <f>Lisäosat[[#This Row],[HYTE-kerroin (sis. Kulttuurihyte)]]/$N$7</f>
        <v>0.66911842598991667</v>
      </c>
      <c r="O175" s="447">
        <v>0</v>
      </c>
      <c r="P175" s="200">
        <v>0</v>
      </c>
      <c r="Q175" s="162">
        <v>0</v>
      </c>
      <c r="R175" s="162">
        <v>14521.818206301768</v>
      </c>
      <c r="S175" s="162">
        <v>17016.531353324586</v>
      </c>
      <c r="T175" s="162">
        <v>0</v>
      </c>
      <c r="U175" s="314">
        <f t="shared" si="3"/>
        <v>31538.349559626353</v>
      </c>
      <c r="V175" s="44"/>
      <c r="W175" s="44"/>
      <c r="X175" s="110"/>
      <c r="Y175" s="110"/>
      <c r="Z175" s="111"/>
    </row>
    <row r="176" spans="1:26" s="45" customFormat="1">
      <c r="A176" s="128">
        <v>562</v>
      </c>
      <c r="B176" s="124" t="s">
        <v>180</v>
      </c>
      <c r="C176" s="416">
        <v>8935</v>
      </c>
      <c r="D176" s="420">
        <v>0.28939999999999999</v>
      </c>
      <c r="E176" s="428">
        <v>0</v>
      </c>
      <c r="F176" s="158">
        <v>0</v>
      </c>
      <c r="G176" s="427">
        <v>0</v>
      </c>
      <c r="H176" s="272">
        <v>2419</v>
      </c>
      <c r="I176" s="15">
        <v>3417</v>
      </c>
      <c r="J176" s="337">
        <v>0.70793093356745684</v>
      </c>
      <c r="K176" s="435">
        <v>0.70808465610343785</v>
      </c>
      <c r="L176" s="442">
        <v>0.66464407958516303</v>
      </c>
      <c r="M176" s="14">
        <f>Lisäosat[[#This Row],[HYTE-kerroin (sis. Kulttuurihyte)]]*Lisäosat[[#This Row],[Asukasmäärä 31.12.2022]]</f>
        <v>5938.5948510934313</v>
      </c>
      <c r="N176" s="435">
        <f>Lisäosat[[#This Row],[HYTE-kerroin (sis. Kulttuurihyte)]]/$N$7</f>
        <v>0.97075963962546497</v>
      </c>
      <c r="O176" s="447">
        <v>0</v>
      </c>
      <c r="P176" s="200">
        <v>161844.53350999998</v>
      </c>
      <c r="Q176" s="162">
        <v>0</v>
      </c>
      <c r="R176" s="162">
        <v>82880.246869923241</v>
      </c>
      <c r="S176" s="162">
        <v>167489.86880883365</v>
      </c>
      <c r="T176" s="162">
        <v>0</v>
      </c>
      <c r="U176" s="314">
        <f t="shared" si="3"/>
        <v>412214.64918875688</v>
      </c>
      <c r="V176" s="44"/>
      <c r="W176" s="44"/>
      <c r="X176" s="110"/>
      <c r="Y176" s="110"/>
      <c r="Z176" s="111"/>
    </row>
    <row r="177" spans="1:26" s="45" customFormat="1">
      <c r="A177" s="128">
        <v>563</v>
      </c>
      <c r="B177" s="124" t="s">
        <v>181</v>
      </c>
      <c r="C177" s="416">
        <v>7025</v>
      </c>
      <c r="D177" s="420">
        <v>0.48</v>
      </c>
      <c r="E177" s="428">
        <v>0</v>
      </c>
      <c r="F177" s="158">
        <v>0</v>
      </c>
      <c r="G177" s="427">
        <v>0</v>
      </c>
      <c r="H177" s="272">
        <v>2848</v>
      </c>
      <c r="I177" s="15">
        <v>2642</v>
      </c>
      <c r="J177" s="337">
        <v>1.0779712339137018</v>
      </c>
      <c r="K177" s="435">
        <v>1.0782053082618261</v>
      </c>
      <c r="L177" s="442">
        <v>0.54918957672784796</v>
      </c>
      <c r="M177" s="14">
        <f>Lisäosat[[#This Row],[HYTE-kerroin (sis. Kulttuurihyte)]]*Lisäosat[[#This Row],[Asukasmäärä 31.12.2022]]</f>
        <v>3858.0567765131318</v>
      </c>
      <c r="N177" s="435">
        <f>Lisäosat[[#This Row],[HYTE-kerroin (sis. Kulttuurihyte)]]/$N$7</f>
        <v>0.80213018059702057</v>
      </c>
      <c r="O177" s="447">
        <v>0</v>
      </c>
      <c r="P177" s="200">
        <v>211053.48</v>
      </c>
      <c r="Q177" s="162">
        <v>0</v>
      </c>
      <c r="R177" s="162">
        <v>99224.539006065199</v>
      </c>
      <c r="S177" s="162">
        <v>108811.16485598248</v>
      </c>
      <c r="T177" s="162">
        <v>0</v>
      </c>
      <c r="U177" s="314">
        <f t="shared" si="3"/>
        <v>419089.18386204768</v>
      </c>
      <c r="V177" s="44"/>
      <c r="W177" s="44"/>
      <c r="X177" s="110"/>
      <c r="Y177" s="110"/>
      <c r="Z177" s="111"/>
    </row>
    <row r="178" spans="1:26" s="45" customFormat="1">
      <c r="A178" s="128">
        <v>564</v>
      </c>
      <c r="B178" s="124" t="s">
        <v>182</v>
      </c>
      <c r="C178" s="416">
        <v>211848</v>
      </c>
      <c r="D178" s="420">
        <v>0</v>
      </c>
      <c r="E178" s="428">
        <v>0</v>
      </c>
      <c r="F178" s="158">
        <v>143</v>
      </c>
      <c r="G178" s="427">
        <v>6.7501227295041727E-4</v>
      </c>
      <c r="H178" s="272">
        <v>94664</v>
      </c>
      <c r="I178" s="15">
        <v>90795</v>
      </c>
      <c r="J178" s="337">
        <v>1.0426124786607192</v>
      </c>
      <c r="K178" s="435">
        <v>1.0428388750882034</v>
      </c>
      <c r="L178" s="442">
        <v>0.69617997244478202</v>
      </c>
      <c r="M178" s="14">
        <f>Lisäosat[[#This Row],[HYTE-kerroin (sis. Kulttuurihyte)]]*Lisäosat[[#This Row],[Asukasmäärä 31.12.2022]]</f>
        <v>147484.33480248219</v>
      </c>
      <c r="N178" s="435">
        <f>Lisäosat[[#This Row],[HYTE-kerroin (sis. Kulttuurihyte)]]/$N$7</f>
        <v>1.016820039361183</v>
      </c>
      <c r="O178" s="447">
        <v>1.0211021841988781</v>
      </c>
      <c r="P178" s="200">
        <v>0</v>
      </c>
      <c r="Q178" s="162">
        <v>0</v>
      </c>
      <c r="R178" s="162">
        <v>2894095.6231268826</v>
      </c>
      <c r="S178" s="162">
        <v>4159592.0426997324</v>
      </c>
      <c r="T178" s="162">
        <v>2215100.9845059984</v>
      </c>
      <c r="U178" s="314">
        <f t="shared" si="3"/>
        <v>9268788.6503326129</v>
      </c>
      <c r="V178" s="44"/>
      <c r="W178" s="44"/>
      <c r="X178" s="110"/>
      <c r="Y178" s="110"/>
      <c r="Z178" s="111"/>
    </row>
    <row r="179" spans="1:26" s="45" customFormat="1">
      <c r="A179" s="128">
        <v>576</v>
      </c>
      <c r="B179" s="124" t="s">
        <v>183</v>
      </c>
      <c r="C179" s="416">
        <v>2750</v>
      </c>
      <c r="D179" s="420">
        <v>1.1095333333333333</v>
      </c>
      <c r="E179" s="428">
        <v>0</v>
      </c>
      <c r="F179" s="158">
        <v>0</v>
      </c>
      <c r="G179" s="427">
        <v>0</v>
      </c>
      <c r="H179" s="272">
        <v>726</v>
      </c>
      <c r="I179" s="15">
        <v>937</v>
      </c>
      <c r="J179" s="337">
        <v>0.77481323372465316</v>
      </c>
      <c r="K179" s="435">
        <v>0.7749814793112666</v>
      </c>
      <c r="L179" s="442">
        <v>0.62593491668676704</v>
      </c>
      <c r="M179" s="14">
        <f>Lisäosat[[#This Row],[HYTE-kerroin (sis. Kulttuurihyte)]]*Lisäosat[[#This Row],[Asukasmäärä 31.12.2022]]</f>
        <v>1721.3210208886094</v>
      </c>
      <c r="N179" s="435">
        <f>Lisäosat[[#This Row],[HYTE-kerroin (sis. Kulttuurihyte)]]/$N$7</f>
        <v>0.91422217216031554</v>
      </c>
      <c r="O179" s="447">
        <v>0</v>
      </c>
      <c r="P179" s="200">
        <v>286463.47674999997</v>
      </c>
      <c r="Q179" s="162">
        <v>0</v>
      </c>
      <c r="R179" s="162">
        <v>27918.707792188379</v>
      </c>
      <c r="S179" s="162">
        <v>48547.482897143156</v>
      </c>
      <c r="T179" s="162">
        <v>0</v>
      </c>
      <c r="U179" s="314">
        <f t="shared" si="3"/>
        <v>362929.66743933153</v>
      </c>
      <c r="V179" s="44"/>
      <c r="W179" s="44"/>
      <c r="X179" s="110"/>
      <c r="Y179" s="110"/>
      <c r="Z179" s="111"/>
    </row>
    <row r="180" spans="1:26" s="45" customFormat="1">
      <c r="A180" s="128">
        <v>577</v>
      </c>
      <c r="B180" s="124" t="s">
        <v>184</v>
      </c>
      <c r="C180" s="416">
        <v>11138</v>
      </c>
      <c r="D180" s="420">
        <v>0</v>
      </c>
      <c r="E180" s="428">
        <v>0</v>
      </c>
      <c r="F180" s="158">
        <v>1</v>
      </c>
      <c r="G180" s="427">
        <v>8.9782725803555402E-5</v>
      </c>
      <c r="H180" s="272">
        <v>3180</v>
      </c>
      <c r="I180" s="15">
        <v>4889</v>
      </c>
      <c r="J180" s="337">
        <v>0.65043976273266513</v>
      </c>
      <c r="K180" s="435">
        <v>0.65058100143984565</v>
      </c>
      <c r="L180" s="442">
        <v>0.68392039939486104</v>
      </c>
      <c r="M180" s="14">
        <f>Lisäosat[[#This Row],[HYTE-kerroin (sis. Kulttuurihyte)]]*Lisäosat[[#This Row],[Asukasmäärä 31.12.2022]]</f>
        <v>7617.5054084599624</v>
      </c>
      <c r="N180" s="435">
        <f>Lisäosat[[#This Row],[HYTE-kerroin (sis. Kulttuurihyte)]]/$N$7</f>
        <v>0.99891406670386029</v>
      </c>
      <c r="O180" s="447">
        <v>0.8772273732598368</v>
      </c>
      <c r="P180" s="200">
        <v>0</v>
      </c>
      <c r="Q180" s="162">
        <v>0</v>
      </c>
      <c r="R180" s="162">
        <v>94924.842641884708</v>
      </c>
      <c r="S180" s="162">
        <v>214841.22313523805</v>
      </c>
      <c r="T180" s="162">
        <v>100050.51886968897</v>
      </c>
      <c r="U180" s="314">
        <f t="shared" si="3"/>
        <v>409816.58464681171</v>
      </c>
      <c r="V180" s="44"/>
      <c r="W180" s="44"/>
      <c r="X180" s="110"/>
      <c r="Y180" s="110"/>
      <c r="Z180" s="111"/>
    </row>
    <row r="181" spans="1:26" s="45" customFormat="1">
      <c r="A181" s="128">
        <v>578</v>
      </c>
      <c r="B181" s="124" t="s">
        <v>185</v>
      </c>
      <c r="C181" s="416">
        <v>3100</v>
      </c>
      <c r="D181" s="420">
        <v>0.96758333333333335</v>
      </c>
      <c r="E181" s="428">
        <v>0</v>
      </c>
      <c r="F181" s="158">
        <v>0</v>
      </c>
      <c r="G181" s="427">
        <v>0</v>
      </c>
      <c r="H181" s="272">
        <v>929</v>
      </c>
      <c r="I181" s="15">
        <v>1100</v>
      </c>
      <c r="J181" s="337">
        <v>0.8445454545454546</v>
      </c>
      <c r="K181" s="435">
        <v>0.84472884202418752</v>
      </c>
      <c r="L181" s="442">
        <v>0.71936175369747202</v>
      </c>
      <c r="M181" s="14">
        <f>Lisäosat[[#This Row],[HYTE-kerroin (sis. Kulttuurihyte)]]*Lisäosat[[#This Row],[Asukasmäärä 31.12.2022]]</f>
        <v>2230.0214364621634</v>
      </c>
      <c r="N181" s="435">
        <f>Lisäosat[[#This Row],[HYTE-kerroin (sis. Kulttuurihyte)]]/$N$7</f>
        <v>1.0506786688231102</v>
      </c>
      <c r="O181" s="447">
        <v>0</v>
      </c>
      <c r="P181" s="200">
        <v>187739.22658333334</v>
      </c>
      <c r="Q181" s="162">
        <v>0</v>
      </c>
      <c r="R181" s="162">
        <v>34304.438274602253</v>
      </c>
      <c r="S181" s="162">
        <v>62894.675794420196</v>
      </c>
      <c r="T181" s="162">
        <v>0</v>
      </c>
      <c r="U181" s="314">
        <f t="shared" si="3"/>
        <v>284938.34065235581</v>
      </c>
      <c r="V181" s="44"/>
      <c r="W181" s="44"/>
      <c r="X181" s="110"/>
      <c r="Y181" s="110"/>
      <c r="Z181" s="111"/>
    </row>
    <row r="182" spans="1:26" s="45" customFormat="1">
      <c r="A182" s="128">
        <v>580</v>
      </c>
      <c r="B182" s="124" t="s">
        <v>186</v>
      </c>
      <c r="C182" s="416">
        <v>4438</v>
      </c>
      <c r="D182" s="420">
        <v>1.3523166666666668</v>
      </c>
      <c r="E182" s="428">
        <v>0</v>
      </c>
      <c r="F182" s="158">
        <v>0</v>
      </c>
      <c r="G182" s="427">
        <v>0</v>
      </c>
      <c r="H182" s="272">
        <v>1222</v>
      </c>
      <c r="I182" s="15">
        <v>1517</v>
      </c>
      <c r="J182" s="337">
        <v>0.80553724456163478</v>
      </c>
      <c r="K182" s="435">
        <v>0.80571216166468773</v>
      </c>
      <c r="L182" s="442">
        <v>0.58509038273283998</v>
      </c>
      <c r="M182" s="14">
        <f>Lisäosat[[#This Row],[HYTE-kerroin (sis. Kulttuurihyte)]]*Lisäosat[[#This Row],[Asukasmäärä 31.12.2022]]</f>
        <v>2596.6311185683439</v>
      </c>
      <c r="N182" s="435">
        <f>Lisäosat[[#This Row],[HYTE-kerroin (sis. Kulttuurihyte)]]/$N$7</f>
        <v>0.85456584439082428</v>
      </c>
      <c r="O182" s="447">
        <v>0</v>
      </c>
      <c r="P182" s="200">
        <v>563458.46660950012</v>
      </c>
      <c r="Q182" s="162">
        <v>0</v>
      </c>
      <c r="R182" s="162">
        <v>46842.332512429282</v>
      </c>
      <c r="S182" s="162">
        <v>73234.395728119081</v>
      </c>
      <c r="T182" s="162">
        <v>0</v>
      </c>
      <c r="U182" s="314">
        <f t="shared" si="3"/>
        <v>683535.19485004852</v>
      </c>
      <c r="V182" s="44"/>
      <c r="W182" s="44"/>
      <c r="X182" s="110"/>
      <c r="Y182" s="110"/>
      <c r="Z182" s="111"/>
    </row>
    <row r="183" spans="1:26" s="45" customFormat="1">
      <c r="A183" s="128">
        <v>581</v>
      </c>
      <c r="B183" s="124" t="s">
        <v>187</v>
      </c>
      <c r="C183" s="416">
        <v>6240</v>
      </c>
      <c r="D183" s="420">
        <v>0.81511666666666671</v>
      </c>
      <c r="E183" s="428">
        <v>0</v>
      </c>
      <c r="F183" s="158">
        <v>0</v>
      </c>
      <c r="G183" s="427">
        <v>0</v>
      </c>
      <c r="H183" s="272">
        <v>2417</v>
      </c>
      <c r="I183" s="15">
        <v>2241</v>
      </c>
      <c r="J183" s="337">
        <v>1.0785363676929942</v>
      </c>
      <c r="K183" s="435">
        <v>1.0787705647561936</v>
      </c>
      <c r="L183" s="442">
        <v>0.56678743792090003</v>
      </c>
      <c r="M183" s="14">
        <f>Lisäosat[[#This Row],[HYTE-kerroin (sis. Kulttuurihyte)]]*Lisäosat[[#This Row],[Asukasmäärä 31.12.2022]]</f>
        <v>3536.7536126264163</v>
      </c>
      <c r="N183" s="435">
        <f>Lisäosat[[#This Row],[HYTE-kerroin (sis. Kulttuurihyte)]]/$N$7</f>
        <v>0.82783310027187673</v>
      </c>
      <c r="O183" s="447">
        <v>0</v>
      </c>
      <c r="P183" s="200">
        <v>318353.26952000003</v>
      </c>
      <c r="Q183" s="162">
        <v>0</v>
      </c>
      <c r="R183" s="162">
        <v>88183.021045430287</v>
      </c>
      <c r="S183" s="162">
        <v>99749.25271739962</v>
      </c>
      <c r="T183" s="162">
        <v>0</v>
      </c>
      <c r="U183" s="314">
        <f t="shared" si="3"/>
        <v>506285.54328282992</v>
      </c>
      <c r="V183" s="44"/>
      <c r="W183" s="44"/>
      <c r="X183" s="110"/>
      <c r="Y183" s="110"/>
      <c r="Z183" s="111"/>
    </row>
    <row r="184" spans="1:26" s="45" customFormat="1">
      <c r="A184" s="128">
        <v>583</v>
      </c>
      <c r="B184" s="124" t="s">
        <v>188</v>
      </c>
      <c r="C184" s="416">
        <v>947</v>
      </c>
      <c r="D184" s="420">
        <v>1.8659666666666666</v>
      </c>
      <c r="E184" s="428">
        <v>0</v>
      </c>
      <c r="F184" s="158">
        <v>0</v>
      </c>
      <c r="G184" s="427">
        <v>0</v>
      </c>
      <c r="H184" s="272">
        <v>392</v>
      </c>
      <c r="I184" s="15">
        <v>332</v>
      </c>
      <c r="J184" s="337">
        <v>1.1807228915662651</v>
      </c>
      <c r="K184" s="435">
        <v>1.1809792777595733</v>
      </c>
      <c r="L184" s="442">
        <v>0.61589962131451004</v>
      </c>
      <c r="M184" s="14">
        <f>Lisäosat[[#This Row],[HYTE-kerroin (sis. Kulttuurihyte)]]*Lisäosat[[#This Row],[Asukasmäärä 31.12.2022]]</f>
        <v>583.25694138484096</v>
      </c>
      <c r="N184" s="435">
        <f>Lisäosat[[#This Row],[HYTE-kerroin (sis. Kulttuurihyte)]]/$N$7</f>
        <v>0.8995649142107861</v>
      </c>
      <c r="O184" s="447">
        <v>0.29510920296190363</v>
      </c>
      <c r="P184" s="200">
        <v>331802.815267</v>
      </c>
      <c r="Q184" s="162">
        <v>0</v>
      </c>
      <c r="R184" s="162">
        <v>14650.874626101939</v>
      </c>
      <c r="S184" s="162">
        <v>16449.956773259535</v>
      </c>
      <c r="T184" s="162">
        <v>2861.7565716984091</v>
      </c>
      <c r="U184" s="314">
        <f t="shared" si="3"/>
        <v>365765.40323805989</v>
      </c>
      <c r="V184" s="44"/>
      <c r="W184" s="44"/>
      <c r="X184" s="110"/>
      <c r="Y184" s="110"/>
      <c r="Z184" s="111"/>
    </row>
    <row r="185" spans="1:26" s="45" customFormat="1">
      <c r="A185" s="128">
        <v>584</v>
      </c>
      <c r="B185" s="124" t="s">
        <v>189</v>
      </c>
      <c r="C185" s="416">
        <v>2653</v>
      </c>
      <c r="D185" s="420">
        <v>1.371</v>
      </c>
      <c r="E185" s="428">
        <v>0</v>
      </c>
      <c r="F185" s="158">
        <v>0</v>
      </c>
      <c r="G185" s="427">
        <v>0</v>
      </c>
      <c r="H185" s="272">
        <v>867</v>
      </c>
      <c r="I185" s="15">
        <v>902</v>
      </c>
      <c r="J185" s="337">
        <v>0.96119733924611972</v>
      </c>
      <c r="K185" s="435">
        <v>0.9614060569127183</v>
      </c>
      <c r="L185" s="442">
        <v>0.48712054811320799</v>
      </c>
      <c r="M185" s="14">
        <f>Lisäosat[[#This Row],[HYTE-kerroin (sis. Kulttuurihyte)]]*Lisäosat[[#This Row],[Asukasmäärä 31.12.2022]]</f>
        <v>1292.3308141443408</v>
      </c>
      <c r="N185" s="435">
        <f>Lisäosat[[#This Row],[HYTE-kerroin (sis. Kulttuurihyte)]]/$N$7</f>
        <v>0.71147397872810725</v>
      </c>
      <c r="O185" s="447">
        <v>0</v>
      </c>
      <c r="P185" s="200">
        <v>341484.43675500003</v>
      </c>
      <c r="Q185" s="162">
        <v>0</v>
      </c>
      <c r="R185" s="162">
        <v>33412.994523761685</v>
      </c>
      <c r="S185" s="162">
        <v>36448.406390073054</v>
      </c>
      <c r="T185" s="162">
        <v>0</v>
      </c>
      <c r="U185" s="314">
        <f t="shared" si="3"/>
        <v>411345.83766883478</v>
      </c>
      <c r="V185" s="44"/>
      <c r="W185" s="44"/>
      <c r="X185" s="110"/>
      <c r="Y185" s="110"/>
      <c r="Z185" s="111"/>
    </row>
    <row r="186" spans="1:26" s="45" customFormat="1">
      <c r="A186" s="128">
        <v>588</v>
      </c>
      <c r="B186" s="124" t="s">
        <v>190</v>
      </c>
      <c r="C186" s="416">
        <v>1600</v>
      </c>
      <c r="D186" s="420">
        <v>1.2120333333333333</v>
      </c>
      <c r="E186" s="428">
        <v>0</v>
      </c>
      <c r="F186" s="158">
        <v>0</v>
      </c>
      <c r="G186" s="427">
        <v>0</v>
      </c>
      <c r="H186" s="272">
        <v>519</v>
      </c>
      <c r="I186" s="15">
        <v>567</v>
      </c>
      <c r="J186" s="337">
        <v>0.91534391534391535</v>
      </c>
      <c r="K186" s="435">
        <v>0.91554267624175101</v>
      </c>
      <c r="L186" s="442">
        <v>0.49140164571006201</v>
      </c>
      <c r="M186" s="14">
        <f>Lisäosat[[#This Row],[HYTE-kerroin (sis. Kulttuurihyte)]]*Lisäosat[[#This Row],[Asukasmäärä 31.12.2022]]</f>
        <v>786.24263313609924</v>
      </c>
      <c r="N186" s="435">
        <f>Lisäosat[[#This Row],[HYTE-kerroin (sis. Kulttuurihyte)]]/$N$7</f>
        <v>0.71772682425547185</v>
      </c>
      <c r="O186" s="447">
        <v>0</v>
      </c>
      <c r="P186" s="200">
        <v>182066.79920000001</v>
      </c>
      <c r="Q186" s="162">
        <v>0</v>
      </c>
      <c r="R186" s="162">
        <v>19189.7744940271</v>
      </c>
      <c r="S186" s="162">
        <v>22174.887962197059</v>
      </c>
      <c r="T186" s="162">
        <v>0</v>
      </c>
      <c r="U186" s="314">
        <f t="shared" si="3"/>
        <v>223431.46165622419</v>
      </c>
      <c r="V186" s="44"/>
      <c r="W186" s="44"/>
      <c r="X186" s="110"/>
      <c r="Y186" s="110"/>
      <c r="Z186" s="111"/>
    </row>
    <row r="187" spans="1:26" s="45" customFormat="1">
      <c r="A187" s="128">
        <v>592</v>
      </c>
      <c r="B187" s="124" t="s">
        <v>191</v>
      </c>
      <c r="C187" s="416">
        <v>3651</v>
      </c>
      <c r="D187" s="420">
        <v>0.49086666666666667</v>
      </c>
      <c r="E187" s="428">
        <v>0</v>
      </c>
      <c r="F187" s="158">
        <v>1</v>
      </c>
      <c r="G187" s="427">
        <v>2.7389756231169541E-4</v>
      </c>
      <c r="H187" s="272">
        <v>803</v>
      </c>
      <c r="I187" s="15">
        <v>1446</v>
      </c>
      <c r="J187" s="337">
        <v>0.55532503457814664</v>
      </c>
      <c r="K187" s="435">
        <v>0.55544561974904594</v>
      </c>
      <c r="L187" s="442">
        <v>0.51245052864265495</v>
      </c>
      <c r="M187" s="14">
        <f>Lisäosat[[#This Row],[HYTE-kerroin (sis. Kulttuurihyte)]]*Lisäosat[[#This Row],[Asukasmäärä 31.12.2022]]</f>
        <v>1870.9568800743332</v>
      </c>
      <c r="N187" s="435">
        <f>Lisäosat[[#This Row],[HYTE-kerroin (sis. Kulttuurihyte)]]/$N$7</f>
        <v>0.74847020501787331</v>
      </c>
      <c r="O187" s="447">
        <v>0</v>
      </c>
      <c r="P187" s="200">
        <v>112170.93137800001</v>
      </c>
      <c r="Q187" s="162">
        <v>0</v>
      </c>
      <c r="R187" s="162">
        <v>26565.908645919346</v>
      </c>
      <c r="S187" s="162">
        <v>52767.755714626132</v>
      </c>
      <c r="T187" s="162">
        <v>0</v>
      </c>
      <c r="U187" s="314">
        <f t="shared" si="3"/>
        <v>191504.5957385455</v>
      </c>
      <c r="V187" s="44"/>
      <c r="W187" s="44"/>
      <c r="X187" s="110"/>
      <c r="Y187" s="110"/>
      <c r="Z187" s="111"/>
    </row>
    <row r="188" spans="1:26" s="45" customFormat="1">
      <c r="A188" s="128">
        <v>593</v>
      </c>
      <c r="B188" s="124" t="s">
        <v>192</v>
      </c>
      <c r="C188" s="416">
        <v>17077</v>
      </c>
      <c r="D188" s="420">
        <v>0</v>
      </c>
      <c r="E188" s="428">
        <v>0</v>
      </c>
      <c r="F188" s="158">
        <v>0</v>
      </c>
      <c r="G188" s="427">
        <v>0</v>
      </c>
      <c r="H188" s="272">
        <v>6483</v>
      </c>
      <c r="I188" s="15">
        <v>6289</v>
      </c>
      <c r="J188" s="337">
        <v>1.0308475115280649</v>
      </c>
      <c r="K188" s="435">
        <v>1.0310713532704836</v>
      </c>
      <c r="L188" s="442">
        <v>0.697264662907221</v>
      </c>
      <c r="M188" s="14">
        <f>Lisäosat[[#This Row],[HYTE-kerroin (sis. Kulttuurihyte)]]*Lisäosat[[#This Row],[Asukasmäärä 31.12.2022]]</f>
        <v>11907.188648466614</v>
      </c>
      <c r="N188" s="435">
        <f>Lisäosat[[#This Row],[HYTE-kerroin (sis. Kulttuurihyte)]]/$N$7</f>
        <v>1.0184043064219528</v>
      </c>
      <c r="O188" s="447">
        <v>0</v>
      </c>
      <c r="P188" s="200">
        <v>0</v>
      </c>
      <c r="Q188" s="162">
        <v>0</v>
      </c>
      <c r="R188" s="162">
        <v>230659.63204738061</v>
      </c>
      <c r="S188" s="162">
        <v>335825.81648022408</v>
      </c>
      <c r="T188" s="162">
        <v>0</v>
      </c>
      <c r="U188" s="314">
        <f t="shared" si="3"/>
        <v>566485.44852760469</v>
      </c>
      <c r="V188" s="44"/>
      <c r="W188" s="44"/>
      <c r="X188" s="110"/>
      <c r="Y188" s="110"/>
      <c r="Z188" s="111"/>
    </row>
    <row r="189" spans="1:26" s="45" customFormat="1">
      <c r="A189" s="128">
        <v>595</v>
      </c>
      <c r="B189" s="124" t="s">
        <v>193</v>
      </c>
      <c r="C189" s="416">
        <v>4140</v>
      </c>
      <c r="D189" s="420">
        <v>1.3087</v>
      </c>
      <c r="E189" s="428">
        <v>0</v>
      </c>
      <c r="F189" s="158">
        <v>0</v>
      </c>
      <c r="G189" s="427">
        <v>0</v>
      </c>
      <c r="H189" s="272">
        <v>1172</v>
      </c>
      <c r="I189" s="15">
        <v>1402</v>
      </c>
      <c r="J189" s="337">
        <v>0.83594864479315267</v>
      </c>
      <c r="K189" s="435">
        <v>0.83613016553131281</v>
      </c>
      <c r="L189" s="442">
        <v>0.66076237991756903</v>
      </c>
      <c r="M189" s="14">
        <f>Lisäosat[[#This Row],[HYTE-kerroin (sis. Kulttuurihyte)]]*Lisäosat[[#This Row],[Asukasmäärä 31.12.2022]]</f>
        <v>2735.5562528587357</v>
      </c>
      <c r="N189" s="435">
        <f>Lisäosat[[#This Row],[HYTE-kerroin (sis. Kulttuurihyte)]]/$N$7</f>
        <v>0.96509014299382445</v>
      </c>
      <c r="O189" s="447">
        <v>0</v>
      </c>
      <c r="P189" s="200">
        <v>508670.61993000004</v>
      </c>
      <c r="Q189" s="162">
        <v>0</v>
      </c>
      <c r="R189" s="162">
        <v>45346.683397425222</v>
      </c>
      <c r="S189" s="162">
        <v>77152.587337412508</v>
      </c>
      <c r="T189" s="162">
        <v>0</v>
      </c>
      <c r="U189" s="314">
        <f t="shared" si="3"/>
        <v>631169.89066483779</v>
      </c>
      <c r="V189" s="44"/>
      <c r="W189" s="44"/>
      <c r="X189" s="110"/>
      <c r="Y189" s="110"/>
      <c r="Z189" s="111"/>
    </row>
    <row r="190" spans="1:26" s="45" customFormat="1">
      <c r="A190" s="128">
        <v>598</v>
      </c>
      <c r="B190" s="124" t="s">
        <v>194</v>
      </c>
      <c r="C190" s="416">
        <v>19207</v>
      </c>
      <c r="D190" s="420">
        <v>0</v>
      </c>
      <c r="E190" s="428">
        <v>0</v>
      </c>
      <c r="F190" s="158">
        <v>2</v>
      </c>
      <c r="G190" s="427">
        <v>1.0412870307700318E-4</v>
      </c>
      <c r="H190" s="272">
        <v>10935</v>
      </c>
      <c r="I190" s="15">
        <v>8045</v>
      </c>
      <c r="J190" s="337">
        <v>1.3592293349906774</v>
      </c>
      <c r="K190" s="435">
        <v>1.3595244826815711</v>
      </c>
      <c r="L190" s="442">
        <v>0.50609876040636104</v>
      </c>
      <c r="M190" s="14">
        <f>Lisäosat[[#This Row],[HYTE-kerroin (sis. Kulttuurihyte)]]*Lisäosat[[#This Row],[Asukasmäärä 31.12.2022]]</f>
        <v>9720.638891124976</v>
      </c>
      <c r="N190" s="435">
        <f>Lisäosat[[#This Row],[HYTE-kerroin (sis. Kulttuurihyte)]]/$N$7</f>
        <v>0.73919299871536981</v>
      </c>
      <c r="O190" s="447">
        <v>0</v>
      </c>
      <c r="P190" s="200">
        <v>0</v>
      </c>
      <c r="Q190" s="162">
        <v>0</v>
      </c>
      <c r="R190" s="162">
        <v>342072.26627913065</v>
      </c>
      <c r="S190" s="162">
        <v>274157.19937735709</v>
      </c>
      <c r="T190" s="162">
        <v>0</v>
      </c>
      <c r="U190" s="314">
        <f t="shared" si="3"/>
        <v>616229.46565648774</v>
      </c>
      <c r="V190" s="44"/>
      <c r="W190" s="44"/>
      <c r="X190" s="110"/>
      <c r="Y190" s="110"/>
      <c r="Z190" s="111"/>
    </row>
    <row r="191" spans="1:26" s="45" customFormat="1">
      <c r="A191" s="128">
        <v>599</v>
      </c>
      <c r="B191" s="124" t="s">
        <v>195</v>
      </c>
      <c r="C191" s="416">
        <v>11206</v>
      </c>
      <c r="D191" s="420">
        <v>0</v>
      </c>
      <c r="E191" s="428">
        <v>0</v>
      </c>
      <c r="F191" s="158">
        <v>0</v>
      </c>
      <c r="G191" s="427">
        <v>0</v>
      </c>
      <c r="H191" s="272">
        <v>4526</v>
      </c>
      <c r="I191" s="15">
        <v>5142</v>
      </c>
      <c r="J191" s="337">
        <v>0.88020225593154411</v>
      </c>
      <c r="K191" s="435">
        <v>0.88039338604967043</v>
      </c>
      <c r="L191" s="442">
        <v>0.67051311448406503</v>
      </c>
      <c r="M191" s="14">
        <f>Lisäosat[[#This Row],[HYTE-kerroin (sis. Kulttuurihyte)]]*Lisäosat[[#This Row],[Asukasmäärä 31.12.2022]]</f>
        <v>7513.7699609084329</v>
      </c>
      <c r="N191" s="435">
        <f>Lisäosat[[#This Row],[HYTE-kerroin (sis. Kulttuurihyte)]]/$N$7</f>
        <v>0.97933177978048358</v>
      </c>
      <c r="O191" s="447">
        <v>0.37523599984649048</v>
      </c>
      <c r="P191" s="200">
        <v>0</v>
      </c>
      <c r="Q191" s="162">
        <v>0</v>
      </c>
      <c r="R191" s="162">
        <v>129240.51652135115</v>
      </c>
      <c r="S191" s="162">
        <v>211915.5080566901</v>
      </c>
      <c r="T191" s="162">
        <v>43058.12085022487</v>
      </c>
      <c r="U191" s="314">
        <f t="shared" si="3"/>
        <v>384214.14542826614</v>
      </c>
      <c r="V191" s="44"/>
      <c r="W191" s="44"/>
      <c r="X191" s="110"/>
      <c r="Y191" s="110"/>
      <c r="Z191" s="111"/>
    </row>
    <row r="192" spans="1:26" s="45" customFormat="1">
      <c r="A192" s="128">
        <v>601</v>
      </c>
      <c r="B192" s="124" t="s">
        <v>196</v>
      </c>
      <c r="C192" s="416">
        <v>3786</v>
      </c>
      <c r="D192" s="420">
        <v>1.4822833333333334</v>
      </c>
      <c r="E192" s="428">
        <v>0</v>
      </c>
      <c r="F192" s="158">
        <v>0</v>
      </c>
      <c r="G192" s="427">
        <v>0</v>
      </c>
      <c r="H192" s="272">
        <v>1304</v>
      </c>
      <c r="I192" s="15">
        <v>1402</v>
      </c>
      <c r="J192" s="337">
        <v>0.93009985734664768</v>
      </c>
      <c r="K192" s="435">
        <v>0.93030182240002712</v>
      </c>
      <c r="L192" s="442">
        <v>0.51355974858699505</v>
      </c>
      <c r="M192" s="14">
        <f>Lisäosat[[#This Row],[HYTE-kerroin (sis. Kulttuurihyte)]]*Lisäosat[[#This Row],[Asukasmäärä 31.12.2022]]</f>
        <v>1944.3372081503633</v>
      </c>
      <c r="N192" s="435">
        <f>Lisäosat[[#This Row],[HYTE-kerroin (sis. Kulttuurihyte)]]/$N$7</f>
        <v>0.75009029912012581</v>
      </c>
      <c r="O192" s="447">
        <v>0</v>
      </c>
      <c r="P192" s="200">
        <v>526875.55045950005</v>
      </c>
      <c r="Q192" s="162">
        <v>0</v>
      </c>
      <c r="R192" s="162">
        <v>46139.807364845183</v>
      </c>
      <c r="S192" s="162">
        <v>54837.346557372453</v>
      </c>
      <c r="T192" s="162">
        <v>0</v>
      </c>
      <c r="U192" s="314">
        <f t="shared" si="3"/>
        <v>627852.70438171772</v>
      </c>
      <c r="V192" s="44"/>
      <c r="W192" s="44"/>
      <c r="X192" s="110"/>
      <c r="Y192" s="110"/>
      <c r="Z192" s="111"/>
    </row>
    <row r="193" spans="1:26" s="45" customFormat="1">
      <c r="A193" s="128">
        <v>604</v>
      </c>
      <c r="B193" s="124" t="s">
        <v>197</v>
      </c>
      <c r="C193" s="416">
        <v>20405</v>
      </c>
      <c r="D193" s="420">
        <v>0</v>
      </c>
      <c r="E193" s="428">
        <v>0</v>
      </c>
      <c r="F193" s="158">
        <v>1</v>
      </c>
      <c r="G193" s="427">
        <v>4.9007596177407497E-5</v>
      </c>
      <c r="H193" s="272">
        <v>9597</v>
      </c>
      <c r="I193" s="15">
        <v>9581</v>
      </c>
      <c r="J193" s="337">
        <v>1.0016699718192255</v>
      </c>
      <c r="K193" s="435">
        <v>1.0018874778512168</v>
      </c>
      <c r="L193" s="442">
        <v>0.78775190278584795</v>
      </c>
      <c r="M193" s="14">
        <f>Lisäosat[[#This Row],[HYTE-kerroin (sis. Kulttuurihyte)]]*Lisäosat[[#This Row],[Asukasmäärä 31.12.2022]]</f>
        <v>16074.077576345227</v>
      </c>
      <c r="N193" s="435">
        <f>Lisäosat[[#This Row],[HYTE-kerroin (sis. Kulttuurihyte)]]/$N$7</f>
        <v>1.1505673137718491</v>
      </c>
      <c r="O193" s="447">
        <v>1.3123973708838887</v>
      </c>
      <c r="P193" s="200">
        <v>0</v>
      </c>
      <c r="Q193" s="162">
        <v>0</v>
      </c>
      <c r="R193" s="162">
        <v>267810.03321075847</v>
      </c>
      <c r="S193" s="162">
        <v>453347.16578440653</v>
      </c>
      <c r="T193" s="162">
        <v>274221.75593355007</v>
      </c>
      <c r="U193" s="314">
        <f t="shared" si="3"/>
        <v>995378.95492871513</v>
      </c>
      <c r="V193" s="44"/>
      <c r="W193" s="44"/>
      <c r="X193" s="110"/>
      <c r="Y193" s="110"/>
      <c r="Z193" s="111"/>
    </row>
    <row r="194" spans="1:26" s="45" customFormat="1">
      <c r="A194" s="128">
        <v>607</v>
      </c>
      <c r="B194" s="124" t="s">
        <v>198</v>
      </c>
      <c r="C194" s="416">
        <v>4084</v>
      </c>
      <c r="D194" s="420">
        <v>0.61786666666666668</v>
      </c>
      <c r="E194" s="428">
        <v>0</v>
      </c>
      <c r="F194" s="158">
        <v>0</v>
      </c>
      <c r="G194" s="427">
        <v>0</v>
      </c>
      <c r="H194" s="272">
        <v>1087</v>
      </c>
      <c r="I194" s="15">
        <v>1443</v>
      </c>
      <c r="J194" s="337">
        <v>0.75329175329175324</v>
      </c>
      <c r="K194" s="435">
        <v>0.75345532563074691</v>
      </c>
      <c r="L194" s="442">
        <v>0.67621112986320697</v>
      </c>
      <c r="M194" s="14">
        <f>Lisäosat[[#This Row],[HYTE-kerroin (sis. Kulttuurihyte)]]*Lisäosat[[#This Row],[Asukasmäärä 31.12.2022]]</f>
        <v>2761.6462543613375</v>
      </c>
      <c r="N194" s="435">
        <f>Lisäosat[[#This Row],[HYTE-kerroin (sis. Kulttuurihyte)]]/$N$7</f>
        <v>0.98765413384326051</v>
      </c>
      <c r="O194" s="447">
        <v>0</v>
      </c>
      <c r="P194" s="200">
        <v>157937.56973866667</v>
      </c>
      <c r="Q194" s="162">
        <v>0</v>
      </c>
      <c r="R194" s="162">
        <v>40310.161303375215</v>
      </c>
      <c r="S194" s="162">
        <v>77888.41980931256</v>
      </c>
      <c r="T194" s="162">
        <v>0</v>
      </c>
      <c r="U194" s="314">
        <f t="shared" si="3"/>
        <v>276136.15085135447</v>
      </c>
      <c r="V194" s="44"/>
      <c r="W194" s="44"/>
      <c r="X194" s="110"/>
      <c r="Y194" s="110"/>
      <c r="Z194" s="111"/>
    </row>
    <row r="195" spans="1:26" s="45" customFormat="1">
      <c r="A195" s="128">
        <v>608</v>
      </c>
      <c r="B195" s="124" t="s">
        <v>199</v>
      </c>
      <c r="C195" s="416">
        <v>1980</v>
      </c>
      <c r="D195" s="420">
        <v>0.1082</v>
      </c>
      <c r="E195" s="428">
        <v>0</v>
      </c>
      <c r="F195" s="158">
        <v>0</v>
      </c>
      <c r="G195" s="427">
        <v>0</v>
      </c>
      <c r="H195" s="272">
        <v>547</v>
      </c>
      <c r="I195" s="15">
        <v>734</v>
      </c>
      <c r="J195" s="337">
        <v>0.74523160762942775</v>
      </c>
      <c r="K195" s="435">
        <v>0.74539342976091838</v>
      </c>
      <c r="L195" s="442">
        <v>0.54298846746095997</v>
      </c>
      <c r="M195" s="14">
        <f>Lisäosat[[#This Row],[HYTE-kerroin (sis. Kulttuurihyte)]]*Lisäosat[[#This Row],[Asukasmäärä 31.12.2022]]</f>
        <v>1075.1171655727007</v>
      </c>
      <c r="N195" s="435">
        <f>Lisäosat[[#This Row],[HYTE-kerroin (sis. Kulttuurihyte)]]/$N$7</f>
        <v>0.79307302236436228</v>
      </c>
      <c r="O195" s="447">
        <v>0</v>
      </c>
      <c r="P195" s="200">
        <v>13409.031240000002</v>
      </c>
      <c r="Q195" s="162">
        <v>0</v>
      </c>
      <c r="R195" s="162">
        <v>19334.0147811387</v>
      </c>
      <c r="S195" s="162">
        <v>30322.195322474552</v>
      </c>
      <c r="T195" s="162">
        <v>0</v>
      </c>
      <c r="U195" s="314">
        <f t="shared" si="3"/>
        <v>63065.241343613256</v>
      </c>
      <c r="V195" s="44"/>
      <c r="W195" s="44"/>
      <c r="X195" s="110"/>
      <c r="Y195" s="110"/>
      <c r="Z195" s="111"/>
    </row>
    <row r="196" spans="1:26" s="45" customFormat="1">
      <c r="A196" s="128">
        <v>609</v>
      </c>
      <c r="B196" s="124" t="s">
        <v>200</v>
      </c>
      <c r="C196" s="416">
        <v>83205</v>
      </c>
      <c r="D196" s="420">
        <v>0</v>
      </c>
      <c r="E196" s="428">
        <v>0</v>
      </c>
      <c r="F196" s="158">
        <v>1</v>
      </c>
      <c r="G196" s="427">
        <v>1.2018508503094765E-5</v>
      </c>
      <c r="H196" s="272">
        <v>34382</v>
      </c>
      <c r="I196" s="15">
        <v>33504</v>
      </c>
      <c r="J196" s="337">
        <v>1.0262058261700095</v>
      </c>
      <c r="K196" s="435">
        <v>1.0264286600010479</v>
      </c>
      <c r="L196" s="442">
        <v>0.70323297430667098</v>
      </c>
      <c r="M196" s="14">
        <f>Lisäosat[[#This Row],[HYTE-kerroin (sis. Kulttuurihyte)]]*Lisäosat[[#This Row],[Asukasmäärä 31.12.2022]]</f>
        <v>58512.49962718656</v>
      </c>
      <c r="N196" s="435">
        <f>Lisäosat[[#This Row],[HYTE-kerroin (sis. Kulttuurihyte)]]/$N$7</f>
        <v>1.027121446920547</v>
      </c>
      <c r="O196" s="447">
        <v>0</v>
      </c>
      <c r="P196" s="200">
        <v>0</v>
      </c>
      <c r="Q196" s="162">
        <v>0</v>
      </c>
      <c r="R196" s="162">
        <v>1118792.3561855722</v>
      </c>
      <c r="S196" s="162">
        <v>1650264.2682266757</v>
      </c>
      <c r="T196" s="162">
        <v>0</v>
      </c>
      <c r="U196" s="314">
        <f t="shared" si="3"/>
        <v>2769056.6244122479</v>
      </c>
      <c r="V196" s="44"/>
      <c r="W196" s="44"/>
      <c r="X196" s="110"/>
      <c r="Y196" s="110"/>
      <c r="Z196" s="111"/>
    </row>
    <row r="197" spans="1:26" s="45" customFormat="1">
      <c r="A197" s="128">
        <v>611</v>
      </c>
      <c r="B197" s="124" t="s">
        <v>201</v>
      </c>
      <c r="C197" s="416">
        <v>5011</v>
      </c>
      <c r="D197" s="420">
        <v>0</v>
      </c>
      <c r="E197" s="428">
        <v>0</v>
      </c>
      <c r="F197" s="158">
        <v>0</v>
      </c>
      <c r="G197" s="427">
        <v>0</v>
      </c>
      <c r="H197" s="272">
        <v>1051</v>
      </c>
      <c r="I197" s="15">
        <v>2467</v>
      </c>
      <c r="J197" s="337">
        <v>0.42602351033644104</v>
      </c>
      <c r="K197" s="435">
        <v>0.42611601853362696</v>
      </c>
      <c r="L197" s="442">
        <v>0.61921841247211395</v>
      </c>
      <c r="M197" s="14">
        <f>Lisäosat[[#This Row],[HYTE-kerroin (sis. Kulttuurihyte)]]*Lisäosat[[#This Row],[Asukasmäärä 31.12.2022]]</f>
        <v>3102.9034648977631</v>
      </c>
      <c r="N197" s="435">
        <f>Lisäosat[[#This Row],[HYTE-kerroin (sis. Kulttuurihyte)]]/$N$7</f>
        <v>0.90441224319046887</v>
      </c>
      <c r="O197" s="447">
        <v>0</v>
      </c>
      <c r="P197" s="200">
        <v>0</v>
      </c>
      <c r="Q197" s="162">
        <v>0</v>
      </c>
      <c r="R197" s="162">
        <v>27972.002532223261</v>
      </c>
      <c r="S197" s="162">
        <v>87513.108284615853</v>
      </c>
      <c r="T197" s="162">
        <v>0</v>
      </c>
      <c r="U197" s="314">
        <f t="shared" si="3"/>
        <v>115485.11081683912</v>
      </c>
      <c r="V197" s="44"/>
      <c r="W197" s="44"/>
      <c r="X197" s="110"/>
      <c r="Y197" s="110"/>
      <c r="Z197" s="111"/>
    </row>
    <row r="198" spans="1:26" s="45" customFormat="1">
      <c r="A198" s="128">
        <v>614</v>
      </c>
      <c r="B198" s="124" t="s">
        <v>202</v>
      </c>
      <c r="C198" s="416">
        <v>2999</v>
      </c>
      <c r="D198" s="420">
        <v>1.8032166666666667</v>
      </c>
      <c r="E198" s="428">
        <v>0</v>
      </c>
      <c r="F198" s="158">
        <v>1</v>
      </c>
      <c r="G198" s="427">
        <v>3.3344448149383126E-4</v>
      </c>
      <c r="H198" s="272">
        <v>890</v>
      </c>
      <c r="I198" s="15">
        <v>1001</v>
      </c>
      <c r="J198" s="337">
        <v>0.88911088911088909</v>
      </c>
      <c r="K198" s="435">
        <v>0.88930395367999016</v>
      </c>
      <c r="L198" s="442">
        <v>0.69717594864030397</v>
      </c>
      <c r="M198" s="14">
        <f>Lisäosat[[#This Row],[HYTE-kerroin (sis. Kulttuurihyte)]]*Lisäosat[[#This Row],[Asukasmäärä 31.12.2022]]</f>
        <v>2090.8306699722716</v>
      </c>
      <c r="N198" s="435">
        <f>Lisäosat[[#This Row],[HYTE-kerroin (sis. Kulttuurihyte)]]/$N$7</f>
        <v>1.0182747329668853</v>
      </c>
      <c r="O198" s="447">
        <v>0</v>
      </c>
      <c r="P198" s="200">
        <v>1015431.3905065001</v>
      </c>
      <c r="Q198" s="162">
        <v>0</v>
      </c>
      <c r="R198" s="162">
        <v>34937.995497830401</v>
      </c>
      <c r="S198" s="162">
        <v>58968.992395678077</v>
      </c>
      <c r="T198" s="162">
        <v>0</v>
      </c>
      <c r="U198" s="314">
        <f t="shared" si="3"/>
        <v>1109338.3784000087</v>
      </c>
      <c r="V198" s="44"/>
      <c r="W198" s="44"/>
      <c r="X198" s="110"/>
      <c r="Y198" s="110"/>
      <c r="Z198" s="111"/>
    </row>
    <row r="199" spans="1:26" s="45" customFormat="1">
      <c r="A199" s="128">
        <v>615</v>
      </c>
      <c r="B199" s="124" t="s">
        <v>203</v>
      </c>
      <c r="C199" s="416">
        <v>7603</v>
      </c>
      <c r="D199" s="420">
        <v>1.5287166666666667</v>
      </c>
      <c r="E199" s="428">
        <v>0</v>
      </c>
      <c r="F199" s="158">
        <v>1</v>
      </c>
      <c r="G199" s="427">
        <v>1.3152702880441932E-4</v>
      </c>
      <c r="H199" s="272">
        <v>2494</v>
      </c>
      <c r="I199" s="15">
        <v>2499</v>
      </c>
      <c r="J199" s="337">
        <v>0.99799919967987194</v>
      </c>
      <c r="K199" s="435">
        <v>0.99821590862788856</v>
      </c>
      <c r="L199" s="442">
        <v>0.51178845172128096</v>
      </c>
      <c r="M199" s="14">
        <f>Lisäosat[[#This Row],[HYTE-kerroin (sis. Kulttuurihyte)]]*Lisäosat[[#This Row],[Asukasmäärä 31.12.2022]]</f>
        <v>3891.127598436899</v>
      </c>
      <c r="N199" s="435">
        <f>Lisäosat[[#This Row],[HYTE-kerroin (sis. Kulttuurihyte)]]/$N$7</f>
        <v>0.74750319489420158</v>
      </c>
      <c r="O199" s="447">
        <v>0</v>
      </c>
      <c r="P199" s="200">
        <v>2182419.3179855002</v>
      </c>
      <c r="Q199" s="162">
        <v>0</v>
      </c>
      <c r="R199" s="162">
        <v>99421.605748201662</v>
      </c>
      <c r="S199" s="162">
        <v>109743.88172997365</v>
      </c>
      <c r="T199" s="162">
        <v>0</v>
      </c>
      <c r="U199" s="314">
        <f t="shared" si="3"/>
        <v>2391584.8054636754</v>
      </c>
      <c r="V199" s="44"/>
      <c r="W199" s="44"/>
      <c r="X199" s="110"/>
      <c r="Y199" s="110"/>
      <c r="Z199" s="111"/>
    </row>
    <row r="200" spans="1:26" s="45" customFormat="1">
      <c r="A200" s="128">
        <v>616</v>
      </c>
      <c r="B200" s="124" t="s">
        <v>204</v>
      </c>
      <c r="C200" s="416">
        <v>1807</v>
      </c>
      <c r="D200" s="420">
        <v>0</v>
      </c>
      <c r="E200" s="428">
        <v>0</v>
      </c>
      <c r="F200" s="158">
        <v>0</v>
      </c>
      <c r="G200" s="427">
        <v>0</v>
      </c>
      <c r="H200" s="272">
        <v>495</v>
      </c>
      <c r="I200" s="15">
        <v>807</v>
      </c>
      <c r="J200" s="337">
        <v>0.61338289962825276</v>
      </c>
      <c r="K200" s="435">
        <v>0.61351609168186616</v>
      </c>
      <c r="L200" s="442">
        <v>0.60869692450262203</v>
      </c>
      <c r="M200" s="14">
        <f>Lisäosat[[#This Row],[HYTE-kerroin (sis. Kulttuurihyte)]]*Lisäosat[[#This Row],[Asukasmäärä 31.12.2022]]</f>
        <v>1099.9153425762381</v>
      </c>
      <c r="N200" s="435">
        <f>Lisäosat[[#This Row],[HYTE-kerroin (sis. Kulttuurihyte)]]/$N$7</f>
        <v>0.88904486660003479</v>
      </c>
      <c r="O200" s="447">
        <v>0</v>
      </c>
      <c r="P200" s="200">
        <v>0</v>
      </c>
      <c r="Q200" s="162">
        <v>0</v>
      </c>
      <c r="R200" s="162">
        <v>14522.96886746563</v>
      </c>
      <c r="S200" s="162">
        <v>31021.593667902336</v>
      </c>
      <c r="T200" s="162">
        <v>0</v>
      </c>
      <c r="U200" s="314">
        <f t="shared" si="3"/>
        <v>45544.562535367964</v>
      </c>
      <c r="V200" s="44"/>
      <c r="W200" s="44"/>
      <c r="X200" s="110"/>
      <c r="Y200" s="110"/>
      <c r="Z200" s="111"/>
    </row>
    <row r="201" spans="1:26" s="45" customFormat="1">
      <c r="A201" s="128">
        <v>619</v>
      </c>
      <c r="B201" s="124" t="s">
        <v>205</v>
      </c>
      <c r="C201" s="416">
        <v>2675</v>
      </c>
      <c r="D201" s="420">
        <v>0.47946666666666665</v>
      </c>
      <c r="E201" s="428">
        <v>0</v>
      </c>
      <c r="F201" s="158">
        <v>0</v>
      </c>
      <c r="G201" s="427">
        <v>0</v>
      </c>
      <c r="H201" s="272">
        <v>769</v>
      </c>
      <c r="I201" s="15">
        <v>955</v>
      </c>
      <c r="J201" s="337">
        <v>0.80523560209424083</v>
      </c>
      <c r="K201" s="435">
        <v>0.80541045369762021</v>
      </c>
      <c r="L201" s="442">
        <v>0.62447093007722099</v>
      </c>
      <c r="M201" s="14">
        <f>Lisäosat[[#This Row],[HYTE-kerroin (sis. Kulttuurihyte)]]*Lisäosat[[#This Row],[Asukasmäärä 31.12.2022]]</f>
        <v>1670.4597379565662</v>
      </c>
      <c r="N201" s="435">
        <f>Lisäosat[[#This Row],[HYTE-kerroin (sis. Kulttuurihyte)]]/$N$7</f>
        <v>0.91208391627697649</v>
      </c>
      <c r="O201" s="447">
        <v>0</v>
      </c>
      <c r="P201" s="200">
        <v>80276.264933333339</v>
      </c>
      <c r="Q201" s="162">
        <v>0</v>
      </c>
      <c r="R201" s="162">
        <v>28223.595823698852</v>
      </c>
      <c r="S201" s="162">
        <v>47113.010632350008</v>
      </c>
      <c r="T201" s="162">
        <v>0</v>
      </c>
      <c r="U201" s="314">
        <f t="shared" ref="U201:U264" si="4">SUM(P201:T201)</f>
        <v>155612.8713893822</v>
      </c>
      <c r="V201" s="44"/>
      <c r="W201" s="44"/>
      <c r="X201" s="110"/>
      <c r="Y201" s="110"/>
      <c r="Z201" s="111"/>
    </row>
    <row r="202" spans="1:26" s="45" customFormat="1">
      <c r="A202" s="128">
        <v>620</v>
      </c>
      <c r="B202" s="124" t="s">
        <v>206</v>
      </c>
      <c r="C202" s="416">
        <v>2380</v>
      </c>
      <c r="D202" s="420">
        <v>1.79895</v>
      </c>
      <c r="E202" s="428">
        <v>0</v>
      </c>
      <c r="F202" s="158">
        <v>1</v>
      </c>
      <c r="G202" s="427">
        <v>4.2016806722689078E-4</v>
      </c>
      <c r="H202" s="272">
        <v>629</v>
      </c>
      <c r="I202" s="15">
        <v>714</v>
      </c>
      <c r="J202" s="337">
        <v>0.88095238095238093</v>
      </c>
      <c r="K202" s="435">
        <v>0.8811436739552112</v>
      </c>
      <c r="L202" s="442">
        <v>0.47605261776462798</v>
      </c>
      <c r="M202" s="14">
        <f>Lisäosat[[#This Row],[HYTE-kerroin (sis. Kulttuurihyte)]]*Lisäosat[[#This Row],[Asukasmäärä 31.12.2022]]</f>
        <v>1133.0052302798147</v>
      </c>
      <c r="N202" s="435">
        <f>Lisäosat[[#This Row],[HYTE-kerroin (sis. Kulttuurihyte)]]/$N$7</f>
        <v>0.69530848443333626</v>
      </c>
      <c r="O202" s="447">
        <v>0</v>
      </c>
      <c r="P202" s="200">
        <v>803937.44277000008</v>
      </c>
      <c r="Q202" s="162">
        <v>0</v>
      </c>
      <c r="R202" s="162">
        <v>27472.297466575576</v>
      </c>
      <c r="S202" s="162">
        <v>31954.848265890381</v>
      </c>
      <c r="T202" s="162">
        <v>0</v>
      </c>
      <c r="U202" s="314">
        <f t="shared" si="4"/>
        <v>863364.5885024661</v>
      </c>
      <c r="V202" s="44"/>
      <c r="W202" s="44"/>
      <c r="X202" s="110"/>
      <c r="Y202" s="110"/>
      <c r="Z202" s="111"/>
    </row>
    <row r="203" spans="1:26" s="45" customFormat="1">
      <c r="A203" s="128">
        <v>623</v>
      </c>
      <c r="B203" s="124" t="s">
        <v>207</v>
      </c>
      <c r="C203" s="416">
        <v>2107</v>
      </c>
      <c r="D203" s="420">
        <v>1.7429666666666668</v>
      </c>
      <c r="E203" s="428">
        <v>0</v>
      </c>
      <c r="F203" s="158">
        <v>0</v>
      </c>
      <c r="G203" s="427">
        <v>0</v>
      </c>
      <c r="H203" s="272">
        <v>593</v>
      </c>
      <c r="I203" s="15">
        <v>759</v>
      </c>
      <c r="J203" s="337">
        <v>0.78129117259552039</v>
      </c>
      <c r="K203" s="435">
        <v>0.78146082482386103</v>
      </c>
      <c r="L203" s="442">
        <v>0.54300699944754705</v>
      </c>
      <c r="M203" s="14">
        <f>Lisäosat[[#This Row],[HYTE-kerroin (sis. Kulttuurihyte)]]*Lisäosat[[#This Row],[Asukasmäärä 31.12.2022]]</f>
        <v>1144.1157478359817</v>
      </c>
      <c r="N203" s="435">
        <f>Lisäosat[[#This Row],[HYTE-kerroin (sis. Kulttuurihyte)]]/$N$7</f>
        <v>0.79310008964017709</v>
      </c>
      <c r="O203" s="447">
        <v>0</v>
      </c>
      <c r="P203" s="200">
        <v>689572.32505700004</v>
      </c>
      <c r="Q203" s="162">
        <v>0</v>
      </c>
      <c r="R203" s="162">
        <v>21569.647248540765</v>
      </c>
      <c r="S203" s="162">
        <v>32268.205074115482</v>
      </c>
      <c r="T203" s="162">
        <v>0</v>
      </c>
      <c r="U203" s="314">
        <f t="shared" si="4"/>
        <v>743410.17737965635</v>
      </c>
      <c r="V203" s="44"/>
      <c r="W203" s="44"/>
      <c r="X203" s="110"/>
      <c r="Y203" s="110"/>
      <c r="Z203" s="111"/>
    </row>
    <row r="204" spans="1:26" s="45" customFormat="1">
      <c r="A204" s="128">
        <v>624</v>
      </c>
      <c r="B204" s="124" t="s">
        <v>208</v>
      </c>
      <c r="C204" s="416">
        <v>5117</v>
      </c>
      <c r="D204" s="420">
        <v>0</v>
      </c>
      <c r="E204" s="428">
        <v>0</v>
      </c>
      <c r="F204" s="158">
        <v>0</v>
      </c>
      <c r="G204" s="427">
        <v>0</v>
      </c>
      <c r="H204" s="272">
        <v>1094</v>
      </c>
      <c r="I204" s="15">
        <v>2093</v>
      </c>
      <c r="J204" s="337">
        <v>0.52269469660774004</v>
      </c>
      <c r="K204" s="435">
        <v>0.52280819631582809</v>
      </c>
      <c r="L204" s="442">
        <v>0.68228238905319005</v>
      </c>
      <c r="M204" s="14">
        <f>Lisäosat[[#This Row],[HYTE-kerroin (sis. Kulttuurihyte)]]*Lisäosat[[#This Row],[Asukasmäärä 31.12.2022]]</f>
        <v>3491.2389847851737</v>
      </c>
      <c r="N204" s="435">
        <f>Lisäosat[[#This Row],[HYTE-kerroin (sis. Kulttuurihyte)]]/$N$7</f>
        <v>0.99652163686385353</v>
      </c>
      <c r="O204" s="447">
        <v>0</v>
      </c>
      <c r="P204" s="200">
        <v>0</v>
      </c>
      <c r="Q204" s="162">
        <v>0</v>
      </c>
      <c r="R204" s="162">
        <v>35045.244981180011</v>
      </c>
      <c r="S204" s="162">
        <v>98465.57547772245</v>
      </c>
      <c r="T204" s="162">
        <v>0</v>
      </c>
      <c r="U204" s="314">
        <f t="shared" si="4"/>
        <v>133510.82045890245</v>
      </c>
      <c r="V204" s="44"/>
      <c r="W204" s="44"/>
      <c r="X204" s="110"/>
      <c r="Y204" s="110"/>
      <c r="Z204" s="111"/>
    </row>
    <row r="205" spans="1:26" s="45" customFormat="1">
      <c r="A205" s="128">
        <v>625</v>
      </c>
      <c r="B205" s="124" t="s">
        <v>209</v>
      </c>
      <c r="C205" s="416">
        <v>2991</v>
      </c>
      <c r="D205" s="420">
        <v>0.87180000000000002</v>
      </c>
      <c r="E205" s="428">
        <v>0</v>
      </c>
      <c r="F205" s="158">
        <v>0</v>
      </c>
      <c r="G205" s="427">
        <v>0</v>
      </c>
      <c r="H205" s="272">
        <v>1036</v>
      </c>
      <c r="I205" s="15">
        <v>1159</v>
      </c>
      <c r="J205" s="337">
        <v>0.8938740293356342</v>
      </c>
      <c r="K205" s="435">
        <v>0.89406812818923931</v>
      </c>
      <c r="L205" s="442">
        <v>0.56964180831577904</v>
      </c>
      <c r="M205" s="14">
        <f>Lisäosat[[#This Row],[HYTE-kerroin (sis. Kulttuurihyte)]]*Lisäosat[[#This Row],[Asukasmäärä 31.12.2022]]</f>
        <v>1703.7986486724951</v>
      </c>
      <c r="N205" s="435">
        <f>Lisäosat[[#This Row],[HYTE-kerroin (sis. Kulttuurihyte)]]/$N$7</f>
        <v>0.83200210991327728</v>
      </c>
      <c r="O205" s="447">
        <v>0</v>
      </c>
      <c r="P205" s="200">
        <v>163206.79234200003</v>
      </c>
      <c r="Q205" s="162">
        <v>0</v>
      </c>
      <c r="R205" s="162">
        <v>35031.466805523596</v>
      </c>
      <c r="S205" s="162">
        <v>48053.288580594322</v>
      </c>
      <c r="T205" s="162">
        <v>0</v>
      </c>
      <c r="U205" s="314">
        <f t="shared" si="4"/>
        <v>246291.54772811793</v>
      </c>
      <c r="V205" s="44"/>
      <c r="W205" s="44"/>
      <c r="X205" s="110"/>
      <c r="Y205" s="110"/>
      <c r="Z205" s="111"/>
    </row>
    <row r="206" spans="1:26" s="45" customFormat="1">
      <c r="A206" s="128">
        <v>626</v>
      </c>
      <c r="B206" s="124" t="s">
        <v>210</v>
      </c>
      <c r="C206" s="416">
        <v>4835</v>
      </c>
      <c r="D206" s="420">
        <v>1.2624333333333335</v>
      </c>
      <c r="E206" s="428">
        <v>0</v>
      </c>
      <c r="F206" s="158">
        <v>0</v>
      </c>
      <c r="G206" s="427">
        <v>0</v>
      </c>
      <c r="H206" s="272">
        <v>1505</v>
      </c>
      <c r="I206" s="15">
        <v>1609</v>
      </c>
      <c r="J206" s="337">
        <v>0.93536357986326912</v>
      </c>
      <c r="K206" s="435">
        <v>0.93556668789929787</v>
      </c>
      <c r="L206" s="442">
        <v>0.75331479547191105</v>
      </c>
      <c r="M206" s="14">
        <f>Lisäosat[[#This Row],[HYTE-kerroin (sis. Kulttuurihyte)]]*Lisäosat[[#This Row],[Asukasmäärä 31.12.2022]]</f>
        <v>3642.27703610669</v>
      </c>
      <c r="N206" s="435">
        <f>Lisäosat[[#This Row],[HYTE-kerroin (sis. Kulttuurihyte)]]/$N$7</f>
        <v>1.1002694853360848</v>
      </c>
      <c r="O206" s="447">
        <v>0</v>
      </c>
      <c r="P206" s="200">
        <v>573061.38117250009</v>
      </c>
      <c r="Q206" s="162">
        <v>0</v>
      </c>
      <c r="R206" s="162">
        <v>59257.390661509678</v>
      </c>
      <c r="S206" s="162">
        <v>102725.39518849541</v>
      </c>
      <c r="T206" s="162">
        <v>0</v>
      </c>
      <c r="U206" s="314">
        <f t="shared" si="4"/>
        <v>735044.16702250519</v>
      </c>
      <c r="V206" s="44"/>
      <c r="W206" s="44"/>
      <c r="X206" s="110"/>
      <c r="Y206" s="110"/>
      <c r="Z206" s="111"/>
    </row>
    <row r="207" spans="1:26" s="45" customFormat="1">
      <c r="A207" s="128">
        <v>630</v>
      </c>
      <c r="B207" s="124" t="s">
        <v>211</v>
      </c>
      <c r="C207" s="416">
        <v>1635</v>
      </c>
      <c r="D207" s="420">
        <v>1.6342166666666667</v>
      </c>
      <c r="E207" s="428">
        <v>0</v>
      </c>
      <c r="F207" s="158">
        <v>0</v>
      </c>
      <c r="G207" s="427">
        <v>0</v>
      </c>
      <c r="H207" s="272">
        <v>830</v>
      </c>
      <c r="I207" s="15">
        <v>652</v>
      </c>
      <c r="J207" s="337">
        <v>1.2730061349693251</v>
      </c>
      <c r="K207" s="435">
        <v>1.2732825598606641</v>
      </c>
      <c r="L207" s="442">
        <v>0.61413370522573796</v>
      </c>
      <c r="M207" s="14">
        <f>Lisäosat[[#This Row],[HYTE-kerroin (sis. Kulttuurihyte)]]*Lisäosat[[#This Row],[Asukasmäärä 31.12.2022]]</f>
        <v>1004.1086080440815</v>
      </c>
      <c r="N207" s="435">
        <f>Lisäosat[[#This Row],[HYTE-kerroin (sis. Kulttuurihyte)]]/$N$7</f>
        <v>0.89698566898977228</v>
      </c>
      <c r="O207" s="447">
        <v>1.1937516466215066</v>
      </c>
      <c r="P207" s="200">
        <v>501710.97182250005</v>
      </c>
      <c r="Q207" s="162">
        <v>0</v>
      </c>
      <c r="R207" s="162">
        <v>27271.802508375629</v>
      </c>
      <c r="S207" s="162">
        <v>28319.49699349474</v>
      </c>
      <c r="T207" s="162">
        <v>19986.26756839591</v>
      </c>
      <c r="U207" s="314">
        <f t="shared" si="4"/>
        <v>577288.53889276634</v>
      </c>
      <c r="V207" s="44"/>
      <c r="W207" s="44"/>
      <c r="X207" s="110"/>
      <c r="Y207" s="110"/>
      <c r="Z207" s="111"/>
    </row>
    <row r="208" spans="1:26" s="45" customFormat="1">
      <c r="A208" s="128">
        <v>631</v>
      </c>
      <c r="B208" s="124" t="s">
        <v>212</v>
      </c>
      <c r="C208" s="416">
        <v>1963</v>
      </c>
      <c r="D208" s="420">
        <v>0</v>
      </c>
      <c r="E208" s="428">
        <v>0</v>
      </c>
      <c r="F208" s="158">
        <v>0</v>
      </c>
      <c r="G208" s="427">
        <v>0</v>
      </c>
      <c r="H208" s="272">
        <v>376</v>
      </c>
      <c r="I208" s="15">
        <v>813</v>
      </c>
      <c r="J208" s="337">
        <v>0.46248462484624847</v>
      </c>
      <c r="K208" s="435">
        <v>0.46258505033412106</v>
      </c>
      <c r="L208" s="442">
        <v>0.46469345524554301</v>
      </c>
      <c r="M208" s="14">
        <f>Lisäosat[[#This Row],[HYTE-kerroin (sis. Kulttuurihyte)]]*Lisäosat[[#This Row],[Asukasmäärä 31.12.2022]]</f>
        <v>912.19325264700092</v>
      </c>
      <c r="N208" s="435">
        <f>Lisäosat[[#This Row],[HYTE-kerroin (sis. Kulttuurihyte)]]/$N$7</f>
        <v>0.67871762497611143</v>
      </c>
      <c r="O208" s="447">
        <v>0</v>
      </c>
      <c r="P208" s="200">
        <v>0</v>
      </c>
      <c r="Q208" s="162">
        <v>0</v>
      </c>
      <c r="R208" s="162">
        <v>11895.513344857023</v>
      </c>
      <c r="S208" s="162">
        <v>25727.151295060739</v>
      </c>
      <c r="T208" s="162">
        <v>0</v>
      </c>
      <c r="U208" s="314">
        <f t="shared" si="4"/>
        <v>37622.664639917763</v>
      </c>
      <c r="V208" s="44"/>
      <c r="W208" s="44"/>
      <c r="X208" s="110"/>
      <c r="Y208" s="110"/>
      <c r="Z208" s="111"/>
    </row>
    <row r="209" spans="1:26" s="45" customFormat="1">
      <c r="A209" s="128">
        <v>635</v>
      </c>
      <c r="B209" s="124" t="s">
        <v>213</v>
      </c>
      <c r="C209" s="416">
        <v>6347</v>
      </c>
      <c r="D209" s="420">
        <v>0.39179999999999998</v>
      </c>
      <c r="E209" s="428">
        <v>0</v>
      </c>
      <c r="F209" s="158">
        <v>0</v>
      </c>
      <c r="G209" s="427">
        <v>0</v>
      </c>
      <c r="H209" s="272">
        <v>1851</v>
      </c>
      <c r="I209" s="15">
        <v>2580</v>
      </c>
      <c r="J209" s="337">
        <v>0.71744186046511627</v>
      </c>
      <c r="K209" s="435">
        <v>0.71759764823618299</v>
      </c>
      <c r="L209" s="442">
        <v>0.60679710767606798</v>
      </c>
      <c r="M209" s="14">
        <f>Lisäosat[[#This Row],[HYTE-kerroin (sis. Kulttuurihyte)]]*Lisäosat[[#This Row],[Asukasmäärä 31.12.2022]]</f>
        <v>3851.3412424200033</v>
      </c>
      <c r="N209" s="435">
        <f>Lisäosat[[#This Row],[HYTE-kerroin (sis. Kulttuurihyte)]]/$N$7</f>
        <v>0.88627004989053959</v>
      </c>
      <c r="O209" s="447">
        <v>0</v>
      </c>
      <c r="P209" s="200">
        <v>155645.97041399998</v>
      </c>
      <c r="Q209" s="162">
        <v>0</v>
      </c>
      <c r="R209" s="162">
        <v>59665.158780951198</v>
      </c>
      <c r="S209" s="162">
        <v>108621.76248851296</v>
      </c>
      <c r="T209" s="162">
        <v>0</v>
      </c>
      <c r="U209" s="314">
        <f t="shared" si="4"/>
        <v>323932.89168346417</v>
      </c>
      <c r="V209" s="44"/>
      <c r="W209" s="44"/>
      <c r="X209" s="110"/>
      <c r="Y209" s="110"/>
      <c r="Z209" s="111"/>
    </row>
    <row r="210" spans="1:26" s="45" customFormat="1">
      <c r="A210" s="128">
        <v>636</v>
      </c>
      <c r="B210" s="124" t="s">
        <v>214</v>
      </c>
      <c r="C210" s="416">
        <v>8154</v>
      </c>
      <c r="D210" s="420">
        <v>0</v>
      </c>
      <c r="E210" s="428">
        <v>0</v>
      </c>
      <c r="F210" s="158">
        <v>3</v>
      </c>
      <c r="G210" s="427">
        <v>3.6791758646063282E-4</v>
      </c>
      <c r="H210" s="272">
        <v>2503</v>
      </c>
      <c r="I210" s="15">
        <v>3378</v>
      </c>
      <c r="J210" s="337">
        <v>0.74097098875074008</v>
      </c>
      <c r="K210" s="435">
        <v>0.74113188571692457</v>
      </c>
      <c r="L210" s="442">
        <v>0.67778768216044705</v>
      </c>
      <c r="M210" s="14">
        <f>Lisäosat[[#This Row],[HYTE-kerroin (sis. Kulttuurihyte)]]*Lisäosat[[#This Row],[Asukasmäärä 31.12.2022]]</f>
        <v>5526.6807603362849</v>
      </c>
      <c r="N210" s="435">
        <f>Lisäosat[[#This Row],[HYTE-kerroin (sis. Kulttuurihyte)]]/$N$7</f>
        <v>0.9899567998669685</v>
      </c>
      <c r="O210" s="447">
        <v>0</v>
      </c>
      <c r="P210" s="200">
        <v>0</v>
      </c>
      <c r="Q210" s="162">
        <v>0</v>
      </c>
      <c r="R210" s="162">
        <v>79165.781089379016</v>
      </c>
      <c r="S210" s="162">
        <v>155872.40057748568</v>
      </c>
      <c r="T210" s="162">
        <v>0</v>
      </c>
      <c r="U210" s="314">
        <f t="shared" si="4"/>
        <v>235038.18166686469</v>
      </c>
      <c r="V210" s="44"/>
      <c r="W210" s="44"/>
      <c r="X210" s="110"/>
      <c r="Y210" s="110"/>
      <c r="Z210" s="111"/>
    </row>
    <row r="211" spans="1:26" s="45" customFormat="1">
      <c r="A211" s="128">
        <v>638</v>
      </c>
      <c r="B211" s="124" t="s">
        <v>215</v>
      </c>
      <c r="C211" s="416">
        <v>51232</v>
      </c>
      <c r="D211" s="420">
        <v>0</v>
      </c>
      <c r="E211" s="428">
        <v>0</v>
      </c>
      <c r="F211" s="158">
        <v>1</v>
      </c>
      <c r="G211" s="427">
        <v>1.9519050593379137E-5</v>
      </c>
      <c r="H211" s="272">
        <v>20904</v>
      </c>
      <c r="I211" s="15">
        <v>22682</v>
      </c>
      <c r="J211" s="337">
        <v>0.92161185080680719</v>
      </c>
      <c r="K211" s="435">
        <v>0.92181197274551419</v>
      </c>
      <c r="L211" s="442">
        <v>0.72915463757641297</v>
      </c>
      <c r="M211" s="14">
        <f>Lisäosat[[#This Row],[HYTE-kerroin (sis. Kulttuurihyte)]]*Lisäosat[[#This Row],[Asukasmäärä 31.12.2022]]</f>
        <v>37356.050392314792</v>
      </c>
      <c r="N211" s="435">
        <f>Lisäosat[[#This Row],[HYTE-kerroin (sis. Kulttuurihyte)]]/$N$7</f>
        <v>1.0649818676587159</v>
      </c>
      <c r="O211" s="447">
        <v>0.56123442892465436</v>
      </c>
      <c r="P211" s="200">
        <v>0</v>
      </c>
      <c r="Q211" s="162">
        <v>0</v>
      </c>
      <c r="R211" s="162">
        <v>618664.14993884612</v>
      </c>
      <c r="S211" s="162">
        <v>1053575.8266575416</v>
      </c>
      <c r="T211" s="162">
        <v>294432.38156971923</v>
      </c>
      <c r="U211" s="314">
        <f t="shared" si="4"/>
        <v>1966672.3581661067</v>
      </c>
      <c r="V211" s="44"/>
      <c r="W211" s="44"/>
      <c r="X211" s="110"/>
      <c r="Y211" s="110"/>
      <c r="Z211" s="111"/>
    </row>
    <row r="212" spans="1:26" s="45" customFormat="1">
      <c r="A212" s="128">
        <v>678</v>
      </c>
      <c r="B212" s="124" t="s">
        <v>216</v>
      </c>
      <c r="C212" s="416">
        <v>24073</v>
      </c>
      <c r="D212" s="420">
        <v>0.41796666666666665</v>
      </c>
      <c r="E212" s="428">
        <v>0</v>
      </c>
      <c r="F212" s="158">
        <v>1</v>
      </c>
      <c r="G212" s="427">
        <v>4.1540314875586758E-5</v>
      </c>
      <c r="H212" s="272">
        <v>10260</v>
      </c>
      <c r="I212" s="15">
        <v>9003</v>
      </c>
      <c r="J212" s="337">
        <v>1.1396201266244586</v>
      </c>
      <c r="K212" s="435">
        <v>1.1398675876232836</v>
      </c>
      <c r="L212" s="442">
        <v>0.64690694178215402</v>
      </c>
      <c r="M212" s="14">
        <f>Lisäosat[[#This Row],[HYTE-kerroin (sis. Kulttuurihyte)]]*Lisäosat[[#This Row],[Asukasmäärä 31.12.2022]]</f>
        <v>15572.990809521794</v>
      </c>
      <c r="N212" s="435">
        <f>Lisäosat[[#This Row],[HYTE-kerroin (sis. Kulttuurihyte)]]/$N$7</f>
        <v>0.94485329662097572</v>
      </c>
      <c r="O212" s="447">
        <v>0</v>
      </c>
      <c r="P212" s="200">
        <v>629762.52695766673</v>
      </c>
      <c r="Q212" s="162">
        <v>0</v>
      </c>
      <c r="R212" s="162">
        <v>359464.42492280446</v>
      </c>
      <c r="S212" s="162">
        <v>439214.70533854078</v>
      </c>
      <c r="T212" s="162">
        <v>0</v>
      </c>
      <c r="U212" s="314">
        <f t="shared" si="4"/>
        <v>1428441.657219012</v>
      </c>
      <c r="V212" s="44"/>
      <c r="W212" s="44"/>
      <c r="X212" s="110"/>
      <c r="Y212" s="110"/>
      <c r="Z212" s="111"/>
    </row>
    <row r="213" spans="1:26" s="45" customFormat="1">
      <c r="A213" s="128">
        <v>680</v>
      </c>
      <c r="B213" s="124" t="s">
        <v>217</v>
      </c>
      <c r="C213" s="416">
        <v>24942</v>
      </c>
      <c r="D213" s="420">
        <v>0</v>
      </c>
      <c r="E213" s="428">
        <v>0</v>
      </c>
      <c r="F213" s="158">
        <v>0</v>
      </c>
      <c r="G213" s="427">
        <v>0</v>
      </c>
      <c r="H213" s="272">
        <v>10845</v>
      </c>
      <c r="I213" s="15">
        <v>11078</v>
      </c>
      <c r="J213" s="337">
        <v>0.97896732262141184</v>
      </c>
      <c r="K213" s="435">
        <v>0.97917989892277157</v>
      </c>
      <c r="L213" s="442">
        <v>0.64946279898304404</v>
      </c>
      <c r="M213" s="14">
        <f>Lisäosat[[#This Row],[HYTE-kerroin (sis. Kulttuurihyte)]]*Lisäosat[[#This Row],[Asukasmäärä 31.12.2022]]</f>
        <v>16198.901132235085</v>
      </c>
      <c r="N213" s="435">
        <f>Lisäosat[[#This Row],[HYTE-kerroin (sis. Kulttuurihyte)]]/$N$7</f>
        <v>0.94858630665067278</v>
      </c>
      <c r="O213" s="447">
        <v>1.2141015413324723</v>
      </c>
      <c r="P213" s="200">
        <v>0</v>
      </c>
      <c r="Q213" s="162">
        <v>0</v>
      </c>
      <c r="R213" s="162">
        <v>319937.43601000617</v>
      </c>
      <c r="S213" s="162">
        <v>456867.64184388961</v>
      </c>
      <c r="T213" s="162">
        <v>310088.91539368476</v>
      </c>
      <c r="U213" s="314">
        <f t="shared" si="4"/>
        <v>1086893.9932475805</v>
      </c>
      <c r="V213" s="44"/>
      <c r="W213" s="44"/>
      <c r="X213" s="110"/>
      <c r="Y213" s="110"/>
      <c r="Z213" s="111"/>
    </row>
    <row r="214" spans="1:26" s="45" customFormat="1">
      <c r="A214" s="128">
        <v>681</v>
      </c>
      <c r="B214" s="124" t="s">
        <v>218</v>
      </c>
      <c r="C214" s="416">
        <v>3308</v>
      </c>
      <c r="D214" s="420">
        <v>0.93268333333333331</v>
      </c>
      <c r="E214" s="428">
        <v>0</v>
      </c>
      <c r="F214" s="158">
        <v>0</v>
      </c>
      <c r="G214" s="427">
        <v>0</v>
      </c>
      <c r="H214" s="272">
        <v>1018</v>
      </c>
      <c r="I214" s="15">
        <v>1203</v>
      </c>
      <c r="J214" s="337">
        <v>0.84621778886118038</v>
      </c>
      <c r="K214" s="435">
        <v>0.84640153947628693</v>
      </c>
      <c r="L214" s="442">
        <v>0.60107680069001301</v>
      </c>
      <c r="M214" s="14">
        <f>Lisäosat[[#This Row],[HYTE-kerroin (sis. Kulttuurihyte)]]*Lisäosat[[#This Row],[Asukasmäärä 31.12.2022]]</f>
        <v>1988.362056682563</v>
      </c>
      <c r="N214" s="435">
        <f>Lisäosat[[#This Row],[HYTE-kerroin (sis. Kulttuurihyte)]]/$N$7</f>
        <v>0.87791513736082039</v>
      </c>
      <c r="O214" s="447">
        <v>0</v>
      </c>
      <c r="P214" s="200">
        <v>193109.95764866666</v>
      </c>
      <c r="Q214" s="162">
        <v>0</v>
      </c>
      <c r="R214" s="162">
        <v>36678.641432896999</v>
      </c>
      <c r="S214" s="162">
        <v>56079.006628463052</v>
      </c>
      <c r="T214" s="162">
        <v>0</v>
      </c>
      <c r="U214" s="314">
        <f t="shared" si="4"/>
        <v>285867.60571002669</v>
      </c>
      <c r="V214" s="44"/>
      <c r="W214" s="44"/>
      <c r="X214" s="110"/>
      <c r="Y214" s="110"/>
      <c r="Z214" s="111"/>
    </row>
    <row r="215" spans="1:26" s="45" customFormat="1">
      <c r="A215" s="128">
        <v>683</v>
      </c>
      <c r="B215" s="124" t="s">
        <v>219</v>
      </c>
      <c r="C215" s="416">
        <v>3618</v>
      </c>
      <c r="D215" s="420">
        <v>1.7670166666666667</v>
      </c>
      <c r="E215" s="428">
        <v>0</v>
      </c>
      <c r="F215" s="158">
        <v>0</v>
      </c>
      <c r="G215" s="427">
        <v>0</v>
      </c>
      <c r="H215" s="272">
        <v>1188</v>
      </c>
      <c r="I215" s="15">
        <v>1201</v>
      </c>
      <c r="J215" s="337">
        <v>0.98917568692756042</v>
      </c>
      <c r="K215" s="435">
        <v>0.98939047990794204</v>
      </c>
      <c r="L215" s="442">
        <v>0.47951964600533098</v>
      </c>
      <c r="M215" s="14">
        <f>Lisäosat[[#This Row],[HYTE-kerroin (sis. Kulttuurihyte)]]*Lisäosat[[#This Row],[Asukasmäärä 31.12.2022]]</f>
        <v>1734.9020792472875</v>
      </c>
      <c r="N215" s="435">
        <f>Lisäosat[[#This Row],[HYTE-kerroin (sis. Kulttuurihyte)]]/$N$7</f>
        <v>0.7003723241467914</v>
      </c>
      <c r="O215" s="447">
        <v>0</v>
      </c>
      <c r="P215" s="200">
        <v>1200426.0591510003</v>
      </c>
      <c r="Q215" s="162">
        <v>0</v>
      </c>
      <c r="R215" s="162">
        <v>46892.953307620839</v>
      </c>
      <c r="S215" s="162">
        <v>48930.517897815291</v>
      </c>
      <c r="T215" s="162">
        <v>0</v>
      </c>
      <c r="U215" s="314">
        <f t="shared" si="4"/>
        <v>1296249.5303564365</v>
      </c>
      <c r="V215" s="44"/>
      <c r="W215" s="44"/>
      <c r="X215" s="110"/>
      <c r="Y215" s="110"/>
      <c r="Z215" s="111"/>
    </row>
    <row r="216" spans="1:26" s="45" customFormat="1">
      <c r="A216" s="128">
        <v>684</v>
      </c>
      <c r="B216" s="124" t="s">
        <v>220</v>
      </c>
      <c r="C216" s="416">
        <v>38667</v>
      </c>
      <c r="D216" s="420">
        <v>0</v>
      </c>
      <c r="E216" s="428">
        <v>0</v>
      </c>
      <c r="F216" s="158">
        <v>3</v>
      </c>
      <c r="G216" s="427">
        <v>7.7585538055706418E-5</v>
      </c>
      <c r="H216" s="272">
        <v>16820</v>
      </c>
      <c r="I216" s="15">
        <v>16420</v>
      </c>
      <c r="J216" s="337">
        <v>1.0243605359317904</v>
      </c>
      <c r="K216" s="435">
        <v>1.0245829690702166</v>
      </c>
      <c r="L216" s="442">
        <v>0.66935527243067505</v>
      </c>
      <c r="M216" s="14">
        <f>Lisäosat[[#This Row],[HYTE-kerroin (sis. Kulttuurihyte)]]*Lisäosat[[#This Row],[Asukasmäärä 31.12.2022]]</f>
        <v>25881.960319076912</v>
      </c>
      <c r="N216" s="435">
        <f>Lisäosat[[#This Row],[HYTE-kerroin (sis. Kulttuurihyte)]]/$N$7</f>
        <v>0.97764066965249807</v>
      </c>
      <c r="O216" s="447">
        <v>0</v>
      </c>
      <c r="P216" s="200">
        <v>0</v>
      </c>
      <c r="Q216" s="162">
        <v>0</v>
      </c>
      <c r="R216" s="162">
        <v>518989.90061199863</v>
      </c>
      <c r="S216" s="162">
        <v>729964.95754538011</v>
      </c>
      <c r="T216" s="162">
        <v>0</v>
      </c>
      <c r="U216" s="314">
        <f t="shared" si="4"/>
        <v>1248954.8581573786</v>
      </c>
      <c r="V216" s="44"/>
      <c r="W216" s="44"/>
      <c r="X216" s="110"/>
      <c r="Y216" s="110"/>
      <c r="Z216" s="111"/>
    </row>
    <row r="217" spans="1:26" s="45" customFormat="1">
      <c r="A217" s="128">
        <v>686</v>
      </c>
      <c r="B217" s="124" t="s">
        <v>221</v>
      </c>
      <c r="C217" s="416">
        <v>2964</v>
      </c>
      <c r="D217" s="420">
        <v>1.22455</v>
      </c>
      <c r="E217" s="428">
        <v>0</v>
      </c>
      <c r="F217" s="158">
        <v>0</v>
      </c>
      <c r="G217" s="427">
        <v>0</v>
      </c>
      <c r="H217" s="272">
        <v>868</v>
      </c>
      <c r="I217" s="15">
        <v>1032</v>
      </c>
      <c r="J217" s="337">
        <v>0.84108527131782951</v>
      </c>
      <c r="K217" s="435">
        <v>0.841267907440582</v>
      </c>
      <c r="L217" s="442">
        <v>0.66547007373647105</v>
      </c>
      <c r="M217" s="14">
        <f>Lisäosat[[#This Row],[HYTE-kerroin (sis. Kulttuurihyte)]]*Lisäosat[[#This Row],[Asukasmäärä 31.12.2022]]</f>
        <v>1972.4532985549001</v>
      </c>
      <c r="N217" s="435">
        <f>Lisäosat[[#This Row],[HYTE-kerroin (sis. Kulttuurihyte)]]/$N$7</f>
        <v>0.97196606244526496</v>
      </c>
      <c r="O217" s="447">
        <v>0</v>
      </c>
      <c r="P217" s="200">
        <v>340761.82268700004</v>
      </c>
      <c r="Q217" s="162">
        <v>0</v>
      </c>
      <c r="R217" s="162">
        <v>32665.086817265892</v>
      </c>
      <c r="S217" s="162">
        <v>55630.32206948474</v>
      </c>
      <c r="T217" s="162">
        <v>0</v>
      </c>
      <c r="U217" s="314">
        <f t="shared" si="4"/>
        <v>429057.23157375067</v>
      </c>
      <c r="V217" s="44"/>
      <c r="W217" s="44"/>
      <c r="X217" s="110"/>
      <c r="Y217" s="110"/>
      <c r="Z217" s="111"/>
    </row>
    <row r="218" spans="1:26" s="45" customFormat="1">
      <c r="A218" s="128">
        <v>687</v>
      </c>
      <c r="B218" s="124" t="s">
        <v>222</v>
      </c>
      <c r="C218" s="416">
        <v>1477</v>
      </c>
      <c r="D218" s="420">
        <v>1.7679666666666667</v>
      </c>
      <c r="E218" s="428">
        <v>0</v>
      </c>
      <c r="F218" s="158">
        <v>0</v>
      </c>
      <c r="G218" s="427">
        <v>0</v>
      </c>
      <c r="H218" s="272">
        <v>407</v>
      </c>
      <c r="I218" s="15">
        <v>449</v>
      </c>
      <c r="J218" s="337">
        <v>0.90645879732739421</v>
      </c>
      <c r="K218" s="435">
        <v>0.90665562888041773</v>
      </c>
      <c r="L218" s="442">
        <v>0.441752683243119</v>
      </c>
      <c r="M218" s="14">
        <f>Lisäosat[[#This Row],[HYTE-kerroin (sis. Kulttuurihyte)]]*Lisäosat[[#This Row],[Asukasmäärä 31.12.2022]]</f>
        <v>652.46871315008673</v>
      </c>
      <c r="N218" s="435">
        <f>Lisäosat[[#This Row],[HYTE-kerroin (sis. Kulttuurihyte)]]/$N$7</f>
        <v>0.64521100655305574</v>
      </c>
      <c r="O218" s="447">
        <v>0</v>
      </c>
      <c r="P218" s="200">
        <v>490321.316177</v>
      </c>
      <c r="Q218" s="162">
        <v>0</v>
      </c>
      <c r="R218" s="162">
        <v>17542.607766518537</v>
      </c>
      <c r="S218" s="162">
        <v>18401.979240468852</v>
      </c>
      <c r="T218" s="162">
        <v>0</v>
      </c>
      <c r="U218" s="314">
        <f t="shared" si="4"/>
        <v>526265.90318398736</v>
      </c>
      <c r="V218" s="44"/>
      <c r="W218" s="44"/>
      <c r="X218" s="110"/>
      <c r="Y218" s="110"/>
      <c r="Z218" s="111"/>
    </row>
    <row r="219" spans="1:26" s="45" customFormat="1">
      <c r="A219" s="128">
        <v>689</v>
      </c>
      <c r="B219" s="124" t="s">
        <v>223</v>
      </c>
      <c r="C219" s="416">
        <v>3093</v>
      </c>
      <c r="D219" s="420">
        <v>1.0862000000000001</v>
      </c>
      <c r="E219" s="428">
        <v>0</v>
      </c>
      <c r="F219" s="158">
        <v>0</v>
      </c>
      <c r="G219" s="427">
        <v>0</v>
      </c>
      <c r="H219" s="272">
        <v>894</v>
      </c>
      <c r="I219" s="15">
        <v>963</v>
      </c>
      <c r="J219" s="337">
        <v>0.92834890965732086</v>
      </c>
      <c r="K219" s="435">
        <v>0.92855049450395077</v>
      </c>
      <c r="L219" s="442">
        <v>0.60035673452594596</v>
      </c>
      <c r="M219" s="14">
        <f>Lisäosat[[#This Row],[HYTE-kerroin (sis. Kulttuurihyte)]]*Lisäosat[[#This Row],[Asukasmäärä 31.12.2022]]</f>
        <v>1856.9033798887508</v>
      </c>
      <c r="N219" s="435">
        <f>Lisäosat[[#This Row],[HYTE-kerroin (sis. Kulttuurihyte)]]/$N$7</f>
        <v>0.87686342985088139</v>
      </c>
      <c r="O219" s="447">
        <v>0</v>
      </c>
      <c r="P219" s="200">
        <v>315417.60449100006</v>
      </c>
      <c r="Q219" s="162">
        <v>0</v>
      </c>
      <c r="R219" s="162">
        <v>37623.287501459425</v>
      </c>
      <c r="S219" s="162">
        <v>52371.39614449066</v>
      </c>
      <c r="T219" s="162">
        <v>0</v>
      </c>
      <c r="U219" s="314">
        <f t="shared" si="4"/>
        <v>405412.28813695011</v>
      </c>
      <c r="V219" s="44"/>
      <c r="W219" s="44"/>
      <c r="X219" s="110"/>
      <c r="Y219" s="110"/>
      <c r="Z219" s="111"/>
    </row>
    <row r="220" spans="1:26" s="45" customFormat="1">
      <c r="A220" s="128">
        <v>691</v>
      </c>
      <c r="B220" s="124" t="s">
        <v>224</v>
      </c>
      <c r="C220" s="416">
        <v>2636</v>
      </c>
      <c r="D220" s="420">
        <v>1.246</v>
      </c>
      <c r="E220" s="428">
        <v>0</v>
      </c>
      <c r="F220" s="158">
        <v>0</v>
      </c>
      <c r="G220" s="427">
        <v>0</v>
      </c>
      <c r="H220" s="272">
        <v>904</v>
      </c>
      <c r="I220" s="15">
        <v>980</v>
      </c>
      <c r="J220" s="337">
        <v>0.92244897959183669</v>
      </c>
      <c r="K220" s="435">
        <v>0.92264928330754159</v>
      </c>
      <c r="L220" s="442">
        <v>0.58156177990236801</v>
      </c>
      <c r="M220" s="14">
        <f>Lisäosat[[#This Row],[HYTE-kerroin (sis. Kulttuurihyte)]]*Lisäosat[[#This Row],[Asukasmäärä 31.12.2022]]</f>
        <v>1532.9968518226422</v>
      </c>
      <c r="N220" s="435">
        <f>Lisäosat[[#This Row],[HYTE-kerroin (sis. Kulttuurihyte)]]/$N$7</f>
        <v>0.84941207063836976</v>
      </c>
      <c r="O220" s="447">
        <v>0</v>
      </c>
      <c r="P220" s="200">
        <v>308361.15156000003</v>
      </c>
      <c r="Q220" s="162">
        <v>0</v>
      </c>
      <c r="R220" s="162">
        <v>31860.555991462701</v>
      </c>
      <c r="S220" s="162">
        <v>43236.059713494957</v>
      </c>
      <c r="T220" s="162">
        <v>0</v>
      </c>
      <c r="U220" s="314">
        <f t="shared" si="4"/>
        <v>383457.76726495771</v>
      </c>
      <c r="V220" s="44"/>
      <c r="W220" s="44"/>
      <c r="X220" s="110"/>
      <c r="Y220" s="110"/>
      <c r="Z220" s="111"/>
    </row>
    <row r="221" spans="1:26" s="45" customFormat="1">
      <c r="A221" s="128">
        <v>694</v>
      </c>
      <c r="B221" s="124" t="s">
        <v>225</v>
      </c>
      <c r="C221" s="416">
        <v>28349</v>
      </c>
      <c r="D221" s="420">
        <v>0</v>
      </c>
      <c r="E221" s="428">
        <v>0</v>
      </c>
      <c r="F221" s="158">
        <v>2</v>
      </c>
      <c r="G221" s="427">
        <v>7.0549225722247702E-5</v>
      </c>
      <c r="H221" s="272">
        <v>11711</v>
      </c>
      <c r="I221" s="15">
        <v>12233</v>
      </c>
      <c r="J221" s="337">
        <v>0.95732853756233138</v>
      </c>
      <c r="K221" s="435">
        <v>0.95753641514414511</v>
      </c>
      <c r="L221" s="442">
        <v>0.763497474255041</v>
      </c>
      <c r="M221" s="14">
        <f>Lisäosat[[#This Row],[HYTE-kerroin (sis. Kulttuurihyte)]]*Lisäosat[[#This Row],[Asukasmäärä 31.12.2022]]</f>
        <v>21644.389897656158</v>
      </c>
      <c r="N221" s="435">
        <f>Lisäosat[[#This Row],[HYTE-kerroin (sis. Kulttuurihyte)]]/$N$7</f>
        <v>1.1151420071707829</v>
      </c>
      <c r="O221" s="447">
        <v>0</v>
      </c>
      <c r="P221" s="200">
        <v>0</v>
      </c>
      <c r="Q221" s="162">
        <v>0</v>
      </c>
      <c r="R221" s="162">
        <v>355602.11781126994</v>
      </c>
      <c r="S221" s="162">
        <v>610450.13430040411</v>
      </c>
      <c r="T221" s="162">
        <v>0</v>
      </c>
      <c r="U221" s="314">
        <f t="shared" si="4"/>
        <v>966052.25211167405</v>
      </c>
      <c r="V221" s="44"/>
      <c r="W221" s="44"/>
      <c r="X221" s="110"/>
      <c r="Y221" s="110"/>
      <c r="Z221" s="111"/>
    </row>
    <row r="222" spans="1:26" s="45" customFormat="1">
      <c r="A222" s="128">
        <v>697</v>
      </c>
      <c r="B222" s="124" t="s">
        <v>226</v>
      </c>
      <c r="C222" s="416">
        <v>1174</v>
      </c>
      <c r="D222" s="420">
        <v>1.0741833333333333</v>
      </c>
      <c r="E222" s="428">
        <v>0</v>
      </c>
      <c r="F222" s="158">
        <v>0</v>
      </c>
      <c r="G222" s="427">
        <v>0</v>
      </c>
      <c r="H222" s="272">
        <v>280</v>
      </c>
      <c r="I222" s="15">
        <v>433</v>
      </c>
      <c r="J222" s="337">
        <v>0.64665127020785218</v>
      </c>
      <c r="K222" s="435">
        <v>0.64679168626885231</v>
      </c>
      <c r="L222" s="442">
        <v>0.80262870956693899</v>
      </c>
      <c r="M222" s="14">
        <f>Lisäosat[[#This Row],[HYTE-kerroin (sis. Kulttuurihyte)]]*Lisäosat[[#This Row],[Asukasmäärä 31.12.2022]]</f>
        <v>942.28610503158643</v>
      </c>
      <c r="N222" s="435">
        <f>Lisäosat[[#This Row],[HYTE-kerroin (sis. Kulttuurihyte)]]/$N$7</f>
        <v>1.1722959412179905</v>
      </c>
      <c r="O222" s="447">
        <v>0</v>
      </c>
      <c r="P222" s="200">
        <v>118397.5504415</v>
      </c>
      <c r="Q222" s="162">
        <v>0</v>
      </c>
      <c r="R222" s="162">
        <v>9947.2680598031875</v>
      </c>
      <c r="S222" s="162">
        <v>26575.878649655369</v>
      </c>
      <c r="T222" s="162">
        <v>0</v>
      </c>
      <c r="U222" s="314">
        <f t="shared" si="4"/>
        <v>154920.69715095856</v>
      </c>
      <c r="V222" s="44"/>
      <c r="W222" s="44"/>
      <c r="X222" s="110"/>
      <c r="Y222" s="110"/>
      <c r="Z222" s="111"/>
    </row>
    <row r="223" spans="1:26" s="45" customFormat="1">
      <c r="A223" s="128">
        <v>698</v>
      </c>
      <c r="B223" s="124" t="s">
        <v>227</v>
      </c>
      <c r="C223" s="416">
        <v>64535</v>
      </c>
      <c r="D223" s="420">
        <v>0</v>
      </c>
      <c r="E223" s="428">
        <v>0</v>
      </c>
      <c r="F223" s="158">
        <v>197</v>
      </c>
      <c r="G223" s="427">
        <v>3.0526071124196172E-3</v>
      </c>
      <c r="H223" s="272">
        <v>27213</v>
      </c>
      <c r="I223" s="15">
        <v>27798</v>
      </c>
      <c r="J223" s="337">
        <v>0.97895532052665657</v>
      </c>
      <c r="K223" s="435">
        <v>0.97916789422184058</v>
      </c>
      <c r="L223" s="442">
        <v>0.66041850043985495</v>
      </c>
      <c r="M223" s="14">
        <f>Lisäosat[[#This Row],[HYTE-kerroin (sis. Kulttuurihyte)]]*Lisäosat[[#This Row],[Asukasmäärä 31.12.2022]]</f>
        <v>42620.107925886041</v>
      </c>
      <c r="N223" s="435">
        <f>Lisäosat[[#This Row],[HYTE-kerroin (sis. Kulttuurihyte)]]/$N$7</f>
        <v>0.96458788271931983</v>
      </c>
      <c r="O223" s="447">
        <v>0.78345518283194548</v>
      </c>
      <c r="P223" s="200">
        <v>0</v>
      </c>
      <c r="Q223" s="162">
        <v>0</v>
      </c>
      <c r="R223" s="162">
        <v>827796.86070224491</v>
      </c>
      <c r="S223" s="162">
        <v>1202041.3017080352</v>
      </c>
      <c r="T223" s="162">
        <v>517737.26949437032</v>
      </c>
      <c r="U223" s="314">
        <f t="shared" si="4"/>
        <v>2547575.4319046503</v>
      </c>
      <c r="V223" s="44"/>
      <c r="W223" s="44"/>
      <c r="X223" s="110"/>
      <c r="Y223" s="110"/>
      <c r="Z223" s="111"/>
    </row>
    <row r="224" spans="1:26" s="45" customFormat="1">
      <c r="A224" s="128">
        <v>700</v>
      </c>
      <c r="B224" s="124" t="s">
        <v>228</v>
      </c>
      <c r="C224" s="416">
        <v>4842</v>
      </c>
      <c r="D224" s="420">
        <v>7.9149999999999998E-2</v>
      </c>
      <c r="E224" s="428">
        <v>0</v>
      </c>
      <c r="F224" s="158">
        <v>0</v>
      </c>
      <c r="G224" s="427">
        <v>0</v>
      </c>
      <c r="H224" s="272">
        <v>1006</v>
      </c>
      <c r="I224" s="15">
        <v>1726</v>
      </c>
      <c r="J224" s="337">
        <v>0.58285052143684823</v>
      </c>
      <c r="K224" s="435">
        <v>0.58297708358578793</v>
      </c>
      <c r="L224" s="442">
        <v>0.703165131478385</v>
      </c>
      <c r="M224" s="14">
        <f>Lisäosat[[#This Row],[HYTE-kerroin (sis. Kulttuurihyte)]]*Lisäosat[[#This Row],[Asukasmäärä 31.12.2022]]</f>
        <v>3404.7255666183401</v>
      </c>
      <c r="N224" s="435">
        <f>Lisäosat[[#This Row],[HYTE-kerroin (sis. Kulttuurihyte)]]/$N$7</f>
        <v>1.0270223576763018</v>
      </c>
      <c r="O224" s="447">
        <v>0</v>
      </c>
      <c r="P224" s="200">
        <v>23987.260737000001</v>
      </c>
      <c r="Q224" s="162">
        <v>0</v>
      </c>
      <c r="R224" s="162">
        <v>36978.353007263242</v>
      </c>
      <c r="S224" s="162">
        <v>96025.583960823686</v>
      </c>
      <c r="T224" s="162">
        <v>0</v>
      </c>
      <c r="U224" s="314">
        <f t="shared" si="4"/>
        <v>156991.19770508693</v>
      </c>
      <c r="V224" s="44"/>
      <c r="W224" s="44"/>
      <c r="X224" s="110"/>
      <c r="Y224" s="110"/>
      <c r="Z224" s="111"/>
    </row>
    <row r="225" spans="1:26" s="45" customFormat="1">
      <c r="A225" s="128">
        <v>702</v>
      </c>
      <c r="B225" s="124" t="s">
        <v>229</v>
      </c>
      <c r="C225" s="416">
        <v>4114</v>
      </c>
      <c r="D225" s="420">
        <v>1.0883333333333334</v>
      </c>
      <c r="E225" s="428">
        <v>0</v>
      </c>
      <c r="F225" s="158">
        <v>0</v>
      </c>
      <c r="G225" s="427">
        <v>0</v>
      </c>
      <c r="H225" s="272">
        <v>1400</v>
      </c>
      <c r="I225" s="15">
        <v>1463</v>
      </c>
      <c r="J225" s="337">
        <v>0.9569377990430622</v>
      </c>
      <c r="K225" s="435">
        <v>0.95714559177858194</v>
      </c>
      <c r="L225" s="442">
        <v>0.64147035020989396</v>
      </c>
      <c r="M225" s="14">
        <f>Lisäosat[[#This Row],[HYTE-kerroin (sis. Kulttuurihyte)]]*Lisäosat[[#This Row],[Asukasmäärä 31.12.2022]]</f>
        <v>2639.0090207635039</v>
      </c>
      <c r="N225" s="435">
        <f>Lisäosat[[#This Row],[HYTE-kerroin (sis. Kulttuurihyte)]]/$N$7</f>
        <v>0.936912770499428</v>
      </c>
      <c r="O225" s="447">
        <v>0</v>
      </c>
      <c r="P225" s="200">
        <v>420361.01195000001</v>
      </c>
      <c r="Q225" s="162">
        <v>0</v>
      </c>
      <c r="R225" s="162">
        <v>51583.830235959824</v>
      </c>
      <c r="S225" s="162">
        <v>74429.605951587029</v>
      </c>
      <c r="T225" s="162">
        <v>0</v>
      </c>
      <c r="U225" s="314">
        <f t="shared" si="4"/>
        <v>546374.44813754689</v>
      </c>
      <c r="V225" s="44"/>
      <c r="W225" s="44"/>
      <c r="X225" s="110"/>
      <c r="Y225" s="110"/>
      <c r="Z225" s="111"/>
    </row>
    <row r="226" spans="1:26" s="45" customFormat="1">
      <c r="A226" s="128">
        <v>704</v>
      </c>
      <c r="B226" s="124" t="s">
        <v>230</v>
      </c>
      <c r="C226" s="416">
        <v>6428</v>
      </c>
      <c r="D226" s="420">
        <v>0</v>
      </c>
      <c r="E226" s="428">
        <v>0</v>
      </c>
      <c r="F226" s="158">
        <v>0</v>
      </c>
      <c r="G226" s="427">
        <v>0</v>
      </c>
      <c r="H226" s="272">
        <v>2008</v>
      </c>
      <c r="I226" s="15">
        <v>2986</v>
      </c>
      <c r="J226" s="337">
        <v>0.67247153382451441</v>
      </c>
      <c r="K226" s="435">
        <v>0.67261755658556777</v>
      </c>
      <c r="L226" s="442">
        <v>0.81464276330241003</v>
      </c>
      <c r="M226" s="14">
        <f>Lisäosat[[#This Row],[HYTE-kerroin (sis. Kulttuurihyte)]]*Lisäosat[[#This Row],[Asukasmäärä 31.12.2022]]</f>
        <v>5236.5236825078919</v>
      </c>
      <c r="N226" s="435">
        <f>Lisäosat[[#This Row],[HYTE-kerroin (sis. Kulttuurihyte)]]/$N$7</f>
        <v>1.1898433155690358</v>
      </c>
      <c r="O226" s="447">
        <v>0.52944698412708358</v>
      </c>
      <c r="P226" s="200">
        <v>0</v>
      </c>
      <c r="Q226" s="162">
        <v>0</v>
      </c>
      <c r="R226" s="162">
        <v>56638.972063889589</v>
      </c>
      <c r="S226" s="162">
        <v>147688.92079514556</v>
      </c>
      <c r="T226" s="162">
        <v>34849.640591041461</v>
      </c>
      <c r="U226" s="314">
        <f t="shared" si="4"/>
        <v>239177.53345007659</v>
      </c>
      <c r="V226" s="44"/>
      <c r="W226" s="44"/>
      <c r="X226" s="110"/>
      <c r="Y226" s="110"/>
      <c r="Z226" s="111"/>
    </row>
    <row r="227" spans="1:26" s="45" customFormat="1">
      <c r="A227" s="128">
        <v>707</v>
      </c>
      <c r="B227" s="124" t="s">
        <v>231</v>
      </c>
      <c r="C227" s="416">
        <v>1960</v>
      </c>
      <c r="D227" s="420">
        <v>1.4392333333333334</v>
      </c>
      <c r="E227" s="428">
        <v>0</v>
      </c>
      <c r="F227" s="158">
        <v>0</v>
      </c>
      <c r="G227" s="427">
        <v>0</v>
      </c>
      <c r="H227" s="272">
        <v>491</v>
      </c>
      <c r="I227" s="15">
        <v>614</v>
      </c>
      <c r="J227" s="337">
        <v>0.79967426710097722</v>
      </c>
      <c r="K227" s="435">
        <v>0.79984791109711972</v>
      </c>
      <c r="L227" s="442">
        <v>0.69707981096372695</v>
      </c>
      <c r="M227" s="14">
        <f>Lisäosat[[#This Row],[HYTE-kerroin (sis. Kulttuurihyte)]]*Lisäosat[[#This Row],[Asukasmäärä 31.12.2022]]</f>
        <v>1366.2764294889048</v>
      </c>
      <c r="N227" s="435">
        <f>Lisäosat[[#This Row],[HYTE-kerroin (sis. Kulttuurihyte)]]/$N$7</f>
        <v>1.0181343170974975</v>
      </c>
      <c r="O227" s="447">
        <v>0</v>
      </c>
      <c r="P227" s="200">
        <v>264839.94614000001</v>
      </c>
      <c r="Q227" s="162">
        <v>0</v>
      </c>
      <c r="R227" s="162">
        <v>20536.894965329644</v>
      </c>
      <c r="S227" s="162">
        <v>38533.940379779247</v>
      </c>
      <c r="T227" s="162">
        <v>0</v>
      </c>
      <c r="U227" s="314">
        <f t="shared" si="4"/>
        <v>323910.78148510895</v>
      </c>
      <c r="V227" s="44"/>
      <c r="W227" s="44"/>
      <c r="X227" s="110"/>
      <c r="Y227" s="110"/>
      <c r="Z227" s="111"/>
    </row>
    <row r="228" spans="1:26" s="45" customFormat="1">
      <c r="A228" s="128">
        <v>710</v>
      </c>
      <c r="B228" s="124" t="s">
        <v>232</v>
      </c>
      <c r="C228" s="416">
        <v>27306</v>
      </c>
      <c r="D228" s="420">
        <v>0</v>
      </c>
      <c r="E228" s="428">
        <v>0</v>
      </c>
      <c r="F228" s="158">
        <v>1</v>
      </c>
      <c r="G228" s="427">
        <v>3.6621987841500034E-5</v>
      </c>
      <c r="H228" s="272">
        <v>9758</v>
      </c>
      <c r="I228" s="15">
        <v>11304</v>
      </c>
      <c r="J228" s="337">
        <v>0.86323425336164195</v>
      </c>
      <c r="K228" s="435">
        <v>0.86342169898985277</v>
      </c>
      <c r="L228" s="442">
        <v>0.48874187543994502</v>
      </c>
      <c r="M228" s="14">
        <f>Lisäosat[[#This Row],[HYTE-kerroin (sis. Kulttuurihyte)]]*Lisäosat[[#This Row],[Asukasmäärä 31.12.2022]]</f>
        <v>13345.585650763138</v>
      </c>
      <c r="N228" s="435">
        <f>Lisäosat[[#This Row],[HYTE-kerroin (sis. Kulttuurihyte)]]/$N$7</f>
        <v>0.71384204184604028</v>
      </c>
      <c r="O228" s="447">
        <v>0</v>
      </c>
      <c r="P228" s="200">
        <v>0</v>
      </c>
      <c r="Q228" s="162">
        <v>0</v>
      </c>
      <c r="R228" s="162">
        <v>308853.36715528165</v>
      </c>
      <c r="S228" s="162">
        <v>376393.81804465241</v>
      </c>
      <c r="T228" s="162">
        <v>0</v>
      </c>
      <c r="U228" s="314">
        <f t="shared" si="4"/>
        <v>685247.18519993406</v>
      </c>
      <c r="V228" s="44"/>
      <c r="W228" s="44"/>
      <c r="X228" s="110"/>
      <c r="Y228" s="110"/>
      <c r="Z228" s="111"/>
    </row>
    <row r="229" spans="1:26" s="45" customFormat="1">
      <c r="A229" s="128">
        <v>729</v>
      </c>
      <c r="B229" s="124" t="s">
        <v>233</v>
      </c>
      <c r="C229" s="416">
        <v>8975</v>
      </c>
      <c r="D229" s="420">
        <v>0.7809166666666667</v>
      </c>
      <c r="E229" s="428">
        <v>0</v>
      </c>
      <c r="F229" s="158">
        <v>0</v>
      </c>
      <c r="G229" s="427">
        <v>0</v>
      </c>
      <c r="H229" s="272">
        <v>2873</v>
      </c>
      <c r="I229" s="15">
        <v>3070</v>
      </c>
      <c r="J229" s="337">
        <v>0.93583061889250818</v>
      </c>
      <c r="K229" s="435">
        <v>0.93603382834298376</v>
      </c>
      <c r="L229" s="442">
        <v>0.64043894185166195</v>
      </c>
      <c r="M229" s="14">
        <f>Lisäosat[[#This Row],[HYTE-kerroin (sis. Kulttuurihyte)]]*Lisäosat[[#This Row],[Asukasmäärä 31.12.2022]]</f>
        <v>5747.9395031186659</v>
      </c>
      <c r="N229" s="435">
        <f>Lisäosat[[#This Row],[HYTE-kerroin (sis. Kulttuurihyte)]]/$N$7</f>
        <v>0.93540632571657689</v>
      </c>
      <c r="O229" s="447">
        <v>0</v>
      </c>
      <c r="P229" s="200">
        <v>438676.22814583336</v>
      </c>
      <c r="Q229" s="162">
        <v>0</v>
      </c>
      <c r="R229" s="162">
        <v>110051.83728285546</v>
      </c>
      <c r="S229" s="162">
        <v>162112.69794254421</v>
      </c>
      <c r="T229" s="162">
        <v>0</v>
      </c>
      <c r="U229" s="314">
        <f t="shared" si="4"/>
        <v>710840.76337123301</v>
      </c>
      <c r="V229" s="44"/>
      <c r="W229" s="44"/>
      <c r="X229" s="110"/>
      <c r="Y229" s="110"/>
      <c r="Z229" s="111"/>
    </row>
    <row r="230" spans="1:26" s="45" customFormat="1">
      <c r="A230" s="128">
        <v>732</v>
      </c>
      <c r="B230" s="124" t="s">
        <v>234</v>
      </c>
      <c r="C230" s="416">
        <v>3336</v>
      </c>
      <c r="D230" s="420">
        <v>1.7943166666666666</v>
      </c>
      <c r="E230" s="428">
        <v>0</v>
      </c>
      <c r="F230" s="158">
        <v>2</v>
      </c>
      <c r="G230" s="427">
        <v>5.9952038369304552E-4</v>
      </c>
      <c r="H230" s="272">
        <v>1072</v>
      </c>
      <c r="I230" s="15">
        <v>1151</v>
      </c>
      <c r="J230" s="337">
        <v>0.93136403127715028</v>
      </c>
      <c r="K230" s="435">
        <v>0.93156627083756616</v>
      </c>
      <c r="L230" s="442">
        <v>0.68756954455394703</v>
      </c>
      <c r="M230" s="14">
        <f>Lisäosat[[#This Row],[HYTE-kerroin (sis. Kulttuurihyte)]]*Lisäosat[[#This Row],[Asukasmäärä 31.12.2022]]</f>
        <v>2293.7320006319674</v>
      </c>
      <c r="N230" s="435">
        <f>Lisäosat[[#This Row],[HYTE-kerroin (sis. Kulttuurihyte)]]/$N$7</f>
        <v>1.0042439010443487</v>
      </c>
      <c r="O230" s="447">
        <v>0</v>
      </c>
      <c r="P230" s="200">
        <v>1123961.2519080001</v>
      </c>
      <c r="Q230" s="162">
        <v>0</v>
      </c>
      <c r="R230" s="162">
        <v>40710.936541634983</v>
      </c>
      <c r="S230" s="162">
        <v>64691.544296499014</v>
      </c>
      <c r="T230" s="162">
        <v>0</v>
      </c>
      <c r="U230" s="314">
        <f t="shared" si="4"/>
        <v>1229363.7327461343</v>
      </c>
      <c r="V230" s="44"/>
      <c r="W230" s="44"/>
      <c r="X230" s="110"/>
      <c r="Y230" s="110"/>
      <c r="Z230" s="111"/>
    </row>
    <row r="231" spans="1:26" s="45" customFormat="1">
      <c r="A231" s="128">
        <v>734</v>
      </c>
      <c r="B231" s="124" t="s">
        <v>235</v>
      </c>
      <c r="C231" s="416">
        <v>50933</v>
      </c>
      <c r="D231" s="420">
        <v>0</v>
      </c>
      <c r="E231" s="428">
        <v>0</v>
      </c>
      <c r="F231" s="158">
        <v>0</v>
      </c>
      <c r="G231" s="427">
        <v>0</v>
      </c>
      <c r="H231" s="272">
        <v>18226</v>
      </c>
      <c r="I231" s="15">
        <v>20802</v>
      </c>
      <c r="J231" s="337">
        <v>0.87616575329295265</v>
      </c>
      <c r="K231" s="435">
        <v>0.87635600691113713</v>
      </c>
      <c r="L231" s="442">
        <v>0.632436347978233</v>
      </c>
      <c r="M231" s="14">
        <f>Lisäosat[[#This Row],[HYTE-kerroin (sis. Kulttuurihyte)]]*Lisäosat[[#This Row],[Asukasmäärä 31.12.2022]]</f>
        <v>32211.880511575342</v>
      </c>
      <c r="N231" s="435">
        <f>Lisäosat[[#This Row],[HYTE-kerroin (sis. Kulttuurihyte)]]/$N$7</f>
        <v>0.92371797192955807</v>
      </c>
      <c r="O231" s="447">
        <v>0</v>
      </c>
      <c r="P231" s="200">
        <v>0</v>
      </c>
      <c r="Q231" s="162">
        <v>0</v>
      </c>
      <c r="R231" s="162">
        <v>584724.27055006474</v>
      </c>
      <c r="S231" s="162">
        <v>908491.61733540474</v>
      </c>
      <c r="T231" s="162">
        <v>0</v>
      </c>
      <c r="U231" s="314">
        <f t="shared" si="4"/>
        <v>1493215.8878854695</v>
      </c>
      <c r="V231" s="44"/>
      <c r="W231" s="44"/>
      <c r="X231" s="110"/>
      <c r="Y231" s="110"/>
      <c r="Z231" s="111"/>
    </row>
    <row r="232" spans="1:26" s="45" customFormat="1">
      <c r="A232" s="128">
        <v>738</v>
      </c>
      <c r="B232" s="124" t="s">
        <v>236</v>
      </c>
      <c r="C232" s="416">
        <v>2917</v>
      </c>
      <c r="D232" s="420">
        <v>0</v>
      </c>
      <c r="E232" s="428">
        <v>0</v>
      </c>
      <c r="F232" s="158">
        <v>0</v>
      </c>
      <c r="G232" s="427">
        <v>0</v>
      </c>
      <c r="H232" s="272">
        <v>730</v>
      </c>
      <c r="I232" s="15">
        <v>1272</v>
      </c>
      <c r="J232" s="337">
        <v>0.57389937106918243</v>
      </c>
      <c r="K232" s="435">
        <v>0.57402398953482014</v>
      </c>
      <c r="L232" s="442">
        <v>0.38461521416004801</v>
      </c>
      <c r="M232" s="14">
        <f>Lisäosat[[#This Row],[HYTE-kerroin (sis. Kulttuurihyte)]]*Lisäosat[[#This Row],[Asukasmäärä 31.12.2022]]</f>
        <v>1121.92257970486</v>
      </c>
      <c r="N232" s="435">
        <f>Lisäosat[[#This Row],[HYTE-kerroin (sis. Kulttuurihyte)]]/$N$7</f>
        <v>0.56175769582648971</v>
      </c>
      <c r="O232" s="447">
        <v>0</v>
      </c>
      <c r="P232" s="200">
        <v>0</v>
      </c>
      <c r="Q232" s="162">
        <v>0</v>
      </c>
      <c r="R232" s="162">
        <v>21935.006504897221</v>
      </c>
      <c r="S232" s="162">
        <v>31642.277407396559</v>
      </c>
      <c r="T232" s="162">
        <v>0</v>
      </c>
      <c r="U232" s="314">
        <f t="shared" si="4"/>
        <v>53577.28391229378</v>
      </c>
      <c r="V232" s="44"/>
      <c r="W232" s="44"/>
      <c r="X232" s="110"/>
      <c r="Y232" s="110"/>
      <c r="Z232" s="111"/>
    </row>
    <row r="233" spans="1:26" s="45" customFormat="1">
      <c r="A233" s="128">
        <v>739</v>
      </c>
      <c r="B233" s="124" t="s">
        <v>237</v>
      </c>
      <c r="C233" s="416">
        <v>3256</v>
      </c>
      <c r="D233" s="420">
        <v>0.60026666666666662</v>
      </c>
      <c r="E233" s="428">
        <v>0</v>
      </c>
      <c r="F233" s="158">
        <v>0</v>
      </c>
      <c r="G233" s="427">
        <v>0</v>
      </c>
      <c r="H233" s="272">
        <v>940</v>
      </c>
      <c r="I233" s="15">
        <v>1148</v>
      </c>
      <c r="J233" s="337">
        <v>0.81881533101045301</v>
      </c>
      <c r="K233" s="435">
        <v>0.81899313136245744</v>
      </c>
      <c r="L233" s="442">
        <v>0.73120088604151701</v>
      </c>
      <c r="M233" s="14">
        <f>Lisäosat[[#This Row],[HYTE-kerroin (sis. Kulttuurihyte)]]*Lisäosat[[#This Row],[Asukasmäärä 31.12.2022]]</f>
        <v>2380.7900849511793</v>
      </c>
      <c r="N233" s="435">
        <f>Lisäosat[[#This Row],[HYTE-kerroin (sis. Kulttuurihyte)]]/$N$7</f>
        <v>1.0679705581226533</v>
      </c>
      <c r="O233" s="447">
        <v>0</v>
      </c>
      <c r="P233" s="200">
        <v>122330.16881066667</v>
      </c>
      <c r="Q233" s="162">
        <v>0</v>
      </c>
      <c r="R233" s="162">
        <v>34933.005427881719</v>
      </c>
      <c r="S233" s="162">
        <v>67146.897370246501</v>
      </c>
      <c r="T233" s="162">
        <v>0</v>
      </c>
      <c r="U233" s="314">
        <f t="shared" si="4"/>
        <v>224410.07160879488</v>
      </c>
      <c r="V233" s="44"/>
      <c r="W233" s="44"/>
      <c r="X233" s="110"/>
      <c r="Y233" s="110"/>
      <c r="Z233" s="111"/>
    </row>
    <row r="234" spans="1:26" s="45" customFormat="1">
      <c r="A234" s="128">
        <v>740</v>
      </c>
      <c r="B234" s="124" t="s">
        <v>238</v>
      </c>
      <c r="C234" s="416">
        <v>32085</v>
      </c>
      <c r="D234" s="420">
        <v>0.3679</v>
      </c>
      <c r="E234" s="428">
        <v>0</v>
      </c>
      <c r="F234" s="158">
        <v>1</v>
      </c>
      <c r="G234" s="427">
        <v>3.1167212092878289E-5</v>
      </c>
      <c r="H234" s="272">
        <v>12009</v>
      </c>
      <c r="I234" s="15">
        <v>11836</v>
      </c>
      <c r="J234" s="337">
        <v>1.0146164244677256</v>
      </c>
      <c r="K234" s="435">
        <v>1.0148367417365745</v>
      </c>
      <c r="L234" s="442">
        <v>0.60412745937041401</v>
      </c>
      <c r="M234" s="14">
        <f>Lisäosat[[#This Row],[HYTE-kerroin (sis. Kulttuurihyte)]]*Lisäosat[[#This Row],[Asukasmäärä 31.12.2022]]</f>
        <v>19383.429533899733</v>
      </c>
      <c r="N234" s="435">
        <f>Lisäosat[[#This Row],[HYTE-kerroin (sis. Kulttuurihyte)]]/$N$7</f>
        <v>0.88237083991225929</v>
      </c>
      <c r="O234" s="447">
        <v>0</v>
      </c>
      <c r="P234" s="200">
        <v>738816.83518500009</v>
      </c>
      <c r="Q234" s="162">
        <v>0</v>
      </c>
      <c r="R234" s="162">
        <v>426549.58284789568</v>
      </c>
      <c r="S234" s="162">
        <v>546682.86877667322</v>
      </c>
      <c r="T234" s="162">
        <v>0</v>
      </c>
      <c r="U234" s="314">
        <f t="shared" si="4"/>
        <v>1712049.286809569</v>
      </c>
      <c r="V234" s="44"/>
      <c r="W234" s="44"/>
      <c r="X234" s="110"/>
      <c r="Y234" s="110"/>
      <c r="Z234" s="111"/>
    </row>
    <row r="235" spans="1:26" s="45" customFormat="1">
      <c r="A235" s="128">
        <v>742</v>
      </c>
      <c r="B235" s="124" t="s">
        <v>239</v>
      </c>
      <c r="C235" s="416">
        <v>988</v>
      </c>
      <c r="D235" s="420">
        <v>1.9433833333333332</v>
      </c>
      <c r="E235" s="428">
        <v>0</v>
      </c>
      <c r="F235" s="158">
        <v>4</v>
      </c>
      <c r="G235" s="427">
        <v>4.048582995951417E-3</v>
      </c>
      <c r="H235" s="272">
        <v>332</v>
      </c>
      <c r="I235" s="15">
        <v>382</v>
      </c>
      <c r="J235" s="337">
        <v>0.86910994764397909</v>
      </c>
      <c r="K235" s="435">
        <v>0.86929866914047438</v>
      </c>
      <c r="L235" s="442">
        <v>0.48151611700187402</v>
      </c>
      <c r="M235" s="14">
        <f>Lisäosat[[#This Row],[HYTE-kerroin (sis. Kulttuurihyte)]]*Lisäosat[[#This Row],[Asukasmäärä 31.12.2022]]</f>
        <v>475.73792359785153</v>
      </c>
      <c r="N235" s="435">
        <f>Lisäosat[[#This Row],[HYTE-kerroin (sis. Kulttuurihyte)]]/$N$7</f>
        <v>0.70328831110079615</v>
      </c>
      <c r="O235" s="447">
        <v>0</v>
      </c>
      <c r="P235" s="200">
        <v>360530.17943799996</v>
      </c>
      <c r="Q235" s="162">
        <v>0</v>
      </c>
      <c r="R235" s="162">
        <v>11251.158814951332</v>
      </c>
      <c r="S235" s="162">
        <v>13417.531319908096</v>
      </c>
      <c r="T235" s="162">
        <v>0</v>
      </c>
      <c r="U235" s="314">
        <f t="shared" si="4"/>
        <v>385198.86957285937</v>
      </c>
      <c r="V235" s="44"/>
      <c r="W235" s="44"/>
      <c r="X235" s="110"/>
      <c r="Y235" s="110"/>
      <c r="Z235" s="111"/>
    </row>
    <row r="236" spans="1:26" s="45" customFormat="1">
      <c r="A236" s="128">
        <v>743</v>
      </c>
      <c r="B236" s="124" t="s">
        <v>240</v>
      </c>
      <c r="C236" s="416">
        <v>65323</v>
      </c>
      <c r="D236" s="420">
        <v>0</v>
      </c>
      <c r="E236" s="428">
        <v>0</v>
      </c>
      <c r="F236" s="158">
        <v>3</v>
      </c>
      <c r="G236" s="427">
        <v>4.5925631094713961E-5</v>
      </c>
      <c r="H236" s="272">
        <v>32683</v>
      </c>
      <c r="I236" s="15">
        <v>29257</v>
      </c>
      <c r="J236" s="337">
        <v>1.1171001811532282</v>
      </c>
      <c r="K236" s="435">
        <v>1.1173427520943318</v>
      </c>
      <c r="L236" s="442">
        <v>0.70175791293588596</v>
      </c>
      <c r="M236" s="14">
        <f>Lisäosat[[#This Row],[HYTE-kerroin (sis. Kulttuurihyte)]]*Lisäosat[[#This Row],[Asukasmäärä 31.12.2022]]</f>
        <v>45840.932146710882</v>
      </c>
      <c r="N236" s="435">
        <f>Lisäosat[[#This Row],[HYTE-kerroin (sis. Kulttuurihyte)]]/$N$7</f>
        <v>1.024967015565915</v>
      </c>
      <c r="O236" s="447">
        <v>0.79963340669110627</v>
      </c>
      <c r="P236" s="200">
        <v>0</v>
      </c>
      <c r="Q236" s="162">
        <v>0</v>
      </c>
      <c r="R236" s="162">
        <v>956145.16579526023</v>
      </c>
      <c r="S236" s="162">
        <v>1292880.2021093548</v>
      </c>
      <c r="T236" s="162">
        <v>534880.79897889926</v>
      </c>
      <c r="U236" s="314">
        <f t="shared" si="4"/>
        <v>2783906.1668835143</v>
      </c>
      <c r="V236" s="44"/>
      <c r="W236" s="44"/>
      <c r="X236" s="110"/>
      <c r="Y236" s="110"/>
      <c r="Z236" s="111"/>
    </row>
    <row r="237" spans="1:26" s="45" customFormat="1">
      <c r="A237" s="128">
        <v>746</v>
      </c>
      <c r="B237" s="124" t="s">
        <v>241</v>
      </c>
      <c r="C237" s="416">
        <v>4735</v>
      </c>
      <c r="D237" s="420">
        <v>0.17035</v>
      </c>
      <c r="E237" s="428">
        <v>0</v>
      </c>
      <c r="F237" s="158">
        <v>0</v>
      </c>
      <c r="G237" s="427">
        <v>0</v>
      </c>
      <c r="H237" s="272">
        <v>2198</v>
      </c>
      <c r="I237" s="15">
        <v>1800</v>
      </c>
      <c r="J237" s="337">
        <v>1.221111111111111</v>
      </c>
      <c r="K237" s="435">
        <v>1.2213762673400792</v>
      </c>
      <c r="L237" s="442">
        <v>0.67079652209921103</v>
      </c>
      <c r="M237" s="14">
        <f>Lisäosat[[#This Row],[HYTE-kerroin (sis. Kulttuurihyte)]]*Lisäosat[[#This Row],[Asukasmäärä 31.12.2022]]</f>
        <v>3176.2215321397643</v>
      </c>
      <c r="N237" s="435">
        <f>Lisäosat[[#This Row],[HYTE-kerroin (sis. Kulttuurihyte)]]/$N$7</f>
        <v>0.9797457166269804</v>
      </c>
      <c r="O237" s="447">
        <v>0</v>
      </c>
      <c r="P237" s="200">
        <v>50485.547777500004</v>
      </c>
      <c r="Q237" s="162">
        <v>0</v>
      </c>
      <c r="R237" s="162">
        <v>75760.137798704105</v>
      </c>
      <c r="S237" s="162">
        <v>89580.9431464972</v>
      </c>
      <c r="T237" s="162">
        <v>0</v>
      </c>
      <c r="U237" s="314">
        <f t="shared" si="4"/>
        <v>215826.62872270131</v>
      </c>
      <c r="V237" s="44"/>
      <c r="W237" s="44"/>
      <c r="X237" s="110"/>
      <c r="Y237" s="110"/>
      <c r="Z237" s="111"/>
    </row>
    <row r="238" spans="1:26" s="45" customFormat="1">
      <c r="A238" s="128">
        <v>747</v>
      </c>
      <c r="B238" s="124" t="s">
        <v>242</v>
      </c>
      <c r="C238" s="416">
        <v>1308</v>
      </c>
      <c r="D238" s="420">
        <v>1.2231166666666669</v>
      </c>
      <c r="E238" s="428">
        <v>0</v>
      </c>
      <c r="F238" s="158">
        <v>0</v>
      </c>
      <c r="G238" s="427">
        <v>0</v>
      </c>
      <c r="H238" s="272">
        <v>379</v>
      </c>
      <c r="I238" s="15">
        <v>458</v>
      </c>
      <c r="J238" s="337">
        <v>0.82751091703056767</v>
      </c>
      <c r="K238" s="435">
        <v>0.82769060557176044</v>
      </c>
      <c r="L238" s="442">
        <v>0.35876010082824999</v>
      </c>
      <c r="M238" s="14">
        <f>Lisäosat[[#This Row],[HYTE-kerroin (sis. Kulttuurihyte)]]*Lisäosat[[#This Row],[Asukasmäärä 31.12.2022]]</f>
        <v>469.25821188335101</v>
      </c>
      <c r="N238" s="435">
        <f>Lisäosat[[#This Row],[HYTE-kerroin (sis. Kulttuurihyte)]]/$N$7</f>
        <v>0.52399447597487014</v>
      </c>
      <c r="O238" s="447">
        <v>0</v>
      </c>
      <c r="P238" s="200">
        <v>150200.65919100004</v>
      </c>
      <c r="Q238" s="162">
        <v>0</v>
      </c>
      <c r="R238" s="162">
        <v>14182.312988351001</v>
      </c>
      <c r="S238" s="162">
        <v>13234.779997045762</v>
      </c>
      <c r="T238" s="162">
        <v>0</v>
      </c>
      <c r="U238" s="314">
        <f t="shared" si="4"/>
        <v>177617.75217639681</v>
      </c>
      <c r="V238" s="44"/>
      <c r="W238" s="44"/>
      <c r="X238" s="110"/>
      <c r="Y238" s="110"/>
      <c r="Z238" s="111"/>
    </row>
    <row r="239" spans="1:26" s="45" customFormat="1">
      <c r="A239" s="128">
        <v>748</v>
      </c>
      <c r="B239" s="124" t="s">
        <v>243</v>
      </c>
      <c r="C239" s="416">
        <v>4897</v>
      </c>
      <c r="D239" s="420">
        <v>0.54026666666666667</v>
      </c>
      <c r="E239" s="428">
        <v>0</v>
      </c>
      <c r="F239" s="158">
        <v>0</v>
      </c>
      <c r="G239" s="427">
        <v>0</v>
      </c>
      <c r="H239" s="272">
        <v>1604</v>
      </c>
      <c r="I239" s="15">
        <v>1803</v>
      </c>
      <c r="J239" s="337">
        <v>0.8896283971159179</v>
      </c>
      <c r="K239" s="435">
        <v>0.88982157405847118</v>
      </c>
      <c r="L239" s="442">
        <v>0.62160294758256396</v>
      </c>
      <c r="M239" s="14">
        <f>Lisäosat[[#This Row],[HYTE-kerroin (sis. Kulttuurihyte)]]*Lisäosat[[#This Row],[Asukasmäärä 31.12.2022]]</f>
        <v>3043.9896343118157</v>
      </c>
      <c r="N239" s="435">
        <f>Lisäosat[[#This Row],[HYTE-kerroin (sis. Kulttuurihyte)]]/$N$7</f>
        <v>0.90789502520206755</v>
      </c>
      <c r="O239" s="447">
        <v>0</v>
      </c>
      <c r="P239" s="200">
        <v>165593.47839466669</v>
      </c>
      <c r="Q239" s="162">
        <v>0</v>
      </c>
      <c r="R239" s="162">
        <v>57082.676850952768</v>
      </c>
      <c r="S239" s="162">
        <v>85851.525030784454</v>
      </c>
      <c r="T239" s="162">
        <v>0</v>
      </c>
      <c r="U239" s="314">
        <f t="shared" si="4"/>
        <v>308527.6802764039</v>
      </c>
      <c r="V239" s="44"/>
      <c r="W239" s="44"/>
      <c r="X239" s="110"/>
      <c r="Y239" s="110"/>
      <c r="Z239" s="111"/>
    </row>
    <row r="240" spans="1:26" s="45" customFormat="1">
      <c r="A240" s="128">
        <v>749</v>
      </c>
      <c r="B240" s="124" t="s">
        <v>244</v>
      </c>
      <c r="C240" s="416">
        <v>21232</v>
      </c>
      <c r="D240" s="420">
        <v>0</v>
      </c>
      <c r="E240" s="428">
        <v>0</v>
      </c>
      <c r="F240" s="158">
        <v>1</v>
      </c>
      <c r="G240" s="427">
        <v>4.7098718914845517E-5</v>
      </c>
      <c r="H240" s="272">
        <v>7103</v>
      </c>
      <c r="I240" s="15">
        <v>9238</v>
      </c>
      <c r="J240" s="337">
        <v>0.7688893699935051</v>
      </c>
      <c r="K240" s="435">
        <v>0.76905632925215572</v>
      </c>
      <c r="L240" s="442">
        <v>0.70314792490836098</v>
      </c>
      <c r="M240" s="14">
        <f>Lisäosat[[#This Row],[HYTE-kerroin (sis. Kulttuurihyte)]]*Lisäosat[[#This Row],[Asukasmäärä 31.12.2022]]</f>
        <v>14929.23674165432</v>
      </c>
      <c r="N240" s="435">
        <f>Lisäosat[[#This Row],[HYTE-kerroin (sis. Kulttuurihyte)]]/$N$7</f>
        <v>1.0269972262650264</v>
      </c>
      <c r="O240" s="447">
        <v>0</v>
      </c>
      <c r="P240" s="200">
        <v>0</v>
      </c>
      <c r="Q240" s="162">
        <v>0</v>
      </c>
      <c r="R240" s="162">
        <v>213904.71217313118</v>
      </c>
      <c r="S240" s="162">
        <v>421058.51063662011</v>
      </c>
      <c r="T240" s="162">
        <v>0</v>
      </c>
      <c r="U240" s="314">
        <f t="shared" si="4"/>
        <v>634963.22280975129</v>
      </c>
      <c r="V240" s="44"/>
      <c r="W240" s="44"/>
      <c r="X240" s="110"/>
      <c r="Y240" s="110"/>
      <c r="Z240" s="111"/>
    </row>
    <row r="241" spans="1:26" s="45" customFormat="1">
      <c r="A241" s="128">
        <v>751</v>
      </c>
      <c r="B241" s="124" t="s">
        <v>245</v>
      </c>
      <c r="C241" s="416">
        <v>2877</v>
      </c>
      <c r="D241" s="420">
        <v>0.79239999999999999</v>
      </c>
      <c r="E241" s="428">
        <v>0</v>
      </c>
      <c r="F241" s="158">
        <v>0</v>
      </c>
      <c r="G241" s="427">
        <v>0</v>
      </c>
      <c r="H241" s="272">
        <v>604</v>
      </c>
      <c r="I241" s="15">
        <v>1036</v>
      </c>
      <c r="J241" s="337">
        <v>0.58301158301158296</v>
      </c>
      <c r="K241" s="435">
        <v>0.583138180133982</v>
      </c>
      <c r="L241" s="442">
        <v>0.66667946798557598</v>
      </c>
      <c r="M241" s="14">
        <f>Lisäosat[[#This Row],[HYTE-kerroin (sis. Kulttuurihyte)]]*Lisäosat[[#This Row],[Asukasmäärä 31.12.2022]]</f>
        <v>1918.0368293945021</v>
      </c>
      <c r="N241" s="435">
        <f>Lisäosat[[#This Row],[HYTE-kerroin (sis. Kulttuurihyte)]]/$N$7</f>
        <v>0.9737324681975873</v>
      </c>
      <c r="O241" s="447">
        <v>0</v>
      </c>
      <c r="P241" s="200">
        <v>142688.60113200001</v>
      </c>
      <c r="Q241" s="162">
        <v>0</v>
      </c>
      <c r="R241" s="162">
        <v>21977.719929615607</v>
      </c>
      <c r="S241" s="162">
        <v>54095.58068549609</v>
      </c>
      <c r="T241" s="162">
        <v>0</v>
      </c>
      <c r="U241" s="314">
        <f t="shared" si="4"/>
        <v>218761.90174711173</v>
      </c>
      <c r="V241" s="44"/>
      <c r="W241" s="44"/>
      <c r="X241" s="110"/>
      <c r="Y241" s="110"/>
      <c r="Z241" s="111"/>
    </row>
    <row r="242" spans="1:26" s="45" customFormat="1">
      <c r="A242" s="128">
        <v>753</v>
      </c>
      <c r="B242" s="124" t="s">
        <v>246</v>
      </c>
      <c r="C242" s="416">
        <v>22320</v>
      </c>
      <c r="D242" s="420">
        <v>0</v>
      </c>
      <c r="E242" s="428">
        <v>0</v>
      </c>
      <c r="F242" s="158">
        <v>3</v>
      </c>
      <c r="G242" s="427">
        <v>1.3440860215053763E-4</v>
      </c>
      <c r="H242" s="272">
        <v>7071</v>
      </c>
      <c r="I242" s="15">
        <v>10860</v>
      </c>
      <c r="J242" s="337">
        <v>0.65110497237569065</v>
      </c>
      <c r="K242" s="435">
        <v>0.65124635552876053</v>
      </c>
      <c r="L242" s="442">
        <v>0.59203357593911199</v>
      </c>
      <c r="M242" s="14">
        <f>Lisäosat[[#This Row],[HYTE-kerroin (sis. Kulttuurihyte)]]*Lisäosat[[#This Row],[Asukasmäärä 31.12.2022]]</f>
        <v>13214.18941496098</v>
      </c>
      <c r="N242" s="435">
        <f>Lisäosat[[#This Row],[HYTE-kerroin (sis. Kulttuurihyte)]]/$N$7</f>
        <v>0.86470686864996982</v>
      </c>
      <c r="O242" s="447">
        <v>1.78244880275041</v>
      </c>
      <c r="P242" s="200">
        <v>0</v>
      </c>
      <c r="Q242" s="162">
        <v>0</v>
      </c>
      <c r="R242" s="162">
        <v>190419.22438576535</v>
      </c>
      <c r="S242" s="162">
        <v>372687.96862264205</v>
      </c>
      <c r="T242" s="162">
        <v>407390.7945204649</v>
      </c>
      <c r="U242" s="314">
        <f t="shared" si="4"/>
        <v>970497.98752887221</v>
      </c>
      <c r="V242" s="44"/>
      <c r="W242" s="44"/>
      <c r="X242" s="110"/>
      <c r="Y242" s="110"/>
      <c r="Z242" s="111"/>
    </row>
    <row r="243" spans="1:26" s="45" customFormat="1">
      <c r="A243" s="128">
        <v>755</v>
      </c>
      <c r="B243" s="124" t="s">
        <v>247</v>
      </c>
      <c r="C243" s="416">
        <v>6217</v>
      </c>
      <c r="D243" s="420">
        <v>0</v>
      </c>
      <c r="E243" s="428">
        <v>0</v>
      </c>
      <c r="F243" s="158">
        <v>0</v>
      </c>
      <c r="G243" s="427">
        <v>0</v>
      </c>
      <c r="H243" s="272">
        <v>1366</v>
      </c>
      <c r="I243" s="15">
        <v>2957</v>
      </c>
      <c r="J243" s="337">
        <v>0.46195468380114979</v>
      </c>
      <c r="K243" s="435">
        <v>0.46205499421581747</v>
      </c>
      <c r="L243" s="442">
        <v>0.712059355249967</v>
      </c>
      <c r="M243" s="14">
        <f>Lisäosat[[#This Row],[HYTE-kerroin (sis. Kulttuurihyte)]]*Lisäosat[[#This Row],[Asukasmäärä 31.12.2022]]</f>
        <v>4426.8730115890448</v>
      </c>
      <c r="N243" s="435">
        <f>Lisäosat[[#This Row],[HYTE-kerroin (sis. Kulttuurihyte)]]/$N$7</f>
        <v>1.0400129999289767</v>
      </c>
      <c r="O243" s="447">
        <v>0.38950720441156922</v>
      </c>
      <c r="P243" s="200">
        <v>0</v>
      </c>
      <c r="Q243" s="162">
        <v>0</v>
      </c>
      <c r="R243" s="162">
        <v>37631.006277420558</v>
      </c>
      <c r="S243" s="162">
        <v>124853.84144498363</v>
      </c>
      <c r="T243" s="162">
        <v>24796.838807825676</v>
      </c>
      <c r="U243" s="314">
        <f t="shared" si="4"/>
        <v>187281.68653022984</v>
      </c>
      <c r="V243" s="44"/>
      <c r="W243" s="44"/>
      <c r="X243" s="110"/>
      <c r="Y243" s="110"/>
      <c r="Z243" s="111"/>
    </row>
    <row r="244" spans="1:26" s="45" customFormat="1">
      <c r="A244" s="128">
        <v>758</v>
      </c>
      <c r="B244" s="124" t="s">
        <v>248</v>
      </c>
      <c r="C244" s="416">
        <v>8134</v>
      </c>
      <c r="D244" s="420">
        <v>1.4546833333333333</v>
      </c>
      <c r="E244" s="428">
        <v>1</v>
      </c>
      <c r="F244" s="158">
        <v>131</v>
      </c>
      <c r="G244" s="427">
        <v>1.6105237275633146E-2</v>
      </c>
      <c r="H244" s="272">
        <v>3723</v>
      </c>
      <c r="I244" s="15">
        <v>3555</v>
      </c>
      <c r="J244" s="337">
        <v>1.0472573839662447</v>
      </c>
      <c r="K244" s="435">
        <v>1.0474847890042995</v>
      </c>
      <c r="L244" s="442">
        <v>0.65542344743818004</v>
      </c>
      <c r="M244" s="14">
        <f>Lisäosat[[#This Row],[HYTE-kerroin (sis. Kulttuurihyte)]]*Lisäosat[[#This Row],[Asukasmäärä 31.12.2022]]</f>
        <v>5331.2143214621565</v>
      </c>
      <c r="N244" s="435">
        <f>Lisäosat[[#This Row],[HYTE-kerroin (sis. Kulttuurihyte)]]/$N$7</f>
        <v>0.95729225487765979</v>
      </c>
      <c r="O244" s="447">
        <v>0</v>
      </c>
      <c r="P244" s="200">
        <v>1110884.3325964999</v>
      </c>
      <c r="Q244" s="162">
        <v>119882.03</v>
      </c>
      <c r="R244" s="162">
        <v>111615.16068626873</v>
      </c>
      <c r="S244" s="162">
        <v>150359.53953468701</v>
      </c>
      <c r="T244" s="162">
        <v>0</v>
      </c>
      <c r="U244" s="314">
        <f t="shared" si="4"/>
        <v>1492741.0628174557</v>
      </c>
      <c r="V244" s="44"/>
      <c r="W244" s="44"/>
      <c r="X244" s="110"/>
      <c r="Y244" s="110"/>
      <c r="Z244" s="111"/>
    </row>
    <row r="245" spans="1:26" s="45" customFormat="1">
      <c r="A245" s="128">
        <v>759</v>
      </c>
      <c r="B245" s="124" t="s">
        <v>249</v>
      </c>
      <c r="C245" s="416">
        <v>1942</v>
      </c>
      <c r="D245" s="420">
        <v>1.1890000000000001</v>
      </c>
      <c r="E245" s="428">
        <v>0</v>
      </c>
      <c r="F245" s="158">
        <v>0</v>
      </c>
      <c r="G245" s="427">
        <v>0</v>
      </c>
      <c r="H245" s="272">
        <v>699</v>
      </c>
      <c r="I245" s="15">
        <v>703</v>
      </c>
      <c r="J245" s="337">
        <v>0.99431009957325744</v>
      </c>
      <c r="K245" s="435">
        <v>0.99452600745750219</v>
      </c>
      <c r="L245" s="442">
        <v>0.53562903921115701</v>
      </c>
      <c r="M245" s="14">
        <f>Lisäosat[[#This Row],[HYTE-kerroin (sis. Kulttuurihyte)]]*Lisäosat[[#This Row],[Asukasmäärä 31.12.2022]]</f>
        <v>1040.191594148067</v>
      </c>
      <c r="N245" s="435">
        <f>Lisäosat[[#This Row],[HYTE-kerroin (sis. Kulttuurihyte)]]/$N$7</f>
        <v>0.78232405741444921</v>
      </c>
      <c r="O245" s="447">
        <v>0</v>
      </c>
      <c r="P245" s="200">
        <v>216784.03263000003</v>
      </c>
      <c r="Q245" s="162">
        <v>0</v>
      </c>
      <c r="R245" s="162">
        <v>25300.940534920344</v>
      </c>
      <c r="S245" s="162">
        <v>29337.167799522995</v>
      </c>
      <c r="T245" s="162">
        <v>0</v>
      </c>
      <c r="U245" s="314">
        <f t="shared" si="4"/>
        <v>271422.14096444339</v>
      </c>
      <c r="V245" s="44"/>
      <c r="W245" s="44"/>
      <c r="X245" s="110"/>
      <c r="Y245" s="110"/>
      <c r="Z245" s="111"/>
    </row>
    <row r="246" spans="1:26" s="45" customFormat="1">
      <c r="A246" s="128">
        <v>761</v>
      </c>
      <c r="B246" s="124" t="s">
        <v>250</v>
      </c>
      <c r="C246" s="416">
        <v>8426</v>
      </c>
      <c r="D246" s="420">
        <v>0</v>
      </c>
      <c r="E246" s="428">
        <v>0</v>
      </c>
      <c r="F246" s="158">
        <v>0</v>
      </c>
      <c r="G246" s="427">
        <v>0</v>
      </c>
      <c r="H246" s="272">
        <v>2685</v>
      </c>
      <c r="I246" s="15">
        <v>3255</v>
      </c>
      <c r="J246" s="337">
        <v>0.82488479262672809</v>
      </c>
      <c r="K246" s="435">
        <v>0.82506391092231635</v>
      </c>
      <c r="L246" s="442">
        <v>0.59198859290176797</v>
      </c>
      <c r="M246" s="14">
        <f>Lisäosat[[#This Row],[HYTE-kerroin (sis. Kulttuurihyte)]]*Lisäosat[[#This Row],[Asukasmäärä 31.12.2022]]</f>
        <v>4988.0958837902972</v>
      </c>
      <c r="N246" s="435">
        <f>Lisäosat[[#This Row],[HYTE-kerroin (sis. Kulttuurihyte)]]/$N$7</f>
        <v>0.86464116774558719</v>
      </c>
      <c r="O246" s="447">
        <v>0</v>
      </c>
      <c r="P246" s="200">
        <v>0</v>
      </c>
      <c r="Q246" s="162">
        <v>0</v>
      </c>
      <c r="R246" s="162">
        <v>91071.049525951821</v>
      </c>
      <c r="S246" s="162">
        <v>140682.35771768357</v>
      </c>
      <c r="T246" s="162">
        <v>0</v>
      </c>
      <c r="U246" s="314">
        <f t="shared" si="4"/>
        <v>231753.40724363539</v>
      </c>
      <c r="V246" s="44"/>
      <c r="W246" s="44"/>
      <c r="X246" s="110"/>
      <c r="Y246" s="110"/>
      <c r="Z246" s="111"/>
    </row>
    <row r="247" spans="1:26" s="45" customFormat="1">
      <c r="A247" s="128">
        <v>762</v>
      </c>
      <c r="B247" s="124" t="s">
        <v>251</v>
      </c>
      <c r="C247" s="416">
        <v>3672</v>
      </c>
      <c r="D247" s="420">
        <v>1.0705166666666668</v>
      </c>
      <c r="E247" s="428">
        <v>0</v>
      </c>
      <c r="F247" s="158">
        <v>0</v>
      </c>
      <c r="G247" s="427">
        <v>0</v>
      </c>
      <c r="H247" s="272">
        <v>1082</v>
      </c>
      <c r="I247" s="15">
        <v>1303</v>
      </c>
      <c r="J247" s="337">
        <v>0.83039140445126636</v>
      </c>
      <c r="K247" s="435">
        <v>0.83057171847131606</v>
      </c>
      <c r="L247" s="442">
        <v>0.64602603797469704</v>
      </c>
      <c r="M247" s="14">
        <f>Lisäosat[[#This Row],[HYTE-kerroin (sis. Kulttuurihyte)]]*Lisäosat[[#This Row],[Asukasmäärä 31.12.2022]]</f>
        <v>2372.2076114430874</v>
      </c>
      <c r="N247" s="435">
        <f>Lisäosat[[#This Row],[HYTE-kerroin (sis. Kulttuurihyte)]]/$N$7</f>
        <v>0.94356667436864883</v>
      </c>
      <c r="O247" s="447">
        <v>0</v>
      </c>
      <c r="P247" s="200">
        <v>369056.03902200004</v>
      </c>
      <c r="Q247" s="162">
        <v>0</v>
      </c>
      <c r="R247" s="162">
        <v>39953.157487969409</v>
      </c>
      <c r="S247" s="162">
        <v>66904.840554119219</v>
      </c>
      <c r="T247" s="162">
        <v>0</v>
      </c>
      <c r="U247" s="314">
        <f t="shared" si="4"/>
        <v>475914.03706408862</v>
      </c>
      <c r="V247" s="44"/>
      <c r="W247" s="44"/>
      <c r="X247" s="110"/>
      <c r="Y247" s="110"/>
      <c r="Z247" s="111"/>
    </row>
    <row r="248" spans="1:26" s="45" customFormat="1">
      <c r="A248" s="128">
        <v>765</v>
      </c>
      <c r="B248" s="124" t="s">
        <v>252</v>
      </c>
      <c r="C248" s="416">
        <v>10354</v>
      </c>
      <c r="D248" s="420">
        <v>0.59563333333333335</v>
      </c>
      <c r="E248" s="428">
        <v>0</v>
      </c>
      <c r="F248" s="158">
        <v>0</v>
      </c>
      <c r="G248" s="427">
        <v>0</v>
      </c>
      <c r="H248" s="272">
        <v>4595</v>
      </c>
      <c r="I248" s="15">
        <v>4399</v>
      </c>
      <c r="J248" s="337">
        <v>1.0445555808138214</v>
      </c>
      <c r="K248" s="435">
        <v>1.0447823991731304</v>
      </c>
      <c r="L248" s="442">
        <v>0.67034034494155803</v>
      </c>
      <c r="M248" s="14">
        <f>Lisäosat[[#This Row],[HYTE-kerroin (sis. Kulttuurihyte)]]*Lisäosat[[#This Row],[Asukasmäärä 31.12.2022]]</f>
        <v>6940.7039315248921</v>
      </c>
      <c r="N248" s="435">
        <f>Lisäosat[[#This Row],[HYTE-kerroin (sis. Kulttuurihyte)]]/$N$7</f>
        <v>0.97907943765636951</v>
      </c>
      <c r="O248" s="447">
        <v>5.8542103223080399E-2</v>
      </c>
      <c r="P248" s="200">
        <v>386004.26771133341</v>
      </c>
      <c r="Q248" s="162">
        <v>0</v>
      </c>
      <c r="R248" s="162">
        <v>141711.56818960555</v>
      </c>
      <c r="S248" s="162">
        <v>195752.97188661009</v>
      </c>
      <c r="T248" s="162">
        <v>6206.9241525429707</v>
      </c>
      <c r="U248" s="314">
        <f t="shared" si="4"/>
        <v>729675.73194009194</v>
      </c>
      <c r="V248" s="44"/>
      <c r="W248" s="44"/>
      <c r="X248" s="110"/>
      <c r="Y248" s="110"/>
      <c r="Z248" s="111"/>
    </row>
    <row r="249" spans="1:26" s="45" customFormat="1">
      <c r="A249" s="128">
        <v>768</v>
      </c>
      <c r="B249" s="124" t="s">
        <v>253</v>
      </c>
      <c r="C249" s="416">
        <v>2375</v>
      </c>
      <c r="D249" s="420">
        <v>1.2305166666666667</v>
      </c>
      <c r="E249" s="428">
        <v>0</v>
      </c>
      <c r="F249" s="158">
        <v>0</v>
      </c>
      <c r="G249" s="427">
        <v>0</v>
      </c>
      <c r="H249" s="272">
        <v>758</v>
      </c>
      <c r="I249" s="15">
        <v>806</v>
      </c>
      <c r="J249" s="337">
        <v>0.94044665012406947</v>
      </c>
      <c r="K249" s="435">
        <v>0.9406508619153009</v>
      </c>
      <c r="L249" s="442">
        <v>0.46442383898991202</v>
      </c>
      <c r="M249" s="14">
        <f>Lisäosat[[#This Row],[HYTE-kerroin (sis. Kulttuurihyte)]]*Lisäosat[[#This Row],[Asukasmäärä 31.12.2022]]</f>
        <v>1103.0066176010409</v>
      </c>
      <c r="N249" s="435">
        <f>Lisäosat[[#This Row],[HYTE-kerroin (sis. Kulttuurihyte)]]/$N$7</f>
        <v>0.67832383138463481</v>
      </c>
      <c r="O249" s="447">
        <v>0</v>
      </c>
      <c r="P249" s="200">
        <v>274376.76096874999</v>
      </c>
      <c r="Q249" s="162">
        <v>0</v>
      </c>
      <c r="R249" s="162">
        <v>29265.9999413398</v>
      </c>
      <c r="S249" s="162">
        <v>31108.778812088578</v>
      </c>
      <c r="T249" s="162">
        <v>0</v>
      </c>
      <c r="U249" s="314">
        <f t="shared" si="4"/>
        <v>334751.53972217836</v>
      </c>
      <c r="V249" s="44"/>
      <c r="W249" s="44"/>
      <c r="X249" s="110"/>
      <c r="Y249" s="110"/>
      <c r="Z249" s="111"/>
    </row>
    <row r="250" spans="1:26" s="45" customFormat="1">
      <c r="A250" s="128">
        <v>777</v>
      </c>
      <c r="B250" s="124" t="s">
        <v>254</v>
      </c>
      <c r="C250" s="416">
        <v>7367</v>
      </c>
      <c r="D250" s="420">
        <v>1.4814499999999999</v>
      </c>
      <c r="E250" s="428">
        <v>0</v>
      </c>
      <c r="F250" s="158">
        <v>0</v>
      </c>
      <c r="G250" s="427">
        <v>0</v>
      </c>
      <c r="H250" s="272">
        <v>2221</v>
      </c>
      <c r="I250" s="15">
        <v>2474</v>
      </c>
      <c r="J250" s="337">
        <v>0.89773645917542444</v>
      </c>
      <c r="K250" s="435">
        <v>0.89793139673021061</v>
      </c>
      <c r="L250" s="442">
        <v>0.62552269563903995</v>
      </c>
      <c r="M250" s="14">
        <f>Lisäosat[[#This Row],[HYTE-kerroin (sis. Kulttuurihyte)]]*Lisäosat[[#This Row],[Asukasmäärä 31.12.2022]]</f>
        <v>4608.2256987728069</v>
      </c>
      <c r="N250" s="435">
        <f>Lisäosat[[#This Row],[HYTE-kerroin (sis. Kulttuurihyte)]]/$N$7</f>
        <v>0.91362009419403423</v>
      </c>
      <c r="O250" s="447">
        <v>0</v>
      </c>
      <c r="P250" s="200">
        <v>1024646.0702527501</v>
      </c>
      <c r="Q250" s="162">
        <v>0</v>
      </c>
      <c r="R250" s="162">
        <v>86657.293856220145</v>
      </c>
      <c r="S250" s="162">
        <v>129968.64360713905</v>
      </c>
      <c r="T250" s="162">
        <v>0</v>
      </c>
      <c r="U250" s="314">
        <f t="shared" si="4"/>
        <v>1241272.0077161093</v>
      </c>
      <c r="V250" s="44"/>
      <c r="W250" s="44"/>
      <c r="X250" s="110"/>
      <c r="Y250" s="110"/>
      <c r="Z250" s="111"/>
    </row>
    <row r="251" spans="1:26" s="45" customFormat="1">
      <c r="A251" s="128">
        <v>778</v>
      </c>
      <c r="B251" s="124" t="s">
        <v>255</v>
      </c>
      <c r="C251" s="416">
        <v>6763</v>
      </c>
      <c r="D251" s="420">
        <v>0.39226666666666665</v>
      </c>
      <c r="E251" s="428">
        <v>0</v>
      </c>
      <c r="F251" s="158">
        <v>0</v>
      </c>
      <c r="G251" s="427">
        <v>0</v>
      </c>
      <c r="H251" s="272">
        <v>2402</v>
      </c>
      <c r="I251" s="15">
        <v>2591</v>
      </c>
      <c r="J251" s="337">
        <v>0.92705519104592826</v>
      </c>
      <c r="K251" s="435">
        <v>0.92725649497008911</v>
      </c>
      <c r="L251" s="442">
        <v>0.62947061771590895</v>
      </c>
      <c r="M251" s="14">
        <f>Lisäosat[[#This Row],[HYTE-kerroin (sis. Kulttuurihyte)]]*Lisäosat[[#This Row],[Asukasmäärä 31.12.2022]]</f>
        <v>4257.1097876126923</v>
      </c>
      <c r="N251" s="435">
        <f>Lisäosat[[#This Row],[HYTE-kerroin (sis. Kulttuurihyte)]]/$N$7</f>
        <v>0.9193863133334611</v>
      </c>
      <c r="O251" s="447">
        <v>0</v>
      </c>
      <c r="P251" s="200">
        <v>166044.97761866669</v>
      </c>
      <c r="Q251" s="162">
        <v>0</v>
      </c>
      <c r="R251" s="162">
        <v>82150.567348823533</v>
      </c>
      <c r="S251" s="162">
        <v>120065.90409190275</v>
      </c>
      <c r="T251" s="162">
        <v>0</v>
      </c>
      <c r="U251" s="314">
        <f t="shared" si="4"/>
        <v>368261.44905939297</v>
      </c>
      <c r="V251" s="44"/>
      <c r="W251" s="44"/>
      <c r="X251" s="110"/>
      <c r="Y251" s="110"/>
      <c r="Z251" s="111"/>
    </row>
    <row r="252" spans="1:26" s="45" customFormat="1">
      <c r="A252" s="128">
        <v>781</v>
      </c>
      <c r="B252" s="124" t="s">
        <v>256</v>
      </c>
      <c r="C252" s="416">
        <v>3504</v>
      </c>
      <c r="D252" s="420">
        <v>1.0842833333333333</v>
      </c>
      <c r="E252" s="428">
        <v>0</v>
      </c>
      <c r="F252" s="158">
        <v>1</v>
      </c>
      <c r="G252" s="427">
        <v>2.8538812785388126E-4</v>
      </c>
      <c r="H252" s="272">
        <v>981</v>
      </c>
      <c r="I252" s="15">
        <v>1129</v>
      </c>
      <c r="J252" s="337">
        <v>0.86891054030115145</v>
      </c>
      <c r="K252" s="435">
        <v>0.8690992184976567</v>
      </c>
      <c r="L252" s="442">
        <v>0.62885407420803197</v>
      </c>
      <c r="M252" s="14">
        <f>Lisäosat[[#This Row],[HYTE-kerroin (sis. Kulttuurihyte)]]*Lisäosat[[#This Row],[Asukasmäärä 31.12.2022]]</f>
        <v>2203.5046760249438</v>
      </c>
      <c r="N252" s="435">
        <f>Lisäosat[[#This Row],[HYTE-kerroin (sis. Kulttuurihyte)]]/$N$7</f>
        <v>0.91848580797743107</v>
      </c>
      <c r="O252" s="447">
        <v>0</v>
      </c>
      <c r="P252" s="200">
        <v>356699.98438799998</v>
      </c>
      <c r="Q252" s="162">
        <v>0</v>
      </c>
      <c r="R252" s="162">
        <v>39893.739967166839</v>
      </c>
      <c r="S252" s="162">
        <v>62146.807175962851</v>
      </c>
      <c r="T252" s="162">
        <v>0</v>
      </c>
      <c r="U252" s="314">
        <f t="shared" si="4"/>
        <v>458740.53153112967</v>
      </c>
      <c r="V252" s="44"/>
      <c r="W252" s="44"/>
      <c r="X252" s="110"/>
      <c r="Y252" s="110"/>
      <c r="Z252" s="111"/>
    </row>
    <row r="253" spans="1:26" s="45" customFormat="1">
      <c r="A253" s="128">
        <v>783</v>
      </c>
      <c r="B253" s="124" t="s">
        <v>257</v>
      </c>
      <c r="C253" s="416">
        <v>6419</v>
      </c>
      <c r="D253" s="420">
        <v>0</v>
      </c>
      <c r="E253" s="428">
        <v>0</v>
      </c>
      <c r="F253" s="158">
        <v>0</v>
      </c>
      <c r="G253" s="427">
        <v>0</v>
      </c>
      <c r="H253" s="272">
        <v>3091</v>
      </c>
      <c r="I253" s="15">
        <v>2653</v>
      </c>
      <c r="J253" s="337">
        <v>1.1650961176027139</v>
      </c>
      <c r="K253" s="435">
        <v>1.165349110545058</v>
      </c>
      <c r="L253" s="442">
        <v>0.54340556281545205</v>
      </c>
      <c r="M253" s="14">
        <f>Lisäosat[[#This Row],[HYTE-kerroin (sis. Kulttuurihyte)]]*Lisäosat[[#This Row],[Asukasmäärä 31.12.2022]]</f>
        <v>3488.1203077123869</v>
      </c>
      <c r="N253" s="435">
        <f>Lisäosat[[#This Row],[HYTE-kerroin (sis. Kulttuurihyte)]]/$N$7</f>
        <v>0.79368221960007512</v>
      </c>
      <c r="O253" s="447">
        <v>0</v>
      </c>
      <c r="P253" s="200">
        <v>0</v>
      </c>
      <c r="Q253" s="162">
        <v>0</v>
      </c>
      <c r="R253" s="162">
        <v>97992.924821712324</v>
      </c>
      <c r="S253" s="162">
        <v>98377.61749660474</v>
      </c>
      <c r="T253" s="162">
        <v>0</v>
      </c>
      <c r="U253" s="314">
        <f t="shared" si="4"/>
        <v>196370.54231831705</v>
      </c>
      <c r="V253" s="44"/>
      <c r="W253" s="44"/>
      <c r="X253" s="110"/>
      <c r="Y253" s="110"/>
      <c r="Z253" s="111"/>
    </row>
    <row r="254" spans="1:26" s="104" customFormat="1">
      <c r="A254" s="124">
        <v>785</v>
      </c>
      <c r="B254" s="124" t="s">
        <v>258</v>
      </c>
      <c r="C254" s="416">
        <v>2626</v>
      </c>
      <c r="D254" s="420">
        <v>1.7081500000000001</v>
      </c>
      <c r="E254" s="428">
        <v>0</v>
      </c>
      <c r="F254" s="158">
        <v>0</v>
      </c>
      <c r="G254" s="427">
        <v>0</v>
      </c>
      <c r="H254" s="272">
        <v>838</v>
      </c>
      <c r="I254" s="15">
        <v>857</v>
      </c>
      <c r="J254" s="337">
        <v>0.97782963827304548</v>
      </c>
      <c r="K254" s="435">
        <v>0.97804196753374795</v>
      </c>
      <c r="L254" s="442">
        <v>0.54178833521959702</v>
      </c>
      <c r="M254" s="14">
        <f>Lisäosat[[#This Row],[HYTE-kerroin (sis. Kulttuurihyte)]]*Lisäosat[[#This Row],[Asukasmäärä 31.12.2022]]</f>
        <v>1422.7361682866617</v>
      </c>
      <c r="N254" s="435">
        <f>Lisäosat[[#This Row],[HYTE-kerroin (sis. Kulttuurihyte)]]/$N$7</f>
        <v>0.79132014442876775</v>
      </c>
      <c r="O254" s="446">
        <v>0</v>
      </c>
      <c r="P254" s="200">
        <v>842261.46876300022</v>
      </c>
      <c r="Q254" s="162">
        <v>0</v>
      </c>
      <c r="R254" s="162">
        <v>33645.230508341454</v>
      </c>
      <c r="S254" s="162">
        <v>40126.309362902619</v>
      </c>
      <c r="T254" s="162">
        <v>0</v>
      </c>
      <c r="U254" s="314">
        <f t="shared" si="4"/>
        <v>916033.00863424432</v>
      </c>
      <c r="V254" s="59"/>
      <c r="W254" s="59"/>
      <c r="X254" s="109"/>
      <c r="Y254" s="110"/>
      <c r="Z254" s="111"/>
    </row>
    <row r="255" spans="1:26" s="45" customFormat="1">
      <c r="A255" s="128">
        <v>790</v>
      </c>
      <c r="B255" s="124" t="s">
        <v>259</v>
      </c>
      <c r="C255" s="416">
        <v>23734</v>
      </c>
      <c r="D255" s="420">
        <v>0</v>
      </c>
      <c r="E255" s="428">
        <v>0</v>
      </c>
      <c r="F255" s="158">
        <v>0</v>
      </c>
      <c r="G255" s="427">
        <v>0</v>
      </c>
      <c r="H255" s="272">
        <v>8206</v>
      </c>
      <c r="I255" s="15">
        <v>9288</v>
      </c>
      <c r="J255" s="337">
        <v>0.88350559862187772</v>
      </c>
      <c r="K255" s="435">
        <v>0.88369744603909572</v>
      </c>
      <c r="L255" s="442">
        <v>0.69526442541804101</v>
      </c>
      <c r="M255" s="14">
        <f>Lisäosat[[#This Row],[HYTE-kerroin (sis. Kulttuurihyte)]]*Lisäosat[[#This Row],[Asukasmäärä 31.12.2022]]</f>
        <v>16501.405872871786</v>
      </c>
      <c r="N255" s="435">
        <f>Lisäosat[[#This Row],[HYTE-kerroin (sis. Kulttuurihyte)]]/$N$7</f>
        <v>1.0154828182393247</v>
      </c>
      <c r="O255" s="447">
        <v>0</v>
      </c>
      <c r="P255" s="200">
        <v>0</v>
      </c>
      <c r="Q255" s="162">
        <v>0</v>
      </c>
      <c r="R255" s="162">
        <v>274755.14491422381</v>
      </c>
      <c r="S255" s="162">
        <v>465399.3704082591</v>
      </c>
      <c r="T255" s="162">
        <v>0</v>
      </c>
      <c r="U255" s="314">
        <f t="shared" si="4"/>
        <v>740154.51532248291</v>
      </c>
      <c r="V255" s="44"/>
      <c r="W255" s="44"/>
      <c r="X255" s="110"/>
      <c r="Y255" s="110"/>
      <c r="Z255" s="111"/>
    </row>
    <row r="256" spans="1:26" s="45" customFormat="1">
      <c r="A256" s="128">
        <v>791</v>
      </c>
      <c r="B256" s="124" t="s">
        <v>260</v>
      </c>
      <c r="C256" s="416">
        <v>5029</v>
      </c>
      <c r="D256" s="420">
        <v>1.4546666666666668</v>
      </c>
      <c r="E256" s="428">
        <v>0</v>
      </c>
      <c r="F256" s="158">
        <v>0</v>
      </c>
      <c r="G256" s="427">
        <v>0</v>
      </c>
      <c r="H256" s="272">
        <v>1787</v>
      </c>
      <c r="I256" s="15">
        <v>1913</v>
      </c>
      <c r="J256" s="337">
        <v>0.93413486670151591</v>
      </c>
      <c r="K256" s="435">
        <v>0.93433770793058046</v>
      </c>
      <c r="L256" s="442">
        <v>0.530932377396793</v>
      </c>
      <c r="M256" s="14">
        <f>Lisäosat[[#This Row],[HYTE-kerroin (sis. Kulttuurihyte)]]*Lisäosat[[#This Row],[Asukasmäärä 31.12.2022]]</f>
        <v>2670.058925928472</v>
      </c>
      <c r="N256" s="435">
        <f>Lisäosat[[#This Row],[HYTE-kerroin (sis. Kulttuurihyte)]]/$N$7</f>
        <v>0.77546425098511873</v>
      </c>
      <c r="O256" s="447">
        <v>0</v>
      </c>
      <c r="P256" s="200">
        <v>686817.47002000001</v>
      </c>
      <c r="Q256" s="162">
        <v>0</v>
      </c>
      <c r="R256" s="162">
        <v>61554.074764695841</v>
      </c>
      <c r="S256" s="162">
        <v>75305.325658522357</v>
      </c>
      <c r="T256" s="162">
        <v>0</v>
      </c>
      <c r="U256" s="314">
        <f t="shared" si="4"/>
        <v>823676.87044321815</v>
      </c>
      <c r="V256" s="44"/>
      <c r="W256" s="44"/>
      <c r="X256" s="110"/>
      <c r="Y256" s="110"/>
      <c r="Z256" s="111"/>
    </row>
    <row r="257" spans="1:26" s="45" customFormat="1">
      <c r="A257" s="128">
        <v>831</v>
      </c>
      <c r="B257" s="124" t="s">
        <v>261</v>
      </c>
      <c r="C257" s="416">
        <v>4559</v>
      </c>
      <c r="D257" s="420">
        <v>0</v>
      </c>
      <c r="E257" s="428">
        <v>0</v>
      </c>
      <c r="F257" s="158">
        <v>0</v>
      </c>
      <c r="G257" s="427">
        <v>0</v>
      </c>
      <c r="H257" s="272">
        <v>809</v>
      </c>
      <c r="I257" s="15">
        <v>1866</v>
      </c>
      <c r="J257" s="337">
        <v>0.43354769560557344</v>
      </c>
      <c r="K257" s="435">
        <v>0.43364183762999575</v>
      </c>
      <c r="L257" s="442">
        <v>0.60780213748029999</v>
      </c>
      <c r="M257" s="14">
        <f>Lisäosat[[#This Row],[HYTE-kerroin (sis. Kulttuurihyte)]]*Lisäosat[[#This Row],[Asukasmäärä 31.12.2022]]</f>
        <v>2770.9699447726875</v>
      </c>
      <c r="N257" s="435">
        <f>Lisäosat[[#This Row],[HYTE-kerroin (sis. Kulttuurihyte)]]/$N$7</f>
        <v>0.88773796693145879</v>
      </c>
      <c r="O257" s="447">
        <v>0</v>
      </c>
      <c r="P257" s="200">
        <v>0</v>
      </c>
      <c r="Q257" s="162">
        <v>0</v>
      </c>
      <c r="R257" s="162">
        <v>25898.348104592475</v>
      </c>
      <c r="S257" s="162">
        <v>78151.381624854446</v>
      </c>
      <c r="T257" s="162">
        <v>0</v>
      </c>
      <c r="U257" s="314">
        <f t="shared" si="4"/>
        <v>104049.72972944692</v>
      </c>
      <c r="V257" s="44"/>
      <c r="W257" s="44"/>
      <c r="X257" s="110"/>
      <c r="Y257" s="110"/>
      <c r="Z257" s="111"/>
    </row>
    <row r="258" spans="1:26" s="45" customFormat="1">
      <c r="A258" s="128">
        <v>832</v>
      </c>
      <c r="B258" s="124" t="s">
        <v>262</v>
      </c>
      <c r="C258" s="416">
        <v>3825</v>
      </c>
      <c r="D258" s="420">
        <v>1.7243499999999998</v>
      </c>
      <c r="E258" s="428">
        <v>0</v>
      </c>
      <c r="F258" s="158">
        <v>0</v>
      </c>
      <c r="G258" s="427">
        <v>0</v>
      </c>
      <c r="H258" s="272">
        <v>1294</v>
      </c>
      <c r="I258" s="15">
        <v>1391</v>
      </c>
      <c r="J258" s="337">
        <v>0.93026599568655644</v>
      </c>
      <c r="K258" s="435">
        <v>0.93046799681578141</v>
      </c>
      <c r="L258" s="442">
        <v>0.56485597112809405</v>
      </c>
      <c r="M258" s="14">
        <f>Lisäosat[[#This Row],[HYTE-kerroin (sis. Kulttuurihyte)]]*Lisäosat[[#This Row],[Asukasmäärä 31.12.2022]]</f>
        <v>2160.5740895649596</v>
      </c>
      <c r="N258" s="435">
        <f>Lisäosat[[#This Row],[HYTE-kerroin (sis. Kulttuurihyte)]]/$N$7</f>
        <v>0.82501205655039622</v>
      </c>
      <c r="O258" s="447">
        <v>0</v>
      </c>
      <c r="P258" s="200">
        <v>1238463.0880874998</v>
      </c>
      <c r="Q258" s="162">
        <v>0</v>
      </c>
      <c r="R258" s="162">
        <v>46623.425150446768</v>
      </c>
      <c r="S258" s="162">
        <v>60936.009255854675</v>
      </c>
      <c r="T258" s="162">
        <v>0</v>
      </c>
      <c r="U258" s="314">
        <f t="shared" si="4"/>
        <v>1346022.5224938013</v>
      </c>
      <c r="V258" s="44"/>
      <c r="W258" s="44"/>
      <c r="X258" s="110"/>
      <c r="Y258" s="110"/>
      <c r="Z258" s="111"/>
    </row>
    <row r="259" spans="1:26" s="45" customFormat="1">
      <c r="A259" s="128">
        <v>833</v>
      </c>
      <c r="B259" s="124" t="s">
        <v>263</v>
      </c>
      <c r="C259" s="416">
        <v>1691</v>
      </c>
      <c r="D259" s="420">
        <v>0.48993333333333333</v>
      </c>
      <c r="E259" s="428">
        <v>0</v>
      </c>
      <c r="F259" s="158">
        <v>0</v>
      </c>
      <c r="G259" s="427">
        <v>0</v>
      </c>
      <c r="H259" s="272">
        <v>459</v>
      </c>
      <c r="I259" s="15">
        <v>636</v>
      </c>
      <c r="J259" s="337">
        <v>0.72169811320754718</v>
      </c>
      <c r="K259" s="435">
        <v>0.72185482519584232</v>
      </c>
      <c r="L259" s="442">
        <v>0.416707487770894</v>
      </c>
      <c r="M259" s="14">
        <f>Lisäosat[[#This Row],[HYTE-kerroin (sis. Kulttuurihyte)]]*Lisäosat[[#This Row],[Asukasmäärä 31.12.2022]]</f>
        <v>704.65236182058175</v>
      </c>
      <c r="N259" s="435">
        <f>Lisäosat[[#This Row],[HYTE-kerroin (sis. Kulttuurihyte)]]/$N$7</f>
        <v>0.60863072896126358</v>
      </c>
      <c r="O259" s="447">
        <v>1.0466904342866752</v>
      </c>
      <c r="P259" s="200">
        <v>51854.392120666671</v>
      </c>
      <c r="Q259" s="162">
        <v>0</v>
      </c>
      <c r="R259" s="162">
        <v>15990.600273220818</v>
      </c>
      <c r="S259" s="162">
        <v>19873.747005225217</v>
      </c>
      <c r="T259" s="162">
        <v>18124.324089638583</v>
      </c>
      <c r="U259" s="314">
        <f t="shared" si="4"/>
        <v>105843.06348875129</v>
      </c>
      <c r="V259" s="44"/>
      <c r="W259" s="44"/>
      <c r="X259" s="110"/>
      <c r="Y259" s="110"/>
      <c r="Z259" s="111"/>
    </row>
    <row r="260" spans="1:26" s="45" customFormat="1">
      <c r="A260" s="128">
        <v>834</v>
      </c>
      <c r="B260" s="124" t="s">
        <v>264</v>
      </c>
      <c r="C260" s="416">
        <v>5879</v>
      </c>
      <c r="D260" s="420">
        <v>0</v>
      </c>
      <c r="E260" s="428">
        <v>0</v>
      </c>
      <c r="F260" s="158">
        <v>0</v>
      </c>
      <c r="G260" s="427">
        <v>0</v>
      </c>
      <c r="H260" s="272">
        <v>1641</v>
      </c>
      <c r="I260" s="15">
        <v>2509</v>
      </c>
      <c r="J260" s="337">
        <v>0.65404543642885615</v>
      </c>
      <c r="K260" s="435">
        <v>0.65418745808431344</v>
      </c>
      <c r="L260" s="442">
        <v>0.57081944564234399</v>
      </c>
      <c r="M260" s="14">
        <f>Lisäosat[[#This Row],[HYTE-kerroin (sis. Kulttuurihyte)]]*Lisäosat[[#This Row],[Asukasmäärä 31.12.2022]]</f>
        <v>3355.8475209313401</v>
      </c>
      <c r="N260" s="435">
        <f>Lisäosat[[#This Row],[HYTE-kerroin (sis. Kulttuurihyte)]]/$N$7</f>
        <v>0.83372213243639859</v>
      </c>
      <c r="O260" s="447">
        <v>0</v>
      </c>
      <c r="P260" s="200">
        <v>0</v>
      </c>
      <c r="Q260" s="162">
        <v>0</v>
      </c>
      <c r="R260" s="162">
        <v>50382.181665617594</v>
      </c>
      <c r="S260" s="162">
        <v>94647.046164422165</v>
      </c>
      <c r="T260" s="162">
        <v>0</v>
      </c>
      <c r="U260" s="314">
        <f t="shared" si="4"/>
        <v>145029.22783003974</v>
      </c>
      <c r="V260" s="44"/>
      <c r="W260" s="44"/>
      <c r="X260" s="110"/>
      <c r="Y260" s="110"/>
      <c r="Z260" s="111"/>
    </row>
    <row r="261" spans="1:26" s="45" customFormat="1">
      <c r="A261" s="128">
        <v>837</v>
      </c>
      <c r="B261" s="124" t="s">
        <v>265</v>
      </c>
      <c r="C261" s="416">
        <v>249009</v>
      </c>
      <c r="D261" s="420">
        <v>0</v>
      </c>
      <c r="E261" s="428">
        <v>0</v>
      </c>
      <c r="F261" s="158">
        <v>19</v>
      </c>
      <c r="G261" s="427">
        <v>7.6302462963186073E-5</v>
      </c>
      <c r="H261" s="272">
        <v>131385</v>
      </c>
      <c r="I261" s="15">
        <v>110431</v>
      </c>
      <c r="J261" s="337">
        <v>1.189747444105369</v>
      </c>
      <c r="K261" s="435">
        <v>1.1900057899207768</v>
      </c>
      <c r="L261" s="442">
        <v>0.77140307137916297</v>
      </c>
      <c r="M261" s="14">
        <f>Lisäosat[[#This Row],[HYTE-kerroin (sis. Kulttuurihyte)]]*Lisäosat[[#This Row],[Asukasmäärä 31.12.2022]]</f>
        <v>192086.30740105399</v>
      </c>
      <c r="N261" s="435">
        <f>Lisäosat[[#This Row],[HYTE-kerroin (sis. Kulttuurihyte)]]/$N$7</f>
        <v>1.1266886903519928</v>
      </c>
      <c r="O261" s="447">
        <v>1.4993326835519127</v>
      </c>
      <c r="P261" s="200">
        <v>0</v>
      </c>
      <c r="Q261" s="162">
        <v>0</v>
      </c>
      <c r="R261" s="162">
        <v>3881820.1878252127</v>
      </c>
      <c r="S261" s="162">
        <v>5417529.1012910437</v>
      </c>
      <c r="T261" s="162">
        <v>3823076.6817134409</v>
      </c>
      <c r="U261" s="314">
        <f t="shared" si="4"/>
        <v>13122425.970829697</v>
      </c>
      <c r="V261" s="44"/>
      <c r="W261" s="44"/>
      <c r="X261" s="110"/>
      <c r="Y261" s="110"/>
      <c r="Z261" s="111"/>
    </row>
    <row r="262" spans="1:26" s="45" customFormat="1">
      <c r="A262" s="128">
        <v>844</v>
      </c>
      <c r="B262" s="124" t="s">
        <v>266</v>
      </c>
      <c r="C262" s="416">
        <v>1441</v>
      </c>
      <c r="D262" s="420">
        <v>1.4789666666666665</v>
      </c>
      <c r="E262" s="428">
        <v>0</v>
      </c>
      <c r="F262" s="158">
        <v>0</v>
      </c>
      <c r="G262" s="427">
        <v>0</v>
      </c>
      <c r="H262" s="272">
        <v>375</v>
      </c>
      <c r="I262" s="15">
        <v>520</v>
      </c>
      <c r="J262" s="337">
        <v>0.72115384615384615</v>
      </c>
      <c r="K262" s="435">
        <v>0.72131043995813804</v>
      </c>
      <c r="L262" s="442">
        <v>0.47563161771725898</v>
      </c>
      <c r="M262" s="14">
        <f>Lisäosat[[#This Row],[HYTE-kerroin (sis. Kulttuurihyte)]]*Lisäosat[[#This Row],[Asukasmäärä 31.12.2022]]</f>
        <v>685.38516113057017</v>
      </c>
      <c r="N262" s="435">
        <f>Lisäosat[[#This Row],[HYTE-kerroin (sis. Kulttuurihyte)]]/$N$7</f>
        <v>0.69469358411778492</v>
      </c>
      <c r="O262" s="447">
        <v>0</v>
      </c>
      <c r="P262" s="200">
        <v>200086.86390550001</v>
      </c>
      <c r="Q262" s="162">
        <v>0</v>
      </c>
      <c r="R262" s="162">
        <v>13616.249306133766</v>
      </c>
      <c r="S262" s="162">
        <v>19330.342210522089</v>
      </c>
      <c r="T262" s="162">
        <v>0</v>
      </c>
      <c r="U262" s="314">
        <f t="shared" si="4"/>
        <v>233033.45542215588</v>
      </c>
      <c r="V262" s="44"/>
      <c r="W262" s="44"/>
      <c r="X262" s="110"/>
      <c r="Y262" s="110"/>
      <c r="Z262" s="111"/>
    </row>
    <row r="263" spans="1:26" s="45" customFormat="1">
      <c r="A263" s="128">
        <v>845</v>
      </c>
      <c r="B263" s="124" t="s">
        <v>267</v>
      </c>
      <c r="C263" s="416">
        <v>2863</v>
      </c>
      <c r="D263" s="420">
        <v>1.3779666666666666</v>
      </c>
      <c r="E263" s="428">
        <v>0</v>
      </c>
      <c r="F263" s="158">
        <v>1</v>
      </c>
      <c r="G263" s="427">
        <v>3.4928396786587494E-4</v>
      </c>
      <c r="H263" s="272">
        <v>1004</v>
      </c>
      <c r="I263" s="15">
        <v>1082</v>
      </c>
      <c r="J263" s="337">
        <v>0.92791127541589646</v>
      </c>
      <c r="K263" s="435">
        <v>0.92811276523313546</v>
      </c>
      <c r="L263" s="442">
        <v>0.491546809042122</v>
      </c>
      <c r="M263" s="14">
        <f>Lisäosat[[#This Row],[HYTE-kerroin (sis. Kulttuurihyte)]]*Lisäosat[[#This Row],[Asukasmäärä 31.12.2022]]</f>
        <v>1407.2985142875953</v>
      </c>
      <c r="N263" s="435">
        <f>Lisäosat[[#This Row],[HYTE-kerroin (sis. Kulttuurihyte)]]/$N$7</f>
        <v>0.71793884555867127</v>
      </c>
      <c r="O263" s="447">
        <v>0</v>
      </c>
      <c r="P263" s="200">
        <v>370387.45663149998</v>
      </c>
      <c r="Q263" s="162">
        <v>0</v>
      </c>
      <c r="R263" s="162">
        <v>34809.147693898311</v>
      </c>
      <c r="S263" s="162">
        <v>39690.911645453722</v>
      </c>
      <c r="T263" s="162">
        <v>0</v>
      </c>
      <c r="U263" s="314">
        <f t="shared" si="4"/>
        <v>444887.51597085199</v>
      </c>
      <c r="V263" s="44"/>
      <c r="W263" s="44"/>
      <c r="X263" s="110"/>
      <c r="Y263" s="110"/>
      <c r="Z263" s="111"/>
    </row>
    <row r="264" spans="1:26" s="45" customFormat="1">
      <c r="A264" s="128">
        <v>846</v>
      </c>
      <c r="B264" s="124" t="s">
        <v>268</v>
      </c>
      <c r="C264" s="416">
        <v>4862</v>
      </c>
      <c r="D264" s="420">
        <v>0.17711666666666667</v>
      </c>
      <c r="E264" s="428">
        <v>0</v>
      </c>
      <c r="F264" s="158">
        <v>0</v>
      </c>
      <c r="G264" s="427">
        <v>0</v>
      </c>
      <c r="H264" s="272">
        <v>1622</v>
      </c>
      <c r="I264" s="15">
        <v>1805</v>
      </c>
      <c r="J264" s="337">
        <v>0.8986149584487535</v>
      </c>
      <c r="K264" s="435">
        <v>0.89881008676386631</v>
      </c>
      <c r="L264" s="442">
        <v>0.71872283936499604</v>
      </c>
      <c r="M264" s="14">
        <f>Lisäosat[[#This Row],[HYTE-kerroin (sis. Kulttuurihyte)]]*Lisäosat[[#This Row],[Asukasmäärä 31.12.2022]]</f>
        <v>3494.4304449926108</v>
      </c>
      <c r="N264" s="435">
        <f>Lisäosat[[#This Row],[HYTE-kerroin (sis. Kulttuurihyte)]]/$N$7</f>
        <v>1.0497454892971103</v>
      </c>
      <c r="O264" s="447">
        <v>0</v>
      </c>
      <c r="P264" s="200">
        <v>53898.829794333338</v>
      </c>
      <c r="Q264" s="162">
        <v>0</v>
      </c>
      <c r="R264" s="162">
        <v>57247.191808181524</v>
      </c>
      <c r="S264" s="162">
        <v>98555.586206666849</v>
      </c>
      <c r="T264" s="162">
        <v>0</v>
      </c>
      <c r="U264" s="314">
        <f t="shared" si="4"/>
        <v>209701.60780918173</v>
      </c>
      <c r="V264" s="44"/>
      <c r="W264" s="44"/>
      <c r="X264" s="110"/>
      <c r="Y264" s="110"/>
      <c r="Z264" s="111"/>
    </row>
    <row r="265" spans="1:26" s="45" customFormat="1">
      <c r="A265" s="128">
        <v>848</v>
      </c>
      <c r="B265" s="124" t="s">
        <v>269</v>
      </c>
      <c r="C265" s="416">
        <v>4160</v>
      </c>
      <c r="D265" s="420">
        <v>0.92721666666666658</v>
      </c>
      <c r="E265" s="428">
        <v>0</v>
      </c>
      <c r="F265" s="158">
        <v>1</v>
      </c>
      <c r="G265" s="427">
        <v>2.403846153846154E-4</v>
      </c>
      <c r="H265" s="272">
        <v>1212</v>
      </c>
      <c r="I265" s="15">
        <v>1453</v>
      </c>
      <c r="J265" s="337">
        <v>0.83413626978664834</v>
      </c>
      <c r="K265" s="435">
        <v>0.83431739697952179</v>
      </c>
      <c r="L265" s="442">
        <v>0.48883301438703902</v>
      </c>
      <c r="M265" s="14">
        <f>Lisäosat[[#This Row],[HYTE-kerroin (sis. Kulttuurihyte)]]*Lisäosat[[#This Row],[Asukasmäärä 31.12.2022]]</f>
        <v>2033.5453398500824</v>
      </c>
      <c r="N265" s="435">
        <f>Lisäosat[[#This Row],[HYTE-kerroin (sis. Kulttuurihyte)]]/$N$7</f>
        <v>0.71397515671782563</v>
      </c>
      <c r="O265" s="447">
        <v>0</v>
      </c>
      <c r="P265" s="200">
        <v>241423.48325333331</v>
      </c>
      <c r="Q265" s="162">
        <v>0</v>
      </c>
      <c r="R265" s="162">
        <v>45466.96086579602</v>
      </c>
      <c r="S265" s="162">
        <v>57353.338749080242</v>
      </c>
      <c r="T265" s="162">
        <v>0</v>
      </c>
      <c r="U265" s="314">
        <f t="shared" ref="U265:U300" si="5">SUM(P265:T265)</f>
        <v>344243.78286820959</v>
      </c>
      <c r="V265" s="44"/>
      <c r="W265" s="44"/>
      <c r="X265" s="110"/>
      <c r="Y265" s="110"/>
      <c r="Z265" s="111"/>
    </row>
    <row r="266" spans="1:26" s="45" customFormat="1">
      <c r="A266" s="128">
        <v>849</v>
      </c>
      <c r="B266" s="124" t="s">
        <v>270</v>
      </c>
      <c r="C266" s="416">
        <v>2903</v>
      </c>
      <c r="D266" s="420">
        <v>0.86536666666666673</v>
      </c>
      <c r="E266" s="428">
        <v>0</v>
      </c>
      <c r="F266" s="158">
        <v>0</v>
      </c>
      <c r="G266" s="427">
        <v>0</v>
      </c>
      <c r="H266" s="272">
        <v>1010</v>
      </c>
      <c r="I266" s="15">
        <v>1068</v>
      </c>
      <c r="J266" s="337">
        <v>0.94569288389513106</v>
      </c>
      <c r="K266" s="435">
        <v>0.94589823487144598</v>
      </c>
      <c r="L266" s="442">
        <v>0.57929769633889805</v>
      </c>
      <c r="M266" s="14">
        <f>Lisäosat[[#This Row],[HYTE-kerroin (sis. Kulttuurihyte)]]*Lisäosat[[#This Row],[Asukasmäärä 31.12.2022]]</f>
        <v>1681.701212471821</v>
      </c>
      <c r="N266" s="435">
        <f>Lisäosat[[#This Row],[HYTE-kerroin (sis. Kulttuurihyte)]]/$N$7</f>
        <v>0.84610521662181415</v>
      </c>
      <c r="O266" s="447">
        <v>0</v>
      </c>
      <c r="P266" s="200">
        <v>157236.05893233337</v>
      </c>
      <c r="Q266" s="162">
        <v>0</v>
      </c>
      <c r="R266" s="162">
        <v>35971.847743396676</v>
      </c>
      <c r="S266" s="162">
        <v>47430.060900803866</v>
      </c>
      <c r="T266" s="162">
        <v>0</v>
      </c>
      <c r="U266" s="314">
        <f t="shared" si="5"/>
        <v>240637.96757653391</v>
      </c>
      <c r="V266" s="44"/>
      <c r="W266" s="44"/>
      <c r="X266" s="110"/>
      <c r="Y266" s="110"/>
      <c r="Z266" s="111"/>
    </row>
    <row r="267" spans="1:26" s="45" customFormat="1">
      <c r="A267" s="128">
        <v>850</v>
      </c>
      <c r="B267" s="124" t="s">
        <v>271</v>
      </c>
      <c r="C267" s="416">
        <v>2407</v>
      </c>
      <c r="D267" s="420">
        <v>0.21193333333333333</v>
      </c>
      <c r="E267" s="428">
        <v>0</v>
      </c>
      <c r="F267" s="158">
        <v>0</v>
      </c>
      <c r="G267" s="427">
        <v>0</v>
      </c>
      <c r="H267" s="272">
        <v>550</v>
      </c>
      <c r="I267" s="15">
        <v>901</v>
      </c>
      <c r="J267" s="337">
        <v>0.61043285238623757</v>
      </c>
      <c r="K267" s="435">
        <v>0.61056540385653724</v>
      </c>
      <c r="L267" s="442">
        <v>0.44483412156871999</v>
      </c>
      <c r="M267" s="14">
        <f>Lisäosat[[#This Row],[HYTE-kerroin (sis. Kulttuurihyte)]]*Lisäosat[[#This Row],[Asukasmäärä 31.12.2022]]</f>
        <v>1070.715730615909</v>
      </c>
      <c r="N267" s="435">
        <f>Lisäosat[[#This Row],[HYTE-kerroin (sis. Kulttuurihyte)]]/$N$7</f>
        <v>0.64971166495108978</v>
      </c>
      <c r="O267" s="447">
        <v>0.26639001210674679</v>
      </c>
      <c r="P267" s="200">
        <v>31928.631951333336</v>
      </c>
      <c r="Q267" s="162">
        <v>0</v>
      </c>
      <c r="R267" s="162">
        <v>19252.165144783172</v>
      </c>
      <c r="S267" s="162">
        <v>30198.058926244739</v>
      </c>
      <c r="T267" s="162">
        <v>6565.8957736032216</v>
      </c>
      <c r="U267" s="314">
        <f t="shared" si="5"/>
        <v>87944.751795964476</v>
      </c>
      <c r="V267" s="44"/>
      <c r="W267" s="44"/>
      <c r="X267" s="110"/>
      <c r="Y267" s="110"/>
      <c r="Z267" s="111"/>
    </row>
    <row r="268" spans="1:26" s="45" customFormat="1">
      <c r="A268" s="128">
        <v>851</v>
      </c>
      <c r="B268" s="124" t="s">
        <v>272</v>
      </c>
      <c r="C268" s="416">
        <v>21227</v>
      </c>
      <c r="D268" s="420">
        <v>0.14405000000000001</v>
      </c>
      <c r="E268" s="428">
        <v>0</v>
      </c>
      <c r="F268" s="158">
        <v>13</v>
      </c>
      <c r="G268" s="427">
        <v>6.124275686625524E-4</v>
      </c>
      <c r="H268" s="272">
        <v>8704</v>
      </c>
      <c r="I268" s="15">
        <v>8563</v>
      </c>
      <c r="J268" s="337">
        <v>1.016466191755226</v>
      </c>
      <c r="K268" s="435">
        <v>1.0166869106888488</v>
      </c>
      <c r="L268" s="442">
        <v>0.55654170020824101</v>
      </c>
      <c r="M268" s="14">
        <f>Lisäosat[[#This Row],[HYTE-kerroin (sis. Kulttuurihyte)]]*Lisäosat[[#This Row],[Asukasmäärä 31.12.2022]]</f>
        <v>11813.710670320332</v>
      </c>
      <c r="N268" s="435">
        <f>Lisäosat[[#This Row],[HYTE-kerroin (sis. Kulttuurihyte)]]/$N$7</f>
        <v>0.81286847641508142</v>
      </c>
      <c r="O268" s="447">
        <v>0</v>
      </c>
      <c r="P268" s="200">
        <v>191384.53181650001</v>
      </c>
      <c r="Q268" s="162">
        <v>0</v>
      </c>
      <c r="R268" s="162">
        <v>282713.89099681773</v>
      </c>
      <c r="S268" s="162">
        <v>333189.3991645432</v>
      </c>
      <c r="T268" s="162">
        <v>0</v>
      </c>
      <c r="U268" s="314">
        <f t="shared" si="5"/>
        <v>807287.82197786099</v>
      </c>
      <c r="V268" s="44"/>
      <c r="W268" s="44"/>
      <c r="X268" s="110"/>
      <c r="Y268" s="110"/>
      <c r="Z268" s="111"/>
    </row>
    <row r="269" spans="1:26" s="45" customFormat="1">
      <c r="A269" s="128">
        <v>853</v>
      </c>
      <c r="B269" s="124" t="s">
        <v>273</v>
      </c>
      <c r="C269" s="416">
        <v>197900</v>
      </c>
      <c r="D269" s="420">
        <v>0</v>
      </c>
      <c r="E269" s="428">
        <v>0</v>
      </c>
      <c r="F269" s="158">
        <v>13</v>
      </c>
      <c r="G269" s="427">
        <v>6.5689742294087919E-5</v>
      </c>
      <c r="H269" s="272">
        <v>104982</v>
      </c>
      <c r="I269" s="15">
        <v>85122</v>
      </c>
      <c r="J269" s="337">
        <v>1.2333121872136463</v>
      </c>
      <c r="K269" s="435">
        <v>1.2335799928258682</v>
      </c>
      <c r="L269" s="442">
        <v>0.69678972448326304</v>
      </c>
      <c r="M269" s="14">
        <f>Lisäosat[[#This Row],[HYTE-kerroin (sis. Kulttuurihyte)]]*Lisäosat[[#This Row],[Asukasmäärä 31.12.2022]]</f>
        <v>137894.68647523774</v>
      </c>
      <c r="N269" s="435">
        <f>Lisäosat[[#This Row],[HYTE-kerroin (sis. Kulttuurihyte)]]/$N$7</f>
        <v>1.0177106252962991</v>
      </c>
      <c r="O269" s="447">
        <v>0.84675041228692294</v>
      </c>
      <c r="P269" s="200">
        <v>0</v>
      </c>
      <c r="Q269" s="162">
        <v>0</v>
      </c>
      <c r="R269" s="162">
        <v>3198043.7956011351</v>
      </c>
      <c r="S269" s="162">
        <v>3889129.2513279165</v>
      </c>
      <c r="T269" s="162">
        <v>1715936.3234978002</v>
      </c>
      <c r="U269" s="314">
        <f t="shared" si="5"/>
        <v>8803109.3704268523</v>
      </c>
      <c r="V269" s="44"/>
      <c r="W269" s="44"/>
      <c r="X269" s="110"/>
      <c r="Y269" s="110"/>
      <c r="Z269" s="111"/>
    </row>
    <row r="270" spans="1:26" s="45" customFormat="1">
      <c r="A270" s="128">
        <v>854</v>
      </c>
      <c r="B270" s="124" t="s">
        <v>274</v>
      </c>
      <c r="C270" s="416">
        <v>3262</v>
      </c>
      <c r="D270" s="420">
        <v>1.7608999999999999</v>
      </c>
      <c r="E270" s="428">
        <v>0</v>
      </c>
      <c r="F270" s="158">
        <v>3</v>
      </c>
      <c r="G270" s="427">
        <v>9.1968117719190676E-4</v>
      </c>
      <c r="H270" s="272">
        <v>1082</v>
      </c>
      <c r="I270" s="15">
        <v>1084</v>
      </c>
      <c r="J270" s="337">
        <v>0.99815498154981552</v>
      </c>
      <c r="K270" s="435">
        <v>0.99837172432483845</v>
      </c>
      <c r="L270" s="442">
        <v>0.477516702103854</v>
      </c>
      <c r="M270" s="14">
        <f>Lisäosat[[#This Row],[HYTE-kerroin (sis. Kulttuurihyte)]]*Lisäosat[[#This Row],[Asukasmäärä 31.12.2022]]</f>
        <v>1557.6594822627717</v>
      </c>
      <c r="N270" s="435">
        <f>Lisäosat[[#This Row],[HYTE-kerroin (sis. Kulttuurihyte)]]/$N$7</f>
        <v>0.69744688305777813</v>
      </c>
      <c r="O270" s="447">
        <v>0</v>
      </c>
      <c r="P270" s="200">
        <v>1078561.357566</v>
      </c>
      <c r="Q270" s="162">
        <v>0</v>
      </c>
      <c r="R270" s="162">
        <v>42662.620198193858</v>
      </c>
      <c r="S270" s="162">
        <v>43931.635155240656</v>
      </c>
      <c r="T270" s="162">
        <v>0</v>
      </c>
      <c r="U270" s="314">
        <f t="shared" si="5"/>
        <v>1165155.6129194344</v>
      </c>
      <c r="V270" s="44"/>
      <c r="W270" s="44"/>
      <c r="X270" s="110"/>
      <c r="Y270" s="110"/>
      <c r="Z270" s="111"/>
    </row>
    <row r="271" spans="1:26" s="45" customFormat="1">
      <c r="A271" s="128">
        <v>857</v>
      </c>
      <c r="B271" s="124" t="s">
        <v>275</v>
      </c>
      <c r="C271" s="416">
        <v>2394</v>
      </c>
      <c r="D271" s="420">
        <v>1.1848333333333332</v>
      </c>
      <c r="E271" s="428">
        <v>0</v>
      </c>
      <c r="F271" s="158">
        <v>1</v>
      </c>
      <c r="G271" s="427">
        <v>4.1771094402673348E-4</v>
      </c>
      <c r="H271" s="272">
        <v>606</v>
      </c>
      <c r="I271" s="15">
        <v>758</v>
      </c>
      <c r="J271" s="337">
        <v>0.79947229551451182</v>
      </c>
      <c r="K271" s="435">
        <v>0.79964589565385558</v>
      </c>
      <c r="L271" s="442">
        <v>0.58740974101969801</v>
      </c>
      <c r="M271" s="14">
        <f>Lisäosat[[#This Row],[HYTE-kerroin (sis. Kulttuurihyte)]]*Lisäosat[[#This Row],[Asukasmäärä 31.12.2022]]</f>
        <v>1406.2589200011571</v>
      </c>
      <c r="N271" s="435">
        <f>Lisäosat[[#This Row],[HYTE-kerroin (sis. Kulttuurihyte)]]/$N$7</f>
        <v>0.85795343104640387</v>
      </c>
      <c r="O271" s="447">
        <v>0</v>
      </c>
      <c r="P271" s="200">
        <v>266303.95753499994</v>
      </c>
      <c r="Q271" s="162">
        <v>0</v>
      </c>
      <c r="R271" s="162">
        <v>25078.014791958823</v>
      </c>
      <c r="S271" s="162">
        <v>39661.591323893503</v>
      </c>
      <c r="T271" s="162">
        <v>0</v>
      </c>
      <c r="U271" s="314">
        <f t="shared" si="5"/>
        <v>331043.5636508523</v>
      </c>
      <c r="V271" s="44"/>
      <c r="W271" s="44"/>
      <c r="X271" s="110"/>
      <c r="Y271" s="110"/>
      <c r="Z271" s="111"/>
    </row>
    <row r="272" spans="1:26" s="45" customFormat="1">
      <c r="A272" s="128">
        <v>858</v>
      </c>
      <c r="B272" s="124" t="s">
        <v>276</v>
      </c>
      <c r="C272" s="416">
        <v>40384</v>
      </c>
      <c r="D272" s="420">
        <v>0</v>
      </c>
      <c r="E272" s="428">
        <v>0</v>
      </c>
      <c r="F272" s="158">
        <v>2</v>
      </c>
      <c r="G272" s="427">
        <v>4.9524564183835184E-5</v>
      </c>
      <c r="H272" s="272">
        <v>14429</v>
      </c>
      <c r="I272" s="15">
        <v>18998</v>
      </c>
      <c r="J272" s="337">
        <v>0.75950100010527422</v>
      </c>
      <c r="K272" s="435">
        <v>0.75966592074128592</v>
      </c>
      <c r="L272" s="442">
        <v>0.72887848029684799</v>
      </c>
      <c r="M272" s="14">
        <f>Lisäosat[[#This Row],[HYTE-kerroin (sis. Kulttuurihyte)]]*Lisäosat[[#This Row],[Asukasmäärä 31.12.2022]]</f>
        <v>29435.02854830791</v>
      </c>
      <c r="N272" s="435">
        <f>Lisäosat[[#This Row],[HYTE-kerroin (sis. Kulttuurihyte)]]/$N$7</f>
        <v>1.0645785204396181</v>
      </c>
      <c r="O272" s="447">
        <v>1.5214559981449272</v>
      </c>
      <c r="P272" s="200">
        <v>0</v>
      </c>
      <c r="Q272" s="162">
        <v>0</v>
      </c>
      <c r="R272" s="162">
        <v>401886.36591613077</v>
      </c>
      <c r="S272" s="162">
        <v>830174.34149976156</v>
      </c>
      <c r="T272" s="162">
        <v>629170.98525782768</v>
      </c>
      <c r="U272" s="314">
        <f t="shared" si="5"/>
        <v>1861231.69267372</v>
      </c>
      <c r="V272" s="44"/>
      <c r="W272" s="44"/>
      <c r="X272" s="110"/>
      <c r="Y272" s="110"/>
      <c r="Z272" s="111"/>
    </row>
    <row r="273" spans="1:26" s="45" customFormat="1">
      <c r="A273" s="128">
        <v>859</v>
      </c>
      <c r="B273" s="124" t="s">
        <v>277</v>
      </c>
      <c r="C273" s="416">
        <v>6562</v>
      </c>
      <c r="D273" s="420">
        <v>0</v>
      </c>
      <c r="E273" s="428">
        <v>0</v>
      </c>
      <c r="F273" s="158">
        <v>0</v>
      </c>
      <c r="G273" s="427">
        <v>0</v>
      </c>
      <c r="H273" s="272">
        <v>1441</v>
      </c>
      <c r="I273" s="15">
        <v>2585</v>
      </c>
      <c r="J273" s="337">
        <v>0.55744680851063833</v>
      </c>
      <c r="K273" s="435">
        <v>0.55756785441076162</v>
      </c>
      <c r="L273" s="442">
        <v>0.61361056395839497</v>
      </c>
      <c r="M273" s="14">
        <f>Lisäosat[[#This Row],[HYTE-kerroin (sis. Kulttuurihyte)]]*Lisäosat[[#This Row],[Asukasmäärä 31.12.2022]]</f>
        <v>4026.5125206949879</v>
      </c>
      <c r="N273" s="435">
        <f>Lisäosat[[#This Row],[HYTE-kerroin (sis. Kulttuurihyte)]]/$N$7</f>
        <v>0.8962215842055129</v>
      </c>
      <c r="O273" s="447">
        <v>0</v>
      </c>
      <c r="P273" s="200">
        <v>0</v>
      </c>
      <c r="Q273" s="162">
        <v>0</v>
      </c>
      <c r="R273" s="162">
        <v>47929.759414428772</v>
      </c>
      <c r="S273" s="162">
        <v>113562.22654659746</v>
      </c>
      <c r="T273" s="162">
        <v>0</v>
      </c>
      <c r="U273" s="314">
        <f t="shared" si="5"/>
        <v>161491.98596102622</v>
      </c>
      <c r="V273" s="44"/>
      <c r="W273" s="44"/>
      <c r="X273" s="110"/>
      <c r="Y273" s="110"/>
      <c r="Z273" s="111"/>
    </row>
    <row r="274" spans="1:26" s="45" customFormat="1">
      <c r="A274" s="128">
        <v>886</v>
      </c>
      <c r="B274" s="124" t="s">
        <v>278</v>
      </c>
      <c r="C274" s="416">
        <v>12599</v>
      </c>
      <c r="D274" s="420">
        <v>0</v>
      </c>
      <c r="E274" s="428">
        <v>0</v>
      </c>
      <c r="F274" s="158">
        <v>1</v>
      </c>
      <c r="G274" s="427">
        <v>7.9371378680847689E-5</v>
      </c>
      <c r="H274" s="272">
        <v>3889</v>
      </c>
      <c r="I274" s="15">
        <v>5224</v>
      </c>
      <c r="J274" s="337">
        <v>0.74444869831546712</v>
      </c>
      <c r="K274" s="435">
        <v>0.74461035044336066</v>
      </c>
      <c r="L274" s="442">
        <v>0.65716953506020204</v>
      </c>
      <c r="M274" s="14">
        <f>Lisäosat[[#This Row],[HYTE-kerroin (sis. Kulttuurihyte)]]*Lisäosat[[#This Row],[Asukasmäärä 31.12.2022]]</f>
        <v>8279.6789722234862</v>
      </c>
      <c r="N274" s="435">
        <f>Lisäosat[[#This Row],[HYTE-kerroin (sis. Kulttuurihyte)]]/$N$7</f>
        <v>0.95984253922197615</v>
      </c>
      <c r="O274" s="447">
        <v>0</v>
      </c>
      <c r="P274" s="200">
        <v>0</v>
      </c>
      <c r="Q274" s="162">
        <v>0</v>
      </c>
      <c r="R274" s="162">
        <v>122895.63004859029</v>
      </c>
      <c r="S274" s="162">
        <v>233516.91428850975</v>
      </c>
      <c r="T274" s="162">
        <v>0</v>
      </c>
      <c r="U274" s="314">
        <f t="shared" si="5"/>
        <v>356412.54433710006</v>
      </c>
      <c r="V274" s="44"/>
      <c r="W274" s="44"/>
      <c r="X274" s="110"/>
      <c r="Y274" s="110"/>
      <c r="Z274" s="111"/>
    </row>
    <row r="275" spans="1:26" s="45" customFormat="1">
      <c r="A275" s="128">
        <v>887</v>
      </c>
      <c r="B275" s="124" t="s">
        <v>279</v>
      </c>
      <c r="C275" s="416">
        <v>4569</v>
      </c>
      <c r="D275" s="420">
        <v>0</v>
      </c>
      <c r="E275" s="428">
        <v>0</v>
      </c>
      <c r="F275" s="158">
        <v>0</v>
      </c>
      <c r="G275" s="427">
        <v>0</v>
      </c>
      <c r="H275" s="272">
        <v>1336</v>
      </c>
      <c r="I275" s="15">
        <v>1698</v>
      </c>
      <c r="J275" s="337">
        <v>0.78680800942285045</v>
      </c>
      <c r="K275" s="435">
        <v>0.7869788595959446</v>
      </c>
      <c r="L275" s="442">
        <v>0.59933862629938295</v>
      </c>
      <c r="M275" s="14">
        <f>Lisäosat[[#This Row],[HYTE-kerroin (sis. Kulttuurihyte)]]*Lisäosat[[#This Row],[Asukasmäärä 31.12.2022]]</f>
        <v>2738.3781835618806</v>
      </c>
      <c r="N275" s="435">
        <f>Lisäosat[[#This Row],[HYTE-kerroin (sis. Kulttuurihyte)]]/$N$7</f>
        <v>0.87537641085007289</v>
      </c>
      <c r="O275" s="447">
        <v>0</v>
      </c>
      <c r="P275" s="200">
        <v>0</v>
      </c>
      <c r="Q275" s="162">
        <v>0</v>
      </c>
      <c r="R275" s="162">
        <v>47103.753964369709</v>
      </c>
      <c r="S275" s="162">
        <v>77232.175996869599</v>
      </c>
      <c r="T275" s="162">
        <v>0</v>
      </c>
      <c r="U275" s="314">
        <f t="shared" si="5"/>
        <v>124335.92996123931</v>
      </c>
      <c r="V275" s="44"/>
      <c r="W275" s="44"/>
      <c r="X275" s="110"/>
      <c r="Y275" s="110"/>
      <c r="Z275" s="111"/>
    </row>
    <row r="276" spans="1:26" s="45" customFormat="1">
      <c r="A276" s="128">
        <v>889</v>
      </c>
      <c r="B276" s="124" t="s">
        <v>280</v>
      </c>
      <c r="C276" s="416">
        <v>2523</v>
      </c>
      <c r="D276" s="420">
        <v>1.3616333333333333</v>
      </c>
      <c r="E276" s="428">
        <v>0</v>
      </c>
      <c r="F276" s="158">
        <v>0</v>
      </c>
      <c r="G276" s="427">
        <v>0</v>
      </c>
      <c r="H276" s="272">
        <v>797</v>
      </c>
      <c r="I276" s="15">
        <v>872</v>
      </c>
      <c r="J276" s="337">
        <v>0.91399082568807344</v>
      </c>
      <c r="K276" s="435">
        <v>0.91418929277140903</v>
      </c>
      <c r="L276" s="442">
        <v>0.64547033138546495</v>
      </c>
      <c r="M276" s="14">
        <f>Lisäosat[[#This Row],[HYTE-kerroin (sis. Kulttuurihyte)]]*Lisäosat[[#This Row],[Asukasmäärä 31.12.2022]]</f>
        <v>1628.5216460855281</v>
      </c>
      <c r="N276" s="435">
        <f>Lisäosat[[#This Row],[HYTE-kerroin (sis. Kulttuurihyte)]]/$N$7</f>
        <v>0.94275502563082036</v>
      </c>
      <c r="O276" s="447">
        <v>0</v>
      </c>
      <c r="P276" s="200">
        <v>322532.61349649995</v>
      </c>
      <c r="Q276" s="162">
        <v>0</v>
      </c>
      <c r="R276" s="162">
        <v>30215.144572175672</v>
      </c>
      <c r="S276" s="162">
        <v>45930.20465186127</v>
      </c>
      <c r="T276" s="162">
        <v>0</v>
      </c>
      <c r="U276" s="314">
        <f t="shared" si="5"/>
        <v>398677.96272053692</v>
      </c>
      <c r="V276" s="44"/>
      <c r="W276" s="44"/>
      <c r="X276" s="110"/>
      <c r="Y276" s="110"/>
      <c r="Z276" s="111"/>
    </row>
    <row r="277" spans="1:26" s="45" customFormat="1">
      <c r="A277" s="128">
        <v>890</v>
      </c>
      <c r="B277" s="124" t="s">
        <v>281</v>
      </c>
      <c r="C277" s="416">
        <v>1180</v>
      </c>
      <c r="D277" s="420">
        <v>1.9536666666666667</v>
      </c>
      <c r="E277" s="428">
        <v>1</v>
      </c>
      <c r="F277" s="158">
        <v>491</v>
      </c>
      <c r="G277" s="427">
        <v>0.41610169491525423</v>
      </c>
      <c r="H277" s="272">
        <v>462</v>
      </c>
      <c r="I277" s="15">
        <v>487</v>
      </c>
      <c r="J277" s="337">
        <v>0.94866529774127306</v>
      </c>
      <c r="K277" s="435">
        <v>0.94887129415766236</v>
      </c>
      <c r="L277" s="442">
        <v>0.46776722882722999</v>
      </c>
      <c r="M277" s="14">
        <f>Lisäosat[[#This Row],[HYTE-kerroin (sis. Kulttuurihyte)]]*Lisäosat[[#This Row],[Asukasmäärä 31.12.2022]]</f>
        <v>551.96533001613136</v>
      </c>
      <c r="N277" s="435">
        <f>Lisäosat[[#This Row],[HYTE-kerroin (sis. Kulttuurihyte)]]/$N$7</f>
        <v>0.68320708847409539</v>
      </c>
      <c r="O277" s="447">
        <v>0</v>
      </c>
      <c r="P277" s="200">
        <v>432871.18820000009</v>
      </c>
      <c r="Q277" s="162">
        <v>449328.83</v>
      </c>
      <c r="R277" s="162">
        <v>14667.652465089144</v>
      </c>
      <c r="S277" s="162">
        <v>15567.42007655304</v>
      </c>
      <c r="T277" s="162">
        <v>0</v>
      </c>
      <c r="U277" s="314">
        <f t="shared" si="5"/>
        <v>912435.09074164217</v>
      </c>
      <c r="V277" s="44"/>
      <c r="W277" s="44"/>
      <c r="X277" s="110"/>
      <c r="Y277" s="110"/>
      <c r="Z277" s="111"/>
    </row>
    <row r="278" spans="1:26" s="45" customFormat="1">
      <c r="A278" s="128">
        <v>892</v>
      </c>
      <c r="B278" s="124" t="s">
        <v>282</v>
      </c>
      <c r="C278" s="416">
        <v>3592</v>
      </c>
      <c r="D278" s="420">
        <v>0</v>
      </c>
      <c r="E278" s="428">
        <v>0</v>
      </c>
      <c r="F278" s="158">
        <v>0</v>
      </c>
      <c r="G278" s="427">
        <v>0</v>
      </c>
      <c r="H278" s="272">
        <v>831</v>
      </c>
      <c r="I278" s="15">
        <v>1407</v>
      </c>
      <c r="J278" s="337">
        <v>0.59061833688699361</v>
      </c>
      <c r="K278" s="435">
        <v>0.59074658576585759</v>
      </c>
      <c r="L278" s="442">
        <v>0.73437248843730596</v>
      </c>
      <c r="M278" s="14">
        <f>Lisäosat[[#This Row],[HYTE-kerroin (sis. Kulttuurihyte)]]*Lisäosat[[#This Row],[Asukasmäärä 31.12.2022]]</f>
        <v>2637.865978466803</v>
      </c>
      <c r="N278" s="435">
        <f>Lisäosat[[#This Row],[HYTE-kerroin (sis. Kulttuurihyte)]]/$N$7</f>
        <v>1.0726029075158698</v>
      </c>
      <c r="O278" s="447">
        <v>0</v>
      </c>
      <c r="P278" s="200">
        <v>0</v>
      </c>
      <c r="Q278" s="162">
        <v>0</v>
      </c>
      <c r="R278" s="162">
        <v>27797.698742529581</v>
      </c>
      <c r="S278" s="162">
        <v>74397.368021720147</v>
      </c>
      <c r="T278" s="162">
        <v>0</v>
      </c>
      <c r="U278" s="314">
        <f t="shared" si="5"/>
        <v>102195.06676424973</v>
      </c>
      <c r="V278" s="44"/>
      <c r="W278" s="44"/>
      <c r="X278" s="110"/>
      <c r="Y278" s="110"/>
      <c r="Z278" s="111"/>
    </row>
    <row r="279" spans="1:26" s="45" customFormat="1">
      <c r="A279" s="128">
        <v>893</v>
      </c>
      <c r="B279" s="124" t="s">
        <v>283</v>
      </c>
      <c r="C279" s="416">
        <v>7434</v>
      </c>
      <c r="D279" s="420">
        <v>1.1783333333333333E-2</v>
      </c>
      <c r="E279" s="428">
        <v>0</v>
      </c>
      <c r="F279" s="158">
        <v>0</v>
      </c>
      <c r="G279" s="427">
        <v>0</v>
      </c>
      <c r="H279" s="272">
        <v>3254</v>
      </c>
      <c r="I279" s="15">
        <v>3295</v>
      </c>
      <c r="J279" s="337">
        <v>0.98755690440060695</v>
      </c>
      <c r="K279" s="435">
        <v>0.98777134587303284</v>
      </c>
      <c r="L279" s="442">
        <v>0.586615916956163</v>
      </c>
      <c r="M279" s="14">
        <f>Lisäosat[[#This Row],[HYTE-kerroin (sis. Kulttuurihyte)]]*Lisäosat[[#This Row],[Asukasmäärä 31.12.2022]]</f>
        <v>4360.9027266521161</v>
      </c>
      <c r="N279" s="435">
        <f>Lisäosat[[#This Row],[HYTE-kerroin (sis. Kulttuurihyte)]]/$N$7</f>
        <v>0.85679399491282049</v>
      </c>
      <c r="O279" s="447">
        <v>0</v>
      </c>
      <c r="P279" s="200">
        <v>5482.7150070000007</v>
      </c>
      <c r="Q279" s="162">
        <v>0</v>
      </c>
      <c r="R279" s="162">
        <v>96194.507626383653</v>
      </c>
      <c r="S279" s="162">
        <v>122993.24063849263</v>
      </c>
      <c r="T279" s="162">
        <v>0</v>
      </c>
      <c r="U279" s="314">
        <f t="shared" si="5"/>
        <v>224670.46327187627</v>
      </c>
      <c r="V279" s="44"/>
      <c r="W279" s="44"/>
      <c r="X279" s="110"/>
      <c r="Y279" s="110"/>
      <c r="Z279" s="111"/>
    </row>
    <row r="280" spans="1:26" s="45" customFormat="1">
      <c r="A280" s="128">
        <v>895</v>
      </c>
      <c r="B280" s="124" t="s">
        <v>284</v>
      </c>
      <c r="C280" s="416">
        <v>15092</v>
      </c>
      <c r="D280" s="420">
        <v>0</v>
      </c>
      <c r="E280" s="428">
        <v>0</v>
      </c>
      <c r="F280" s="158">
        <v>1</v>
      </c>
      <c r="G280" s="427">
        <v>6.626027034190299E-5</v>
      </c>
      <c r="H280" s="272">
        <v>8407</v>
      </c>
      <c r="I280" s="15">
        <v>6616</v>
      </c>
      <c r="J280" s="337">
        <v>1.2707073760580412</v>
      </c>
      <c r="K280" s="435">
        <v>1.2709833017890346</v>
      </c>
      <c r="L280" s="442">
        <v>0.66391352680757498</v>
      </c>
      <c r="M280" s="14">
        <f>Lisäosat[[#This Row],[HYTE-kerroin (sis. Kulttuurihyte)]]*Lisäosat[[#This Row],[Asukasmäärä 31.12.2022]]</f>
        <v>10019.782946579922</v>
      </c>
      <c r="N280" s="435">
        <f>Lisäosat[[#This Row],[HYTE-kerroin (sis. Kulttuurihyte)]]/$N$7</f>
        <v>0.96969261567553156</v>
      </c>
      <c r="O280" s="447">
        <v>0</v>
      </c>
      <c r="P280" s="200">
        <v>0</v>
      </c>
      <c r="Q280" s="162">
        <v>0</v>
      </c>
      <c r="R280" s="162">
        <v>251280.00787686143</v>
      </c>
      <c r="S280" s="162">
        <v>282594.14445601759</v>
      </c>
      <c r="T280" s="162">
        <v>0</v>
      </c>
      <c r="U280" s="314">
        <f t="shared" si="5"/>
        <v>533874.15233287902</v>
      </c>
      <c r="V280" s="44"/>
      <c r="W280" s="44"/>
      <c r="X280" s="110"/>
      <c r="Y280" s="110"/>
      <c r="Z280" s="111"/>
    </row>
    <row r="281" spans="1:26" s="45" customFormat="1">
      <c r="A281" s="128">
        <v>905</v>
      </c>
      <c r="B281" s="124" t="s">
        <v>285</v>
      </c>
      <c r="C281" s="416">
        <v>67988</v>
      </c>
      <c r="D281" s="420">
        <v>0</v>
      </c>
      <c r="E281" s="428">
        <v>0</v>
      </c>
      <c r="F281" s="158">
        <v>4</v>
      </c>
      <c r="G281" s="427">
        <v>5.8833911866800022E-5</v>
      </c>
      <c r="H281" s="272">
        <v>37474</v>
      </c>
      <c r="I281" s="15">
        <v>30144</v>
      </c>
      <c r="J281" s="337">
        <v>1.2431661358811041</v>
      </c>
      <c r="K281" s="435">
        <v>1.243436081213328</v>
      </c>
      <c r="L281" s="442">
        <v>0.82645871953806604</v>
      </c>
      <c r="M281" s="14">
        <f>Lisäosat[[#This Row],[HYTE-kerroin (sis. Kulttuurihyte)]]*Lisäosat[[#This Row],[Asukasmäärä 31.12.2022]]</f>
        <v>56189.275423954037</v>
      </c>
      <c r="N281" s="435">
        <f>Lisäosat[[#This Row],[HYTE-kerroin (sis. Kulttuurihyte)]]/$N$7</f>
        <v>1.2071013545247351</v>
      </c>
      <c r="O281" s="447">
        <v>0.17357441738213852</v>
      </c>
      <c r="P281" s="200">
        <v>0</v>
      </c>
      <c r="Q281" s="162">
        <v>0</v>
      </c>
      <c r="R281" s="162">
        <v>1107457.3929928658</v>
      </c>
      <c r="S281" s="162">
        <v>1584740.9370734685</v>
      </c>
      <c r="T281" s="162">
        <v>120842.00948712278</v>
      </c>
      <c r="U281" s="314">
        <f t="shared" si="5"/>
        <v>2813040.3395534572</v>
      </c>
      <c r="V281" s="44"/>
      <c r="W281" s="44"/>
      <c r="X281" s="110"/>
      <c r="Y281" s="110"/>
      <c r="Z281" s="111"/>
    </row>
    <row r="282" spans="1:26" s="45" customFormat="1">
      <c r="A282" s="128">
        <v>908</v>
      </c>
      <c r="B282" s="124" t="s">
        <v>286</v>
      </c>
      <c r="C282" s="416">
        <v>20703</v>
      </c>
      <c r="D282" s="420">
        <v>0</v>
      </c>
      <c r="E282" s="428">
        <v>0</v>
      </c>
      <c r="F282" s="158">
        <v>1</v>
      </c>
      <c r="G282" s="427">
        <v>4.8302178428247112E-5</v>
      </c>
      <c r="H282" s="272">
        <v>6632</v>
      </c>
      <c r="I282" s="15">
        <v>8132</v>
      </c>
      <c r="J282" s="337">
        <v>0.81554353172651251</v>
      </c>
      <c r="K282" s="435">
        <v>0.81572062162886805</v>
      </c>
      <c r="L282" s="442">
        <v>0.67647312956702699</v>
      </c>
      <c r="M282" s="14">
        <f>Lisäosat[[#This Row],[HYTE-kerroin (sis. Kulttuurihyte)]]*Lisäosat[[#This Row],[Asukasmäärä 31.12.2022]]</f>
        <v>14005.02320142616</v>
      </c>
      <c r="N282" s="435">
        <f>Lisäosat[[#This Row],[HYTE-kerroin (sis. Kulttuurihyte)]]/$N$7</f>
        <v>0.98803680292265861</v>
      </c>
      <c r="O282" s="447">
        <v>0</v>
      </c>
      <c r="P282" s="200">
        <v>0</v>
      </c>
      <c r="Q282" s="162">
        <v>0</v>
      </c>
      <c r="R282" s="162">
        <v>221231.01878753016</v>
      </c>
      <c r="S282" s="162">
        <v>394992.34372582962</v>
      </c>
      <c r="T282" s="162">
        <v>0</v>
      </c>
      <c r="U282" s="314">
        <f t="shared" si="5"/>
        <v>616223.36251335975</v>
      </c>
      <c r="V282" s="44"/>
      <c r="W282" s="44"/>
      <c r="X282" s="110"/>
      <c r="Y282" s="110"/>
      <c r="Z282" s="111"/>
    </row>
    <row r="283" spans="1:26" s="45" customFormat="1">
      <c r="A283" s="128">
        <v>915</v>
      </c>
      <c r="B283" s="124" t="s">
        <v>287</v>
      </c>
      <c r="C283" s="416">
        <v>19759</v>
      </c>
      <c r="D283" s="420">
        <v>7.091666666666667E-2</v>
      </c>
      <c r="E283" s="428">
        <v>0</v>
      </c>
      <c r="F283" s="158">
        <v>0</v>
      </c>
      <c r="G283" s="427">
        <v>0</v>
      </c>
      <c r="H283" s="272">
        <v>7945</v>
      </c>
      <c r="I283" s="15">
        <v>7129</v>
      </c>
      <c r="J283" s="337">
        <v>1.1144620563893954</v>
      </c>
      <c r="K283" s="435">
        <v>1.1147040544790954</v>
      </c>
      <c r="L283" s="442">
        <v>0.74172675763232698</v>
      </c>
      <c r="M283" s="14">
        <f>Lisäosat[[#This Row],[HYTE-kerroin (sis. Kulttuurihyte)]]*Lisäosat[[#This Row],[Asukasmäärä 31.12.2022]]</f>
        <v>14655.779004057149</v>
      </c>
      <c r="N283" s="435">
        <f>Lisäosat[[#This Row],[HYTE-kerroin (sis. Kulttuurihyte)]]/$N$7</f>
        <v>1.0833443373017535</v>
      </c>
      <c r="O283" s="447">
        <v>0</v>
      </c>
      <c r="P283" s="200">
        <v>87703.762859166673</v>
      </c>
      <c r="Q283" s="162">
        <v>0</v>
      </c>
      <c r="R283" s="162">
        <v>288533.23010312702</v>
      </c>
      <c r="S283" s="162">
        <v>413346.01268999261</v>
      </c>
      <c r="T283" s="162">
        <v>0</v>
      </c>
      <c r="U283" s="314">
        <f t="shared" si="5"/>
        <v>789583.00565228635</v>
      </c>
      <c r="V283" s="44"/>
      <c r="W283" s="44"/>
      <c r="X283" s="110"/>
      <c r="Y283" s="110"/>
      <c r="Z283" s="111"/>
    </row>
    <row r="284" spans="1:26" s="45" customFormat="1">
      <c r="A284" s="128">
        <v>918</v>
      </c>
      <c r="B284" s="124" t="s">
        <v>288</v>
      </c>
      <c r="C284" s="416">
        <v>2228</v>
      </c>
      <c r="D284" s="420">
        <v>0</v>
      </c>
      <c r="E284" s="428">
        <v>0</v>
      </c>
      <c r="F284" s="158">
        <v>0</v>
      </c>
      <c r="G284" s="427">
        <v>0</v>
      </c>
      <c r="H284" s="272">
        <v>690</v>
      </c>
      <c r="I284" s="15">
        <v>969</v>
      </c>
      <c r="J284" s="337">
        <v>0.71207430340557276</v>
      </c>
      <c r="K284" s="435">
        <v>0.71222892564700357</v>
      </c>
      <c r="L284" s="442">
        <v>0.463718401537695</v>
      </c>
      <c r="M284" s="14">
        <f>Lisäosat[[#This Row],[HYTE-kerroin (sis. Kulttuurihyte)]]*Lisäosat[[#This Row],[Asukasmäärä 31.12.2022]]</f>
        <v>1033.1645986259844</v>
      </c>
      <c r="N284" s="435">
        <f>Lisäosat[[#This Row],[HYTE-kerroin (sis. Kulttuurihyte)]]/$N$7</f>
        <v>0.6772934901419656</v>
      </c>
      <c r="O284" s="447">
        <v>0</v>
      </c>
      <c r="P284" s="200">
        <v>0</v>
      </c>
      <c r="Q284" s="162">
        <v>0</v>
      </c>
      <c r="R284" s="162">
        <v>20787.683207073966</v>
      </c>
      <c r="S284" s="162">
        <v>29138.981092460937</v>
      </c>
      <c r="T284" s="162">
        <v>0</v>
      </c>
      <c r="U284" s="314">
        <f t="shared" si="5"/>
        <v>49926.664299534903</v>
      </c>
      <c r="V284" s="44"/>
      <c r="W284" s="44"/>
      <c r="X284" s="110"/>
      <c r="Y284" s="110"/>
      <c r="Z284" s="111"/>
    </row>
    <row r="285" spans="1:26" s="45" customFormat="1">
      <c r="A285" s="128">
        <v>921</v>
      </c>
      <c r="B285" s="124" t="s">
        <v>289</v>
      </c>
      <c r="C285" s="416">
        <v>1894</v>
      </c>
      <c r="D285" s="420">
        <v>1.6164666666666667</v>
      </c>
      <c r="E285" s="428">
        <v>0</v>
      </c>
      <c r="F285" s="158">
        <v>0</v>
      </c>
      <c r="G285" s="427">
        <v>0</v>
      </c>
      <c r="H285" s="272">
        <v>530</v>
      </c>
      <c r="I285" s="15">
        <v>631</v>
      </c>
      <c r="J285" s="337">
        <v>0.83993660855784469</v>
      </c>
      <c r="K285" s="435">
        <v>0.84011899525605005</v>
      </c>
      <c r="L285" s="442">
        <v>0.643170128742523</v>
      </c>
      <c r="M285" s="14">
        <f>Lisäosat[[#This Row],[HYTE-kerroin (sis. Kulttuurihyte)]]*Lisäosat[[#This Row],[Asukasmäärä 31.12.2022]]</f>
        <v>1218.1642238383386</v>
      </c>
      <c r="N285" s="435">
        <f>Lisäosat[[#This Row],[HYTE-kerroin (sis. Kulttuurihyte)]]/$N$7</f>
        <v>0.93939541714665009</v>
      </c>
      <c r="O285" s="447">
        <v>0</v>
      </c>
      <c r="P285" s="200">
        <v>574874.35372400004</v>
      </c>
      <c r="Q285" s="162">
        <v>0</v>
      </c>
      <c r="R285" s="162">
        <v>20844.528438895959</v>
      </c>
      <c r="S285" s="162">
        <v>34356.640106662831</v>
      </c>
      <c r="T285" s="162">
        <v>0</v>
      </c>
      <c r="U285" s="314">
        <f t="shared" si="5"/>
        <v>630075.52226955886</v>
      </c>
      <c r="V285" s="44"/>
      <c r="W285" s="44"/>
      <c r="X285" s="110"/>
      <c r="Y285" s="110"/>
      <c r="Z285" s="111"/>
    </row>
    <row r="286" spans="1:26" s="45" customFormat="1">
      <c r="A286" s="128">
        <v>922</v>
      </c>
      <c r="B286" s="124" t="s">
        <v>290</v>
      </c>
      <c r="C286" s="416">
        <v>4501</v>
      </c>
      <c r="D286" s="420">
        <v>0</v>
      </c>
      <c r="E286" s="428">
        <v>0</v>
      </c>
      <c r="F286" s="158">
        <v>0</v>
      </c>
      <c r="G286" s="427">
        <v>0</v>
      </c>
      <c r="H286" s="272">
        <v>851</v>
      </c>
      <c r="I286" s="15">
        <v>2032</v>
      </c>
      <c r="J286" s="337">
        <v>0.41879921259842517</v>
      </c>
      <c r="K286" s="435">
        <v>0.41889015208697539</v>
      </c>
      <c r="L286" s="442">
        <v>0.79411112013340102</v>
      </c>
      <c r="M286" s="14">
        <f>Lisäosat[[#This Row],[HYTE-kerroin (sis. Kulttuurihyte)]]*Lisäosat[[#This Row],[Asukasmäärä 31.12.2022]]</f>
        <v>3574.2941517204381</v>
      </c>
      <c r="N286" s="435">
        <f>Lisäosat[[#This Row],[HYTE-kerroin (sis. Kulttuurihyte)]]/$N$7</f>
        <v>1.1598554000276744</v>
      </c>
      <c r="O286" s="447">
        <v>1.1071325981195719</v>
      </c>
      <c r="P286" s="200">
        <v>0</v>
      </c>
      <c r="Q286" s="162">
        <v>0</v>
      </c>
      <c r="R286" s="162">
        <v>24699.061926519538</v>
      </c>
      <c r="S286" s="162">
        <v>100808.0317931793</v>
      </c>
      <c r="T286" s="162">
        <v>51028.007159154622</v>
      </c>
      <c r="U286" s="314">
        <f t="shared" si="5"/>
        <v>176535.10087885347</v>
      </c>
      <c r="V286" s="44"/>
      <c r="W286" s="44"/>
      <c r="X286" s="110"/>
      <c r="Y286" s="110"/>
      <c r="Z286" s="111"/>
    </row>
    <row r="287" spans="1:26" s="45" customFormat="1">
      <c r="A287" s="128">
        <v>924</v>
      </c>
      <c r="B287" s="124" t="s">
        <v>291</v>
      </c>
      <c r="C287" s="416">
        <v>2946</v>
      </c>
      <c r="D287" s="420">
        <v>0.99025000000000007</v>
      </c>
      <c r="E287" s="428">
        <v>0</v>
      </c>
      <c r="F287" s="158">
        <v>0</v>
      </c>
      <c r="G287" s="427">
        <v>0</v>
      </c>
      <c r="H287" s="272">
        <v>1014</v>
      </c>
      <c r="I287" s="15">
        <v>1160</v>
      </c>
      <c r="J287" s="337">
        <v>0.87413793103448278</v>
      </c>
      <c r="K287" s="435">
        <v>0.87432774432443006</v>
      </c>
      <c r="L287" s="442">
        <v>0.63781795636065597</v>
      </c>
      <c r="M287" s="14">
        <f>Lisäosat[[#This Row],[HYTE-kerroin (sis. Kulttuurihyte)]]*Lisäosat[[#This Row],[Asukasmäärä 31.12.2022]]</f>
        <v>1879.0116994384925</v>
      </c>
      <c r="N287" s="435">
        <f>Lisäosat[[#This Row],[HYTE-kerroin (sis. Kulttuurihyte)]]/$N$7</f>
        <v>0.93157819121743168</v>
      </c>
      <c r="O287" s="447">
        <v>0</v>
      </c>
      <c r="P287" s="200">
        <v>182592.33613500005</v>
      </c>
      <c r="Q287" s="162">
        <v>0</v>
      </c>
      <c r="R287" s="162">
        <v>33742.580905614996</v>
      </c>
      <c r="S287" s="162">
        <v>52994.930774115754</v>
      </c>
      <c r="T287" s="162">
        <v>0</v>
      </c>
      <c r="U287" s="314">
        <f t="shared" si="5"/>
        <v>269329.84781473083</v>
      </c>
      <c r="V287" s="44"/>
      <c r="W287" s="44"/>
      <c r="X287" s="110"/>
      <c r="Y287" s="110"/>
      <c r="Z287" s="111"/>
    </row>
    <row r="288" spans="1:26" s="45" customFormat="1">
      <c r="A288" s="128">
        <v>925</v>
      </c>
      <c r="B288" s="124" t="s">
        <v>292</v>
      </c>
      <c r="C288" s="416">
        <v>3427</v>
      </c>
      <c r="D288" s="420">
        <v>0.83401666666666663</v>
      </c>
      <c r="E288" s="428">
        <v>0</v>
      </c>
      <c r="F288" s="158">
        <v>0</v>
      </c>
      <c r="G288" s="427">
        <v>0</v>
      </c>
      <c r="H288" s="272">
        <v>2023</v>
      </c>
      <c r="I288" s="15">
        <v>1470</v>
      </c>
      <c r="J288" s="337">
        <v>1.3761904761904762</v>
      </c>
      <c r="K288" s="435">
        <v>1.3764893068813839</v>
      </c>
      <c r="L288" s="442">
        <v>0.59571207467506604</v>
      </c>
      <c r="M288" s="14">
        <f>Lisäosat[[#This Row],[HYTE-kerroin (sis. Kulttuurihyte)]]*Lisäosat[[#This Row],[Asukasmäärä 31.12.2022]]</f>
        <v>2041.5052799114512</v>
      </c>
      <c r="N288" s="435">
        <f>Lisäosat[[#This Row],[HYTE-kerroin (sis. Kulttuurihyte)]]/$N$7</f>
        <v>0.87007957596349361</v>
      </c>
      <c r="O288" s="447">
        <v>0</v>
      </c>
      <c r="P288" s="200">
        <v>178893.18055216665</v>
      </c>
      <c r="Q288" s="162">
        <v>0</v>
      </c>
      <c r="R288" s="162">
        <v>61795.697996340787</v>
      </c>
      <c r="S288" s="162">
        <v>57577.837868827293</v>
      </c>
      <c r="T288" s="162">
        <v>0</v>
      </c>
      <c r="U288" s="314">
        <f t="shared" si="5"/>
        <v>298266.71641733474</v>
      </c>
      <c r="V288" s="44"/>
      <c r="W288" s="44"/>
      <c r="X288" s="110"/>
      <c r="Y288" s="110"/>
      <c r="Z288" s="111"/>
    </row>
    <row r="289" spans="1:26" s="45" customFormat="1">
      <c r="A289" s="128">
        <v>927</v>
      </c>
      <c r="B289" s="124" t="s">
        <v>293</v>
      </c>
      <c r="C289" s="416">
        <v>28913</v>
      </c>
      <c r="D289" s="420">
        <v>0</v>
      </c>
      <c r="E289" s="428">
        <v>0</v>
      </c>
      <c r="F289" s="158">
        <v>3</v>
      </c>
      <c r="G289" s="427">
        <v>1.0375955452564591E-4</v>
      </c>
      <c r="H289" s="272">
        <v>8025</v>
      </c>
      <c r="I289" s="15">
        <v>13447</v>
      </c>
      <c r="J289" s="337">
        <v>0.59678738752138027</v>
      </c>
      <c r="K289" s="435">
        <v>0.59691697596892701</v>
      </c>
      <c r="L289" s="442">
        <v>0.69452047121083105</v>
      </c>
      <c r="M289" s="14">
        <f>Lisäosat[[#This Row],[HYTE-kerroin (sis. Kulttuurihyte)]]*Lisäosat[[#This Row],[Asukasmäärä 31.12.2022]]</f>
        <v>20080.670384118759</v>
      </c>
      <c r="N289" s="435">
        <f>Lisäosat[[#This Row],[HYTE-kerroin (sis. Kulttuurihyte)]]/$N$7</f>
        <v>1.0143962205545312</v>
      </c>
      <c r="O289" s="447">
        <v>0</v>
      </c>
      <c r="P289" s="200">
        <v>0</v>
      </c>
      <c r="Q289" s="162">
        <v>0</v>
      </c>
      <c r="R289" s="162">
        <v>226088.45289308357</v>
      </c>
      <c r="S289" s="162">
        <v>566347.58432968694</v>
      </c>
      <c r="T289" s="162">
        <v>0</v>
      </c>
      <c r="U289" s="314">
        <f t="shared" si="5"/>
        <v>792436.03722277051</v>
      </c>
      <c r="V289" s="44"/>
      <c r="W289" s="44"/>
      <c r="X289" s="110"/>
      <c r="Y289" s="110"/>
      <c r="Z289" s="111"/>
    </row>
    <row r="290" spans="1:26" s="45" customFormat="1">
      <c r="A290" s="128">
        <v>931</v>
      </c>
      <c r="B290" s="124" t="s">
        <v>294</v>
      </c>
      <c r="C290" s="416">
        <v>5951</v>
      </c>
      <c r="D290" s="420">
        <v>1.4403999999999999</v>
      </c>
      <c r="E290" s="428">
        <v>0</v>
      </c>
      <c r="F290" s="158">
        <v>0</v>
      </c>
      <c r="G290" s="427">
        <v>0</v>
      </c>
      <c r="H290" s="272">
        <v>2241</v>
      </c>
      <c r="I290" s="15">
        <v>2135</v>
      </c>
      <c r="J290" s="337">
        <v>1.0496487119437938</v>
      </c>
      <c r="K290" s="435">
        <v>1.049876636242957</v>
      </c>
      <c r="L290" s="442">
        <v>0.62453598796131904</v>
      </c>
      <c r="M290" s="14">
        <f>Lisäosat[[#This Row],[HYTE-kerroin (sis. Kulttuurihyte)]]*Lisäosat[[#This Row],[Asukasmäärä 31.12.2022]]</f>
        <v>3716.6136643578097</v>
      </c>
      <c r="N290" s="435">
        <f>Lisäosat[[#This Row],[HYTE-kerroin (sis. Kulttuurihyte)]]/$N$7</f>
        <v>0.91217893791346083</v>
      </c>
      <c r="O290" s="447">
        <v>0</v>
      </c>
      <c r="P290" s="200">
        <v>804765.35825399996</v>
      </c>
      <c r="Q290" s="162">
        <v>0</v>
      </c>
      <c r="R290" s="162">
        <v>81846.387795892064</v>
      </c>
      <c r="S290" s="162">
        <v>104821.95715738923</v>
      </c>
      <c r="T290" s="162">
        <v>0</v>
      </c>
      <c r="U290" s="314">
        <f t="shared" si="5"/>
        <v>991433.7032072813</v>
      </c>
      <c r="V290" s="44"/>
      <c r="W290" s="44"/>
      <c r="X290" s="110"/>
      <c r="Y290" s="110"/>
      <c r="Z290" s="111"/>
    </row>
    <row r="291" spans="1:26" s="45" customFormat="1">
      <c r="A291" s="128">
        <v>934</v>
      </c>
      <c r="B291" s="124" t="s">
        <v>295</v>
      </c>
      <c r="C291" s="416">
        <v>2671</v>
      </c>
      <c r="D291" s="420">
        <v>0.61865000000000003</v>
      </c>
      <c r="E291" s="428">
        <v>0</v>
      </c>
      <c r="F291" s="158">
        <v>0</v>
      </c>
      <c r="G291" s="427">
        <v>0</v>
      </c>
      <c r="H291" s="272">
        <v>963</v>
      </c>
      <c r="I291" s="15">
        <v>1083</v>
      </c>
      <c r="J291" s="337">
        <v>0.88919667590027696</v>
      </c>
      <c r="K291" s="435">
        <v>0.8893897590974138</v>
      </c>
      <c r="L291" s="442">
        <v>0.58474093202092303</v>
      </c>
      <c r="M291" s="14">
        <f>Lisäosat[[#This Row],[HYTE-kerroin (sis. Kulttuurihyte)]]*Lisäosat[[#This Row],[Asukasmäärä 31.12.2022]]</f>
        <v>1561.8430294278853</v>
      </c>
      <c r="N291" s="435">
        <f>Lisäosat[[#This Row],[HYTE-kerroin (sis. Kulttuurihyte)]]/$N$7</f>
        <v>0.85405544693512281</v>
      </c>
      <c r="O291" s="447">
        <v>0</v>
      </c>
      <c r="P291" s="200">
        <v>103424.60164850001</v>
      </c>
      <c r="Q291" s="162">
        <v>0</v>
      </c>
      <c r="R291" s="162">
        <v>31119.836609794416</v>
      </c>
      <c r="S291" s="162">
        <v>44049.626327127291</v>
      </c>
      <c r="T291" s="162">
        <v>0</v>
      </c>
      <c r="U291" s="314">
        <f t="shared" si="5"/>
        <v>178594.0645854217</v>
      </c>
      <c r="V291" s="44"/>
      <c r="W291" s="44"/>
      <c r="X291" s="110"/>
      <c r="Y291" s="110"/>
      <c r="Z291" s="111"/>
    </row>
    <row r="292" spans="1:26" s="45" customFormat="1">
      <c r="A292" s="128">
        <v>935</v>
      </c>
      <c r="B292" s="124" t="s">
        <v>296</v>
      </c>
      <c r="C292" s="416">
        <v>2985</v>
      </c>
      <c r="D292" s="420">
        <v>0.64713333333333334</v>
      </c>
      <c r="E292" s="428">
        <v>0</v>
      </c>
      <c r="F292" s="158">
        <v>0</v>
      </c>
      <c r="G292" s="427">
        <v>0</v>
      </c>
      <c r="H292" s="272">
        <v>1134</v>
      </c>
      <c r="I292" s="15">
        <v>1107</v>
      </c>
      <c r="J292" s="337">
        <v>1.024390243902439</v>
      </c>
      <c r="K292" s="435">
        <v>1.0246126834917553</v>
      </c>
      <c r="L292" s="442">
        <v>0.43711176209689001</v>
      </c>
      <c r="M292" s="14">
        <f>Lisäosat[[#This Row],[HYTE-kerroin (sis. Kulttuurihyte)]]*Lisäosat[[#This Row],[Asukasmäärä 31.12.2022]]</f>
        <v>1304.7786098592167</v>
      </c>
      <c r="N292" s="435">
        <f>Lisäosat[[#This Row],[HYTE-kerroin (sis. Kulttuurihyte)]]/$N$7</f>
        <v>0.63843261330797429</v>
      </c>
      <c r="O292" s="447">
        <v>0</v>
      </c>
      <c r="P292" s="200">
        <v>120904.66487000001</v>
      </c>
      <c r="Q292" s="162">
        <v>0</v>
      </c>
      <c r="R292" s="162">
        <v>40065.942068919852</v>
      </c>
      <c r="S292" s="162">
        <v>36799.479282486289</v>
      </c>
      <c r="T292" s="162">
        <v>0</v>
      </c>
      <c r="U292" s="314">
        <f t="shared" si="5"/>
        <v>197770.08622140615</v>
      </c>
      <c r="V292" s="44"/>
      <c r="W292" s="44"/>
      <c r="X292" s="110"/>
      <c r="Y292" s="110"/>
      <c r="Z292" s="111"/>
    </row>
    <row r="293" spans="1:26" s="45" customFormat="1">
      <c r="A293" s="128">
        <v>936</v>
      </c>
      <c r="B293" s="124" t="s">
        <v>297</v>
      </c>
      <c r="C293" s="416">
        <v>6395</v>
      </c>
      <c r="D293" s="420">
        <v>1.0767333333333333</v>
      </c>
      <c r="E293" s="428">
        <v>0</v>
      </c>
      <c r="F293" s="158">
        <v>0</v>
      </c>
      <c r="G293" s="427">
        <v>0</v>
      </c>
      <c r="H293" s="272">
        <v>2289</v>
      </c>
      <c r="I293" s="15">
        <v>2329</v>
      </c>
      <c r="J293" s="337">
        <v>0.98282524688707595</v>
      </c>
      <c r="K293" s="435">
        <v>0.98303866091126102</v>
      </c>
      <c r="L293" s="442">
        <v>0.60815317396416502</v>
      </c>
      <c r="M293" s="14">
        <f>Lisäosat[[#This Row],[HYTE-kerroin (sis. Kulttuurihyte)]]*Lisäosat[[#This Row],[Asukasmäärä 31.12.2022]]</f>
        <v>3889.1395475008353</v>
      </c>
      <c r="N293" s="435">
        <f>Lisäosat[[#This Row],[HYTE-kerroin (sis. Kulttuurihyte)]]/$N$7</f>
        <v>0.88825068051913547</v>
      </c>
      <c r="O293" s="447">
        <v>0</v>
      </c>
      <c r="P293" s="200">
        <v>646464.85205500002</v>
      </c>
      <c r="Q293" s="162">
        <v>0</v>
      </c>
      <c r="R293" s="162">
        <v>82353.572298510437</v>
      </c>
      <c r="S293" s="162">
        <v>109687.8114980727</v>
      </c>
      <c r="T293" s="162">
        <v>0</v>
      </c>
      <c r="U293" s="314">
        <f t="shared" si="5"/>
        <v>838506.23585158319</v>
      </c>
      <c r="V293" s="44"/>
      <c r="W293" s="44"/>
      <c r="X293" s="110"/>
      <c r="Y293" s="110"/>
      <c r="Z293" s="111"/>
    </row>
    <row r="294" spans="1:26" s="45" customFormat="1">
      <c r="A294" s="128">
        <v>946</v>
      </c>
      <c r="B294" s="124" t="s">
        <v>298</v>
      </c>
      <c r="C294" s="416">
        <v>6287</v>
      </c>
      <c r="D294" s="420">
        <v>0.40866666666666668</v>
      </c>
      <c r="E294" s="428">
        <v>0</v>
      </c>
      <c r="F294" s="158">
        <v>0</v>
      </c>
      <c r="G294" s="427">
        <v>0</v>
      </c>
      <c r="H294" s="272">
        <v>2383</v>
      </c>
      <c r="I294" s="15">
        <v>2724</v>
      </c>
      <c r="J294" s="337">
        <v>0.87481644640234946</v>
      </c>
      <c r="K294" s="435">
        <v>0.87500640702743648</v>
      </c>
      <c r="L294" s="442">
        <v>0.57392244828968297</v>
      </c>
      <c r="M294" s="14">
        <f>Lisäosat[[#This Row],[HYTE-kerroin (sis. Kulttuurihyte)]]*Lisäosat[[#This Row],[Asukasmäärä 31.12.2022]]</f>
        <v>3608.2504323972366</v>
      </c>
      <c r="N294" s="435">
        <f>Lisäosat[[#This Row],[HYTE-kerroin (sis. Kulttuurihyte)]]/$N$7</f>
        <v>0.83825428704998928</v>
      </c>
      <c r="O294" s="447">
        <v>0</v>
      </c>
      <c r="P294" s="200">
        <v>160811.69419333333</v>
      </c>
      <c r="Q294" s="162">
        <v>0</v>
      </c>
      <c r="R294" s="162">
        <v>72065.265180857561</v>
      </c>
      <c r="S294" s="162">
        <v>101765.72180881418</v>
      </c>
      <c r="T294" s="162">
        <v>0</v>
      </c>
      <c r="U294" s="314">
        <f t="shared" si="5"/>
        <v>334642.6811830051</v>
      </c>
      <c r="V294" s="44"/>
      <c r="W294" s="44"/>
      <c r="X294" s="110"/>
      <c r="Y294" s="110"/>
      <c r="Z294" s="111"/>
    </row>
    <row r="295" spans="1:26" s="45" customFormat="1">
      <c r="A295" s="128">
        <v>976</v>
      </c>
      <c r="B295" s="124" t="s">
        <v>299</v>
      </c>
      <c r="C295" s="416">
        <v>3788</v>
      </c>
      <c r="D295" s="420">
        <v>1.7273999999999998</v>
      </c>
      <c r="E295" s="428">
        <v>0</v>
      </c>
      <c r="F295" s="158">
        <v>3</v>
      </c>
      <c r="G295" s="427">
        <v>7.919746568109821E-4</v>
      </c>
      <c r="H295" s="272">
        <v>1162</v>
      </c>
      <c r="I295" s="15">
        <v>1282</v>
      </c>
      <c r="J295" s="337">
        <v>0.90639625585023398</v>
      </c>
      <c r="K295" s="435">
        <v>0.90659307382278798</v>
      </c>
      <c r="L295" s="442">
        <v>0.64548296689997997</v>
      </c>
      <c r="M295" s="14">
        <f>Lisäosat[[#This Row],[HYTE-kerroin (sis. Kulttuurihyte)]]*Lisäosat[[#This Row],[Asukasmäärä 31.12.2022]]</f>
        <v>2445.0894786171243</v>
      </c>
      <c r="N295" s="435">
        <f>Lisäosat[[#This Row],[HYTE-kerroin (sis. Kulttuurihyte)]]/$N$7</f>
        <v>0.94277348069255018</v>
      </c>
      <c r="O295" s="447">
        <v>0</v>
      </c>
      <c r="P295" s="200">
        <v>1228652.565624</v>
      </c>
      <c r="Q295" s="162">
        <v>0</v>
      </c>
      <c r="R295" s="162">
        <v>44987.68678369344</v>
      </c>
      <c r="S295" s="162">
        <v>68960.37299531186</v>
      </c>
      <c r="T295" s="162">
        <v>0</v>
      </c>
      <c r="U295" s="314">
        <f t="shared" si="5"/>
        <v>1342600.6254030054</v>
      </c>
      <c r="V295" s="44"/>
      <c r="W295" s="44"/>
      <c r="X295" s="110"/>
      <c r="Y295" s="110"/>
      <c r="Z295" s="111"/>
    </row>
    <row r="296" spans="1:26" s="45" customFormat="1">
      <c r="A296" s="128">
        <v>977</v>
      </c>
      <c r="B296" s="124" t="s">
        <v>300</v>
      </c>
      <c r="C296" s="416">
        <v>15293</v>
      </c>
      <c r="D296" s="420">
        <v>0</v>
      </c>
      <c r="E296" s="428">
        <v>0</v>
      </c>
      <c r="F296" s="158">
        <v>1</v>
      </c>
      <c r="G296" s="427">
        <v>6.5389393840319102E-5</v>
      </c>
      <c r="H296" s="272">
        <v>6815</v>
      </c>
      <c r="I296" s="15">
        <v>6377</v>
      </c>
      <c r="J296" s="337">
        <v>1.0686843343264858</v>
      </c>
      <c r="K296" s="435">
        <v>1.0689163920855782</v>
      </c>
      <c r="L296" s="442">
        <v>0.65185589636522101</v>
      </c>
      <c r="M296" s="14">
        <f>Lisäosat[[#This Row],[HYTE-kerroin (sis. Kulttuurihyte)]]*Lisäosat[[#This Row],[Asukasmäärä 31.12.2022]]</f>
        <v>9968.8322231133243</v>
      </c>
      <c r="N296" s="435">
        <f>Lisäosat[[#This Row],[HYTE-kerroin (sis. Kulttuurihyte)]]/$N$7</f>
        <v>0.95208159446510832</v>
      </c>
      <c r="O296" s="447">
        <v>8.3590929370550945E-2</v>
      </c>
      <c r="P296" s="200">
        <v>0</v>
      </c>
      <c r="Q296" s="162">
        <v>0</v>
      </c>
      <c r="R296" s="162">
        <v>214144.89283255817</v>
      </c>
      <c r="S296" s="162">
        <v>281157.14964443113</v>
      </c>
      <c r="T296" s="162">
        <v>13090.366288525676</v>
      </c>
      <c r="U296" s="314">
        <f t="shared" si="5"/>
        <v>508392.40876551502</v>
      </c>
      <c r="V296" s="44"/>
      <c r="W296" s="44"/>
      <c r="X296" s="110"/>
      <c r="Y296" s="110"/>
      <c r="Z296" s="111"/>
    </row>
    <row r="297" spans="1:26" s="45" customFormat="1">
      <c r="A297" s="128">
        <v>980</v>
      </c>
      <c r="B297" s="124" t="s">
        <v>301</v>
      </c>
      <c r="C297" s="416">
        <v>33607</v>
      </c>
      <c r="D297" s="420">
        <v>0</v>
      </c>
      <c r="E297" s="428">
        <v>0</v>
      </c>
      <c r="F297" s="158">
        <v>1</v>
      </c>
      <c r="G297" s="427">
        <v>2.9755705656559646E-5</v>
      </c>
      <c r="H297" s="272">
        <v>10139</v>
      </c>
      <c r="I297" s="15">
        <v>15310</v>
      </c>
      <c r="J297" s="337">
        <v>0.66224689745264531</v>
      </c>
      <c r="K297" s="435">
        <v>0.66239070000130496</v>
      </c>
      <c r="L297" s="442">
        <v>0.72183288509395904</v>
      </c>
      <c r="M297" s="14">
        <f>Lisäosat[[#This Row],[HYTE-kerroin (sis. Kulttuurihyte)]]*Lisäosat[[#This Row],[Asukasmäärä 31.12.2022]]</f>
        <v>24258.637769352681</v>
      </c>
      <c r="N297" s="435">
        <f>Lisäosat[[#This Row],[HYTE-kerroin (sis. Kulttuurihyte)]]/$N$7</f>
        <v>1.054287930829052</v>
      </c>
      <c r="O297" s="447">
        <v>0.3526918724832277</v>
      </c>
      <c r="P297" s="200">
        <v>0</v>
      </c>
      <c r="Q297" s="162">
        <v>0</v>
      </c>
      <c r="R297" s="162">
        <v>291618.63173976447</v>
      </c>
      <c r="S297" s="162">
        <v>684181.38622839237</v>
      </c>
      <c r="T297" s="162">
        <v>121373.85736748886</v>
      </c>
      <c r="U297" s="314">
        <f t="shared" si="5"/>
        <v>1097173.8753356456</v>
      </c>
      <c r="V297" s="44"/>
      <c r="W297" s="44"/>
      <c r="X297" s="110"/>
      <c r="Y297" s="110"/>
      <c r="Z297" s="111"/>
    </row>
    <row r="298" spans="1:26" s="45" customFormat="1">
      <c r="A298" s="128">
        <v>981</v>
      </c>
      <c r="B298" s="124" t="s">
        <v>302</v>
      </c>
      <c r="C298" s="416">
        <v>2237</v>
      </c>
      <c r="D298" s="420">
        <v>0</v>
      </c>
      <c r="E298" s="428">
        <v>0</v>
      </c>
      <c r="F298" s="158">
        <v>0</v>
      </c>
      <c r="G298" s="427">
        <v>0</v>
      </c>
      <c r="H298" s="272">
        <v>586</v>
      </c>
      <c r="I298" s="15">
        <v>961</v>
      </c>
      <c r="J298" s="337">
        <v>0.60978147762747137</v>
      </c>
      <c r="K298" s="435">
        <v>0.6099138876560356</v>
      </c>
      <c r="L298" s="442">
        <v>0.47650834907193002</v>
      </c>
      <c r="M298" s="14">
        <f>Lisäosat[[#This Row],[HYTE-kerroin (sis. Kulttuurihyte)]]*Lisäosat[[#This Row],[Asukasmäärä 31.12.2022]]</f>
        <v>1065.9491768739074</v>
      </c>
      <c r="N298" s="435">
        <f>Lisäosat[[#This Row],[HYTE-kerroin (sis. Kulttuurihyte)]]/$N$7</f>
        <v>0.69597411220800731</v>
      </c>
      <c r="O298" s="447">
        <v>0</v>
      </c>
      <c r="P298" s="200">
        <v>0</v>
      </c>
      <c r="Q298" s="162">
        <v>0</v>
      </c>
      <c r="R298" s="162">
        <v>17873.343503593824</v>
      </c>
      <c r="S298" s="162">
        <v>30063.624858769821</v>
      </c>
      <c r="T298" s="162">
        <v>0</v>
      </c>
      <c r="U298" s="314">
        <f t="shared" si="5"/>
        <v>47936.968362363645</v>
      </c>
      <c r="V298" s="44"/>
      <c r="W298" s="44"/>
      <c r="X298" s="110"/>
      <c r="Y298" s="110"/>
      <c r="Z298" s="111"/>
    </row>
    <row r="299" spans="1:26" s="45" customFormat="1">
      <c r="A299" s="128">
        <v>989</v>
      </c>
      <c r="B299" s="124" t="s">
        <v>303</v>
      </c>
      <c r="C299" s="416">
        <v>5406</v>
      </c>
      <c r="D299" s="420">
        <v>0.91591666666666671</v>
      </c>
      <c r="E299" s="428">
        <v>0</v>
      </c>
      <c r="F299" s="158">
        <v>0</v>
      </c>
      <c r="G299" s="427">
        <v>0</v>
      </c>
      <c r="H299" s="272">
        <v>2067</v>
      </c>
      <c r="I299" s="15">
        <v>2026</v>
      </c>
      <c r="J299" s="337">
        <v>1.0202369200394867</v>
      </c>
      <c r="K299" s="435">
        <v>1.0204584577619022</v>
      </c>
      <c r="L299" s="442">
        <v>0.65635767559126701</v>
      </c>
      <c r="M299" s="14">
        <f>Lisäosat[[#This Row],[HYTE-kerroin (sis. Kulttuurihyte)]]*Lisäosat[[#This Row],[Asukasmäärä 31.12.2022]]</f>
        <v>3548.2695942463893</v>
      </c>
      <c r="N299" s="435">
        <f>Lisäosat[[#This Row],[HYTE-kerroin (sis. Kulttuurihyte)]]/$N$7</f>
        <v>0.95865676110448839</v>
      </c>
      <c r="O299" s="447">
        <v>0</v>
      </c>
      <c r="P299" s="200">
        <v>309910.97384500003</v>
      </c>
      <c r="Q299" s="162">
        <v>0</v>
      </c>
      <c r="R299" s="162">
        <v>72267.439336857045</v>
      </c>
      <c r="S299" s="162">
        <v>100074.04507975097</v>
      </c>
      <c r="T299" s="162">
        <v>0</v>
      </c>
      <c r="U299" s="314">
        <f t="shared" si="5"/>
        <v>482252.45826160803</v>
      </c>
      <c r="V299" s="44"/>
      <c r="W299" s="44"/>
      <c r="X299" s="110"/>
      <c r="Y299" s="110"/>
      <c r="Z299" s="111"/>
    </row>
    <row r="300" spans="1:26" s="45" customFormat="1">
      <c r="A300" s="128">
        <v>992</v>
      </c>
      <c r="B300" s="124" t="s">
        <v>304</v>
      </c>
      <c r="C300" s="417">
        <v>18120</v>
      </c>
      <c r="D300" s="421">
        <v>0</v>
      </c>
      <c r="E300" s="429">
        <v>0</v>
      </c>
      <c r="F300" s="430">
        <v>7</v>
      </c>
      <c r="G300" s="431">
        <v>3.8631346578366446E-4</v>
      </c>
      <c r="H300" s="402">
        <v>7142</v>
      </c>
      <c r="I300" s="410">
        <v>6680</v>
      </c>
      <c r="J300" s="436">
        <v>1.0691616766467067</v>
      </c>
      <c r="K300" s="437">
        <v>1.0693938380575376</v>
      </c>
      <c r="L300" s="443">
        <v>0.55306775767299698</v>
      </c>
      <c r="M300" s="444">
        <f>Lisäosat[[#This Row],[HYTE-kerroin (sis. Kulttuurihyte)]]*Lisäosat[[#This Row],[Asukasmäärä 31.12.2022]]</f>
        <v>10021.587769034706</v>
      </c>
      <c r="N300" s="437">
        <f>Lisäosat[[#This Row],[HYTE-kerroin (sis. Kulttuurihyte)]]/$N$7</f>
        <v>0.8077945378859096</v>
      </c>
      <c r="O300" s="448">
        <v>0</v>
      </c>
      <c r="P300" s="200">
        <v>0</v>
      </c>
      <c r="Q300" s="162">
        <v>0</v>
      </c>
      <c r="R300" s="162">
        <v>253844.15412739382</v>
      </c>
      <c r="S300" s="162">
        <v>282645.04698157363</v>
      </c>
      <c r="T300" s="162">
        <v>0</v>
      </c>
      <c r="U300" s="314">
        <f t="shared" si="5"/>
        <v>536489.20110896742</v>
      </c>
      <c r="V300" s="44"/>
      <c r="W300" s="44"/>
      <c r="X300" s="110"/>
      <c r="Y300" s="110"/>
      <c r="Z300" s="111"/>
    </row>
  </sheetData>
  <pageMargins left="0.51181102362204722" right="0.51181102362204722" top="0.55118110236220474" bottom="0.55118110236220474" header="0.31496062992125984" footer="0.31496062992125984"/>
  <pageSetup paperSize="9" scale="80" orientation="landscape" r:id="rId1"/>
  <ignoredErrors>
    <ignoredError sqref="U6 U10:U300 U8:U9" formulaRange="1"/>
    <ignoredError sqref="M7" calculatedColumn="1"/>
    <ignoredError sqref="G7" formula="1"/>
  </ignoredErrors>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8"/>
  <sheetViews>
    <sheetView zoomScale="80" zoomScaleNormal="80" workbookViewId="0">
      <pane xSplit="2" ySplit="4" topLeftCell="C5" activePane="bottomRight" state="frozen"/>
      <selection activeCell="G29" sqref="G29"/>
      <selection pane="topRight" activeCell="G29" sqref="G29"/>
      <selection pane="bottomLeft" activeCell="G29" sqref="G29"/>
      <selection pane="bottomRight"/>
    </sheetView>
  </sheetViews>
  <sheetFormatPr defaultRowHeight="15"/>
  <cols>
    <col min="1" max="1" width="10.625" style="242" customWidth="1"/>
    <col min="2" max="3" width="20.625" style="242" customWidth="1"/>
    <col min="4" max="4" width="24.125" style="133" customWidth="1"/>
    <col min="5" max="5" width="30.375" style="133" bestFit="1" customWidth="1"/>
    <col min="6" max="6" width="20.625" style="133" bestFit="1" customWidth="1"/>
    <col min="7" max="7" width="23.5" style="36" customWidth="1"/>
    <col min="8" max="8" width="15.875" style="36" bestFit="1" customWidth="1"/>
    <col min="9" max="9" width="21.125" style="133" customWidth="1"/>
    <col min="10" max="10" width="21.375" style="133" bestFit="1" customWidth="1"/>
    <col min="11" max="11" width="28.625" style="133" bestFit="1" customWidth="1"/>
    <col min="12" max="12" width="23.125" style="133" customWidth="1"/>
    <col min="13" max="13" width="25.125" style="251" bestFit="1" customWidth="1"/>
    <col min="14" max="14" width="8.625" style="21"/>
  </cols>
  <sheetData>
    <row r="1" spans="1:14" ht="23.25">
      <c r="A1" s="317" t="s">
        <v>769</v>
      </c>
      <c r="B1" s="241"/>
      <c r="C1" s="241"/>
      <c r="D1" s="41"/>
      <c r="E1" s="326"/>
      <c r="F1" s="41"/>
      <c r="G1" s="38"/>
      <c r="H1" s="38"/>
      <c r="I1" s="41"/>
      <c r="J1" s="41"/>
      <c r="K1" s="41"/>
      <c r="L1" s="41"/>
    </row>
    <row r="2" spans="1:14" ht="14.25">
      <c r="A2" s="242" t="s">
        <v>367</v>
      </c>
      <c r="B2" s="243"/>
      <c r="C2" s="334"/>
      <c r="D2" s="334"/>
      <c r="E2" s="334"/>
      <c r="F2" s="334"/>
      <c r="G2" s="334"/>
      <c r="H2" s="334"/>
      <c r="I2" s="371"/>
      <c r="J2" s="334"/>
      <c r="K2" s="334"/>
      <c r="L2" s="334"/>
      <c r="M2" s="344"/>
    </row>
    <row r="3" spans="1:14" s="215" customFormat="1" ht="60">
      <c r="A3" s="249" t="s">
        <v>669</v>
      </c>
      <c r="B3" s="249" t="s">
        <v>3</v>
      </c>
      <c r="C3" s="249" t="s">
        <v>1089</v>
      </c>
      <c r="D3" s="255" t="s">
        <v>731</v>
      </c>
      <c r="E3" s="255" t="s">
        <v>1090</v>
      </c>
      <c r="F3" s="255" t="s">
        <v>1091</v>
      </c>
      <c r="G3" s="255" t="s">
        <v>738</v>
      </c>
      <c r="H3" s="255" t="s">
        <v>749</v>
      </c>
      <c r="I3" s="372" t="s">
        <v>729</v>
      </c>
      <c r="J3" s="372" t="s">
        <v>781</v>
      </c>
      <c r="K3" s="372" t="s">
        <v>1198</v>
      </c>
      <c r="L3" s="372" t="s">
        <v>1172</v>
      </c>
      <c r="M3" s="253" t="s">
        <v>750</v>
      </c>
      <c r="N3" s="250"/>
    </row>
    <row r="4" spans="1:14" s="31" customFormat="1">
      <c r="A4" s="240"/>
      <c r="B4" s="240" t="s">
        <v>371</v>
      </c>
      <c r="C4" s="244">
        <f>SUM(C5:C297)</f>
        <v>-5478274.8900000034</v>
      </c>
      <c r="D4" s="244">
        <f t="shared" ref="D4:H4" si="0">SUM(D5:D297)</f>
        <v>-10015835.909999993</v>
      </c>
      <c r="E4" s="244">
        <f t="shared" si="0"/>
        <v>-5478274.8900000034</v>
      </c>
      <c r="F4" s="244">
        <f t="shared" si="0"/>
        <v>-55336.109999999971</v>
      </c>
      <c r="G4" s="244">
        <f t="shared" si="0"/>
        <v>-124506247.5</v>
      </c>
      <c r="H4" s="244">
        <f t="shared" si="0"/>
        <v>-331124410.62960017</v>
      </c>
      <c r="I4" s="244">
        <f t="shared" ref="I4" si="1">SUM(I5:I297)</f>
        <v>0.28001567648607306</v>
      </c>
      <c r="J4" s="244">
        <f>SUM(J5:J297)</f>
        <v>-1.5250407159328461E-8</v>
      </c>
      <c r="K4" s="244">
        <f>SUM(K5:K297)</f>
        <v>-500625539.48810929</v>
      </c>
      <c r="L4" s="244">
        <f>SUM(L5:L297)</f>
        <v>192000000</v>
      </c>
      <c r="M4" s="254">
        <f>SUM(M5:M297)</f>
        <v>-785283919.13769388</v>
      </c>
      <c r="N4" s="114"/>
    </row>
    <row r="5" spans="1:14" s="45" customFormat="1">
      <c r="A5" s="242">
        <v>5</v>
      </c>
      <c r="B5" s="242" t="s">
        <v>12</v>
      </c>
      <c r="C5" s="332">
        <v>-9091.17</v>
      </c>
      <c r="D5" s="121">
        <v>-16621.23</v>
      </c>
      <c r="E5" s="121">
        <v>-9091.17</v>
      </c>
      <c r="F5" s="121">
        <v>-91.83</v>
      </c>
      <c r="G5" s="121">
        <v>-206617.5</v>
      </c>
      <c r="H5" s="121">
        <v>-299538.38</v>
      </c>
      <c r="I5" s="121">
        <v>1107790.4369840571</v>
      </c>
      <c r="J5" s="34">
        <v>4515.1564391095244</v>
      </c>
      <c r="K5" s="34">
        <v>-830785.59897313174</v>
      </c>
      <c r="L5" s="34">
        <v>318623.04740972939</v>
      </c>
      <c r="M5" s="254">
        <f>SUM(LisäyksetVähennykset[[#This Row],[Kuntien yhdistymisavustus (-0,99 €/as)]:[Määräaikainen lisäys kompensoimaan lisäsiirtotarpeen muutosta]])</f>
        <v>59091.76185976417</v>
      </c>
      <c r="N5" s="112"/>
    </row>
    <row r="6" spans="1:14" s="45" customFormat="1">
      <c r="A6" s="242">
        <v>9</v>
      </c>
      <c r="B6" s="242" t="s">
        <v>13</v>
      </c>
      <c r="C6" s="332">
        <v>-2422.5300000000002</v>
      </c>
      <c r="D6" s="121">
        <v>-4429.07</v>
      </c>
      <c r="E6" s="121">
        <v>-2422.5300000000002</v>
      </c>
      <c r="F6" s="121">
        <v>-24.47</v>
      </c>
      <c r="G6" s="121">
        <v>-55057.5</v>
      </c>
      <c r="H6" s="121">
        <v>-42537.025000000001</v>
      </c>
      <c r="I6" s="121">
        <v>507476.23555039527</v>
      </c>
      <c r="J6" s="34">
        <v>45935.127276895844</v>
      </c>
      <c r="K6" s="34">
        <v>-221379.98047340231</v>
      </c>
      <c r="L6" s="34">
        <v>84903.691278624392</v>
      </c>
      <c r="M6" s="254">
        <f>SUM(LisäyksetVähennykset[[#This Row],[Kuntien yhdistymisavustus (-0,99 €/as)]:[Määräaikainen lisäys kompensoimaan lisäsiirtotarpeen muutosta]])</f>
        <v>310041.94863251323</v>
      </c>
      <c r="N6" s="112"/>
    </row>
    <row r="7" spans="1:14" s="45" customFormat="1">
      <c r="A7" s="242">
        <v>10</v>
      </c>
      <c r="B7" s="242" t="s">
        <v>14</v>
      </c>
      <c r="C7" s="332">
        <v>-10990.98</v>
      </c>
      <c r="D7" s="121">
        <v>-20094.62</v>
      </c>
      <c r="E7" s="121">
        <v>-10990.98</v>
      </c>
      <c r="F7" s="121">
        <v>-111.02</v>
      </c>
      <c r="G7" s="121">
        <v>-249795</v>
      </c>
      <c r="H7" s="121">
        <v>-365271.8725</v>
      </c>
      <c r="I7" s="121">
        <v>-340479.36541170999</v>
      </c>
      <c r="J7" s="34">
        <v>-1010240.0924459173</v>
      </c>
      <c r="K7" s="34">
        <v>-1004397.4430795719</v>
      </c>
      <c r="L7" s="34">
        <v>385206.69414601062</v>
      </c>
      <c r="M7" s="254">
        <f>SUM(LisäyksetVähennykset[[#This Row],[Kuntien yhdistymisavustus (-0,99 €/as)]:[Määräaikainen lisäys kompensoimaan lisäsiirtotarpeen muutosta]])</f>
        <v>-2627164.6792911883</v>
      </c>
      <c r="N7" s="112"/>
    </row>
    <row r="8" spans="1:14" s="45" customFormat="1">
      <c r="A8" s="242">
        <v>16</v>
      </c>
      <c r="B8" s="242" t="s">
        <v>15</v>
      </c>
      <c r="C8" s="332">
        <v>-7933.86</v>
      </c>
      <c r="D8" s="121">
        <v>-14505.34</v>
      </c>
      <c r="E8" s="121">
        <v>-7933.86</v>
      </c>
      <c r="F8" s="121">
        <v>-80.14</v>
      </c>
      <c r="G8" s="121">
        <v>-180315</v>
      </c>
      <c r="H8" s="121">
        <v>-252791.92</v>
      </c>
      <c r="I8" s="121">
        <v>2192505.7711044662</v>
      </c>
      <c r="J8" s="34">
        <v>1999051.0483130058</v>
      </c>
      <c r="K8" s="34">
        <v>-725026.22129703558</v>
      </c>
      <c r="L8" s="34">
        <v>278062.1912165492</v>
      </c>
      <c r="M8" s="254">
        <f>SUM(LisäyksetVähennykset[[#This Row],[Kuntien yhdistymisavustus (-0,99 €/as)]:[Määräaikainen lisäys kompensoimaan lisäsiirtotarpeen muutosta]])</f>
        <v>3281032.6693369858</v>
      </c>
      <c r="N8" s="112"/>
    </row>
    <row r="9" spans="1:14" s="45" customFormat="1">
      <c r="A9" s="242">
        <v>18</v>
      </c>
      <c r="B9" s="242" t="s">
        <v>16</v>
      </c>
      <c r="C9" s="332">
        <v>-4715.37</v>
      </c>
      <c r="D9" s="121">
        <v>-8621.0300000000007</v>
      </c>
      <c r="E9" s="121">
        <v>-4715.37</v>
      </c>
      <c r="F9" s="121">
        <v>-47.63</v>
      </c>
      <c r="G9" s="121">
        <v>-107167.5</v>
      </c>
      <c r="H9" s="121">
        <v>-83519.604999999996</v>
      </c>
      <c r="I9" s="121">
        <v>-456244.78357754328</v>
      </c>
      <c r="J9" s="34">
        <v>-277510.64894222573</v>
      </c>
      <c r="K9" s="34">
        <v>-430908.39681030455</v>
      </c>
      <c r="L9" s="34">
        <v>165262.06847572047</v>
      </c>
      <c r="M9" s="254">
        <f>SUM(LisäyksetVähennykset[[#This Row],[Kuntien yhdistymisavustus (-0,99 €/as)]:[Määräaikainen lisäys kompensoimaan lisäsiirtotarpeen muutosta]])</f>
        <v>-1208188.2658543531</v>
      </c>
      <c r="N9" s="112"/>
    </row>
    <row r="10" spans="1:14" s="45" customFormat="1">
      <c r="A10" s="242">
        <v>19</v>
      </c>
      <c r="B10" s="242" t="s">
        <v>17</v>
      </c>
      <c r="C10" s="332">
        <v>-3925.35</v>
      </c>
      <c r="D10" s="121">
        <v>-7176.6500000000005</v>
      </c>
      <c r="E10" s="121">
        <v>-3925.35</v>
      </c>
      <c r="F10" s="121">
        <v>-39.65</v>
      </c>
      <c r="G10" s="121">
        <v>-89212.5</v>
      </c>
      <c r="H10" s="121">
        <v>-109875.01</v>
      </c>
      <c r="I10" s="121">
        <v>-363674.33562044165</v>
      </c>
      <c r="J10" s="34">
        <v>-504090.2831676738</v>
      </c>
      <c r="K10" s="34">
        <v>-358713.37252841855</v>
      </c>
      <c r="L10" s="34">
        <v>137573.81933786094</v>
      </c>
      <c r="M10" s="254">
        <f>SUM(LisäyksetVähennykset[[#This Row],[Kuntien yhdistymisavustus (-0,99 €/as)]:[Määräaikainen lisäys kompensoimaan lisäsiirtotarpeen muutosta]])</f>
        <v>-1303058.681978673</v>
      </c>
      <c r="N10" s="112"/>
    </row>
    <row r="11" spans="1:14" s="45" customFormat="1">
      <c r="A11" s="242">
        <v>20</v>
      </c>
      <c r="B11" s="242" t="s">
        <v>18</v>
      </c>
      <c r="C11" s="332">
        <v>-16308.27</v>
      </c>
      <c r="D11" s="121">
        <v>-29816.13</v>
      </c>
      <c r="E11" s="121">
        <v>-16308.27</v>
      </c>
      <c r="F11" s="121">
        <v>-164.73</v>
      </c>
      <c r="G11" s="121">
        <v>-370642.5</v>
      </c>
      <c r="H11" s="121">
        <v>-809306.14</v>
      </c>
      <c r="I11" s="121">
        <v>-2787357.7915534563</v>
      </c>
      <c r="J11" s="34">
        <v>-2346290.6684623654</v>
      </c>
      <c r="K11" s="34">
        <v>-1490311.5726760752</v>
      </c>
      <c r="L11" s="34">
        <v>571564.5714886717</v>
      </c>
      <c r="M11" s="254">
        <f>SUM(LisäyksetVähennykset[[#This Row],[Kuntien yhdistymisavustus (-0,99 €/as)]:[Määräaikainen lisäys kompensoimaan lisäsiirtotarpeen muutosta]])</f>
        <v>-7294941.501203225</v>
      </c>
      <c r="N11" s="112"/>
    </row>
    <row r="12" spans="1:14" s="45" customFormat="1">
      <c r="A12" s="242">
        <v>46</v>
      </c>
      <c r="B12" s="242" t="s">
        <v>19</v>
      </c>
      <c r="C12" s="332">
        <v>-1327.59</v>
      </c>
      <c r="D12" s="121">
        <v>-2427.21</v>
      </c>
      <c r="E12" s="121">
        <v>-1327.59</v>
      </c>
      <c r="F12" s="121">
        <v>-13.41</v>
      </c>
      <c r="G12" s="121">
        <v>-30172.5</v>
      </c>
      <c r="H12" s="121">
        <v>-52194.39</v>
      </c>
      <c r="I12" s="121">
        <v>386280.54903308325</v>
      </c>
      <c r="J12" s="34">
        <v>291033.13751801522</v>
      </c>
      <c r="K12" s="34">
        <v>-121320.20997745504</v>
      </c>
      <c r="L12" s="34">
        <v>46528.749491064693</v>
      </c>
      <c r="M12" s="254">
        <f>SUM(LisäyksetVähennykset[[#This Row],[Kuntien yhdistymisavustus (-0,99 €/as)]:[Määräaikainen lisäys kompensoimaan lisäsiirtotarpeen muutosta]])</f>
        <v>515059.5360647082</v>
      </c>
      <c r="N12" s="112"/>
    </row>
    <row r="13" spans="1:14" s="45" customFormat="1">
      <c r="A13" s="242">
        <v>47</v>
      </c>
      <c r="B13" s="242" t="s">
        <v>20</v>
      </c>
      <c r="C13" s="332">
        <v>-1792.8899999999999</v>
      </c>
      <c r="D13" s="121">
        <v>-3277.9100000000003</v>
      </c>
      <c r="E13" s="121">
        <v>-1792.8899999999999</v>
      </c>
      <c r="F13" s="121">
        <v>-18.11</v>
      </c>
      <c r="G13" s="121">
        <v>-40747.5</v>
      </c>
      <c r="H13" s="121">
        <v>-42339.05</v>
      </c>
      <c r="I13" s="121">
        <v>-128150.09762661636</v>
      </c>
      <c r="J13" s="34">
        <v>575797.05134395172</v>
      </c>
      <c r="K13" s="34">
        <v>-163841.0889404706</v>
      </c>
      <c r="L13" s="34">
        <v>62836.364898074695</v>
      </c>
      <c r="M13" s="254">
        <f>SUM(LisäyksetVähennykset[[#This Row],[Kuntien yhdistymisavustus (-0,99 €/as)]:[Määräaikainen lisäys kompensoimaan lisäsiirtotarpeen muutosta]])</f>
        <v>256673.8796749395</v>
      </c>
      <c r="N13" s="112"/>
    </row>
    <row r="14" spans="1:14" s="45" customFormat="1">
      <c r="A14" s="242">
        <v>49</v>
      </c>
      <c r="B14" s="242" t="s">
        <v>21</v>
      </c>
      <c r="C14" s="332">
        <v>-302221.26</v>
      </c>
      <c r="D14" s="121">
        <v>-552545.94000000006</v>
      </c>
      <c r="E14" s="121">
        <v>-302221.26</v>
      </c>
      <c r="F14" s="121">
        <v>-3052.7400000000002</v>
      </c>
      <c r="G14" s="121">
        <v>-6868665</v>
      </c>
      <c r="H14" s="121">
        <v>-21772122.239349999</v>
      </c>
      <c r="I14" s="121">
        <v>116356663.43116146</v>
      </c>
      <c r="J14" s="34">
        <v>45333897.028711274</v>
      </c>
      <c r="K14" s="34">
        <v>-27618125.116075773</v>
      </c>
      <c r="L14" s="34">
        <v>10592108.48033951</v>
      </c>
      <c r="M14" s="254">
        <f>SUM(LisäyksetVähennykset[[#This Row],[Kuntien yhdistymisavustus (-0,99 €/as)]:[Määräaikainen lisäys kompensoimaan lisäsiirtotarpeen muutosta]])</f>
        <v>114863715.38478649</v>
      </c>
      <c r="N14" s="112"/>
    </row>
    <row r="15" spans="1:14" s="45" customFormat="1">
      <c r="A15" s="242">
        <v>50</v>
      </c>
      <c r="B15" s="242" t="s">
        <v>22</v>
      </c>
      <c r="C15" s="332">
        <v>-11163.24</v>
      </c>
      <c r="D15" s="121">
        <v>-20409.560000000001</v>
      </c>
      <c r="E15" s="121">
        <v>-11163.24</v>
      </c>
      <c r="F15" s="121">
        <v>-112.76</v>
      </c>
      <c r="G15" s="121">
        <v>-253710</v>
      </c>
      <c r="H15" s="121">
        <v>-232281.91500000001</v>
      </c>
      <c r="I15" s="121">
        <v>-903367.0680322363</v>
      </c>
      <c r="J15" s="34">
        <v>-481369.68432328844</v>
      </c>
      <c r="K15" s="34">
        <v>-1020139.2152914117</v>
      </c>
      <c r="L15" s="34">
        <v>391243.98155201005</v>
      </c>
      <c r="M15" s="254">
        <f>SUM(LisäyksetVähennykset[[#This Row],[Kuntien yhdistymisavustus (-0,99 €/as)]:[Määräaikainen lisäys kompensoimaan lisäsiirtotarpeen muutosta]])</f>
        <v>-2542472.7010949263</v>
      </c>
      <c r="N15" s="112"/>
    </row>
    <row r="16" spans="1:14" s="104" customFormat="1">
      <c r="A16" s="242">
        <v>51</v>
      </c>
      <c r="B16" s="242" t="s">
        <v>23</v>
      </c>
      <c r="C16" s="332">
        <v>-9118.89</v>
      </c>
      <c r="D16" s="121">
        <v>-16671.91</v>
      </c>
      <c r="E16" s="121">
        <v>-9118.89</v>
      </c>
      <c r="F16" s="121">
        <v>-92.11</v>
      </c>
      <c r="G16" s="121">
        <v>-207247.5</v>
      </c>
      <c r="H16" s="121">
        <v>-161363.73000000001</v>
      </c>
      <c r="I16" s="121">
        <v>-4095494.1901258212</v>
      </c>
      <c r="J16" s="121">
        <v>-4459592.3990222514</v>
      </c>
      <c r="K16" s="121">
        <v>-833318.7577198646</v>
      </c>
      <c r="L16" s="121">
        <v>319594.56492333848</v>
      </c>
      <c r="M16" s="254">
        <f>SUM(LisäyksetVähennykset[[#This Row],[Kuntien yhdistymisavustus (-0,99 €/as)]:[Määräaikainen lisäys kompensoimaan lisäsiirtotarpeen muutosta]])</f>
        <v>-9472423.8119445983</v>
      </c>
      <c r="N16" s="60"/>
    </row>
    <row r="17" spans="1:14" s="45" customFormat="1">
      <c r="A17" s="242">
        <v>52</v>
      </c>
      <c r="B17" s="242" t="s">
        <v>24</v>
      </c>
      <c r="C17" s="332">
        <v>-2322.54</v>
      </c>
      <c r="D17" s="121">
        <v>-4246.26</v>
      </c>
      <c r="E17" s="121">
        <v>-2322.54</v>
      </c>
      <c r="F17" s="121">
        <v>-23.46</v>
      </c>
      <c r="G17" s="121">
        <v>-52785</v>
      </c>
      <c r="H17" s="121">
        <v>-33506.92</v>
      </c>
      <c r="I17" s="121">
        <v>435594.01967066969</v>
      </c>
      <c r="J17" s="34">
        <v>147543.38829195814</v>
      </c>
      <c r="K17" s="34">
        <v>-212242.51499411598</v>
      </c>
      <c r="L17" s="34">
        <v>81399.288818820118</v>
      </c>
      <c r="M17" s="254">
        <f>SUM(LisäyksetVähennykset[[#This Row],[Kuntien yhdistymisavustus (-0,99 €/as)]:[Määräaikainen lisäys kompensoimaan lisäsiirtotarpeen muutosta]])</f>
        <v>357087.46178733197</v>
      </c>
      <c r="N17" s="112"/>
    </row>
    <row r="18" spans="1:14" s="45" customFormat="1">
      <c r="A18" s="242">
        <v>61</v>
      </c>
      <c r="B18" s="242" t="s">
        <v>25</v>
      </c>
      <c r="C18" s="332">
        <v>-16294.41</v>
      </c>
      <c r="D18" s="121">
        <v>-29790.79</v>
      </c>
      <c r="E18" s="121">
        <v>-16294.41</v>
      </c>
      <c r="F18" s="121">
        <v>-164.59</v>
      </c>
      <c r="G18" s="121">
        <v>-370327.5</v>
      </c>
      <c r="H18" s="121">
        <v>-1147912.4750000001</v>
      </c>
      <c r="I18" s="121">
        <v>677835.01980745117</v>
      </c>
      <c r="J18" s="34">
        <v>1238470.3747545516</v>
      </c>
      <c r="K18" s="34">
        <v>-1489044.993302709</v>
      </c>
      <c r="L18" s="34">
        <v>571078.81273186707</v>
      </c>
      <c r="M18" s="254">
        <f>SUM(LisäyksetVähennykset[[#This Row],[Kuntien yhdistymisavustus (-0,99 €/as)]:[Määräaikainen lisäys kompensoimaan lisäsiirtotarpeen muutosta]])</f>
        <v>-582444.96100883919</v>
      </c>
      <c r="N18" s="112"/>
    </row>
    <row r="19" spans="1:14" s="45" customFormat="1">
      <c r="A19" s="242">
        <v>69</v>
      </c>
      <c r="B19" s="242" t="s">
        <v>26</v>
      </c>
      <c r="C19" s="332">
        <v>-6620.13</v>
      </c>
      <c r="D19" s="121">
        <v>-12103.470000000001</v>
      </c>
      <c r="E19" s="121">
        <v>-6620.13</v>
      </c>
      <c r="F19" s="121">
        <v>-66.87</v>
      </c>
      <c r="G19" s="121">
        <v>-150457.5</v>
      </c>
      <c r="H19" s="121">
        <v>-182621.70250000001</v>
      </c>
      <c r="I19" s="121">
        <v>-1820380.5706583743</v>
      </c>
      <c r="J19" s="34">
        <v>-1862664.3574852932</v>
      </c>
      <c r="K19" s="34">
        <v>-604972.59069294692</v>
      </c>
      <c r="L19" s="34">
        <v>232019.20048228904</v>
      </c>
      <c r="M19" s="254">
        <f>SUM(LisäyksetVähennykset[[#This Row],[Kuntien yhdistymisavustus (-0,99 €/as)]:[Määräaikainen lisäys kompensoimaan lisäsiirtotarpeen muutosta]])</f>
        <v>-4414488.1208543247</v>
      </c>
      <c r="N19" s="112"/>
    </row>
    <row r="20" spans="1:14" s="45" customFormat="1">
      <c r="A20" s="242">
        <v>71</v>
      </c>
      <c r="B20" s="242" t="s">
        <v>27</v>
      </c>
      <c r="C20" s="332">
        <v>-6525.09</v>
      </c>
      <c r="D20" s="121">
        <v>-11929.710000000001</v>
      </c>
      <c r="E20" s="121">
        <v>-6525.09</v>
      </c>
      <c r="F20" s="121">
        <v>-65.91</v>
      </c>
      <c r="G20" s="121">
        <v>-148297.5</v>
      </c>
      <c r="H20" s="121">
        <v>-174024.14499999999</v>
      </c>
      <c r="I20" s="121">
        <v>-307620.71360068896</v>
      </c>
      <c r="J20" s="34">
        <v>-781631.85218535585</v>
      </c>
      <c r="K20" s="34">
        <v>-596287.47498986288</v>
      </c>
      <c r="L20" s="34">
        <v>228688.2832927721</v>
      </c>
      <c r="M20" s="254">
        <f>SUM(LisäyksetVähennykset[[#This Row],[Kuntien yhdistymisavustus (-0,99 €/as)]:[Määräaikainen lisäys kompensoimaan lisäsiirtotarpeen muutosta]])</f>
        <v>-1804219.2024831357</v>
      </c>
      <c r="N20" s="112"/>
    </row>
    <row r="21" spans="1:14" s="45" customFormat="1">
      <c r="A21" s="242">
        <v>72</v>
      </c>
      <c r="B21" s="242" t="s">
        <v>28</v>
      </c>
      <c r="C21" s="332">
        <v>-950.4</v>
      </c>
      <c r="D21" s="121">
        <v>-1737.6000000000001</v>
      </c>
      <c r="E21" s="121">
        <v>-950.4</v>
      </c>
      <c r="F21" s="121">
        <v>-9.6</v>
      </c>
      <c r="G21" s="121">
        <v>-21600</v>
      </c>
      <c r="H21" s="121">
        <v>-17828.625</v>
      </c>
      <c r="I21" s="121">
        <v>-171773.41307830706</v>
      </c>
      <c r="J21" s="34">
        <v>-71496.771190601896</v>
      </c>
      <c r="K21" s="34">
        <v>-86851.157030840302</v>
      </c>
      <c r="L21" s="34">
        <v>33309.171895169355</v>
      </c>
      <c r="M21" s="254">
        <f>SUM(LisäyksetVähennykset[[#This Row],[Kuntien yhdistymisavustus (-0,99 €/as)]:[Määräaikainen lisäys kompensoimaan lisäsiirtotarpeen muutosta]])</f>
        <v>-339888.79440457985</v>
      </c>
      <c r="N21" s="112"/>
    </row>
    <row r="22" spans="1:14" s="45" customFormat="1">
      <c r="A22" s="242">
        <v>74</v>
      </c>
      <c r="B22" s="242" t="s">
        <v>29</v>
      </c>
      <c r="C22" s="332">
        <v>-1041.48</v>
      </c>
      <c r="D22" s="121">
        <v>-1904.1200000000001</v>
      </c>
      <c r="E22" s="121">
        <v>-1041.48</v>
      </c>
      <c r="F22" s="121">
        <v>-10.52</v>
      </c>
      <c r="G22" s="121">
        <v>-23670</v>
      </c>
      <c r="H22" s="121">
        <v>-22748.035</v>
      </c>
      <c r="I22" s="121">
        <v>202125.60453249869</v>
      </c>
      <c r="J22" s="34">
        <v>59409.741366240771</v>
      </c>
      <c r="K22" s="34">
        <v>-95174.392912962488</v>
      </c>
      <c r="L22" s="34">
        <v>36501.300868456419</v>
      </c>
      <c r="M22" s="254">
        <f>SUM(LisäyksetVähennykset[[#This Row],[Kuntien yhdistymisavustus (-0,99 €/as)]:[Määräaikainen lisäys kompensoimaan lisäsiirtotarpeen muutosta]])</f>
        <v>152446.61885423338</v>
      </c>
      <c r="N22" s="112"/>
    </row>
    <row r="23" spans="1:14" s="45" customFormat="1">
      <c r="A23" s="242">
        <v>75</v>
      </c>
      <c r="B23" s="242" t="s">
        <v>30</v>
      </c>
      <c r="C23" s="332">
        <v>-19353.509999999998</v>
      </c>
      <c r="D23" s="121">
        <v>-35383.69</v>
      </c>
      <c r="E23" s="121">
        <v>-19353.509999999998</v>
      </c>
      <c r="F23" s="121">
        <v>-195.49</v>
      </c>
      <c r="G23" s="121">
        <v>-439852.5</v>
      </c>
      <c r="H23" s="121">
        <v>-724766.32050000003</v>
      </c>
      <c r="I23" s="121">
        <v>-4038028.9144222634</v>
      </c>
      <c r="J23" s="34">
        <v>-817447.97822874249</v>
      </c>
      <c r="K23" s="34">
        <v>-1768597.154995726</v>
      </c>
      <c r="L23" s="34">
        <v>678292.70976944349</v>
      </c>
      <c r="M23" s="254">
        <f>SUM(LisäyksetVähennykset[[#This Row],[Kuntien yhdistymisavustus (-0,99 €/as)]:[Määräaikainen lisäys kompensoimaan lisäsiirtotarpeen muutosta]])</f>
        <v>-7184686.3583772881</v>
      </c>
      <c r="N23" s="112"/>
    </row>
    <row r="24" spans="1:14" s="45" customFormat="1">
      <c r="A24" s="242">
        <v>77</v>
      </c>
      <c r="B24" s="242" t="s">
        <v>31</v>
      </c>
      <c r="C24" s="332">
        <v>-4554.99</v>
      </c>
      <c r="D24" s="121">
        <v>-8327.81</v>
      </c>
      <c r="E24" s="121">
        <v>-4554.99</v>
      </c>
      <c r="F24" s="121">
        <v>-46.01</v>
      </c>
      <c r="G24" s="121">
        <v>-103522.5</v>
      </c>
      <c r="H24" s="121">
        <v>-164366</v>
      </c>
      <c r="I24" s="121">
        <v>-412512.11004750372</v>
      </c>
      <c r="J24" s="34">
        <v>-222933.14482392531</v>
      </c>
      <c r="K24" s="34">
        <v>-416252.2640613502</v>
      </c>
      <c r="L24" s="34">
        <v>159641.14571841064</v>
      </c>
      <c r="M24" s="254">
        <f>SUM(LisäyksetVähennykset[[#This Row],[Kuntien yhdistymisavustus (-0,99 €/as)]:[Määräaikainen lisäys kompensoimaan lisäsiirtotarpeen muutosta]])</f>
        <v>-1177428.6732143685</v>
      </c>
      <c r="N24" s="112"/>
    </row>
    <row r="25" spans="1:14" s="45" customFormat="1">
      <c r="A25" s="242">
        <v>78</v>
      </c>
      <c r="B25" s="242" t="s">
        <v>32</v>
      </c>
      <c r="C25" s="332">
        <v>-7753.68</v>
      </c>
      <c r="D25" s="121">
        <v>-14175.92</v>
      </c>
      <c r="E25" s="121">
        <v>-7753.68</v>
      </c>
      <c r="F25" s="121">
        <v>-78.320000000000007</v>
      </c>
      <c r="G25" s="121">
        <v>-176220</v>
      </c>
      <c r="H25" s="121">
        <v>-349831.39500000002</v>
      </c>
      <c r="I25" s="121">
        <v>-2270991.3412674079</v>
      </c>
      <c r="J25" s="34">
        <v>-748132.42286193522</v>
      </c>
      <c r="K25" s="34">
        <v>-708560.68944327207</v>
      </c>
      <c r="L25" s="34">
        <v>271747.32737809001</v>
      </c>
      <c r="M25" s="254">
        <f>SUM(LisäyksetVähennykset[[#This Row],[Kuntien yhdistymisavustus (-0,99 €/as)]:[Määräaikainen lisäys kompensoimaan lisäsiirtotarpeen muutosta]])</f>
        <v>-4011750.1211945252</v>
      </c>
      <c r="N25" s="112"/>
    </row>
    <row r="26" spans="1:14" s="45" customFormat="1">
      <c r="A26" s="242">
        <v>79</v>
      </c>
      <c r="B26" s="242" t="s">
        <v>33</v>
      </c>
      <c r="C26" s="332">
        <v>-6685.47</v>
      </c>
      <c r="D26" s="121">
        <v>-12222.93</v>
      </c>
      <c r="E26" s="121">
        <v>-6685.47</v>
      </c>
      <c r="F26" s="121">
        <v>-67.53</v>
      </c>
      <c r="G26" s="121">
        <v>-151942.5</v>
      </c>
      <c r="H26" s="121">
        <v>-318618.72499999998</v>
      </c>
      <c r="I26" s="121">
        <v>-1054631.7543034423</v>
      </c>
      <c r="J26" s="34">
        <v>-883147.20349899121</v>
      </c>
      <c r="K26" s="34">
        <v>-610943.60773881723</v>
      </c>
      <c r="L26" s="34">
        <v>234309.20605008194</v>
      </c>
      <c r="M26" s="254">
        <f>SUM(LisäyksetVähennykset[[#This Row],[Kuntien yhdistymisavustus (-0,99 €/as)]:[Määräaikainen lisäys kompensoimaan lisäsiirtotarpeen muutosta]])</f>
        <v>-2810635.9844911685</v>
      </c>
      <c r="N26" s="112"/>
    </row>
    <row r="27" spans="1:14" s="45" customFormat="1">
      <c r="A27" s="242">
        <v>81</v>
      </c>
      <c r="B27" s="242" t="s">
        <v>34</v>
      </c>
      <c r="C27" s="332">
        <v>-2548.2599999999998</v>
      </c>
      <c r="D27" s="121">
        <v>-4658.9400000000005</v>
      </c>
      <c r="E27" s="121">
        <v>-2548.2599999999998</v>
      </c>
      <c r="F27" s="121">
        <v>-25.740000000000002</v>
      </c>
      <c r="G27" s="121">
        <v>-57915</v>
      </c>
      <c r="H27" s="121">
        <v>-96247.285000000003</v>
      </c>
      <c r="I27" s="121">
        <v>-141115.39342428811</v>
      </c>
      <c r="J27" s="34">
        <v>75766.750983511112</v>
      </c>
      <c r="K27" s="34">
        <v>-232869.66478894054</v>
      </c>
      <c r="L27" s="34">
        <v>89310.21714392284</v>
      </c>
      <c r="M27" s="254">
        <f>SUM(LisäyksetVähennykset[[#This Row],[Kuntien yhdistymisavustus (-0,99 €/as)]:[Määräaikainen lisäys kompensoimaan lisäsiirtotarpeen muutosta]])</f>
        <v>-372851.57508579479</v>
      </c>
      <c r="N27" s="112"/>
    </row>
    <row r="28" spans="1:14" s="45" customFormat="1">
      <c r="A28" s="242">
        <v>82</v>
      </c>
      <c r="B28" s="242" t="s">
        <v>35</v>
      </c>
      <c r="C28" s="332">
        <v>-9265.41</v>
      </c>
      <c r="D28" s="121">
        <v>-16939.79</v>
      </c>
      <c r="E28" s="121">
        <v>-9265.41</v>
      </c>
      <c r="F28" s="121">
        <v>-93.59</v>
      </c>
      <c r="G28" s="121">
        <v>-210577.5</v>
      </c>
      <c r="H28" s="121">
        <v>-193686.98</v>
      </c>
      <c r="I28" s="121">
        <v>697757.29983756738</v>
      </c>
      <c r="J28" s="34">
        <v>151810.40481194484</v>
      </c>
      <c r="K28" s="34">
        <v>-846708.31109545252</v>
      </c>
      <c r="L28" s="34">
        <v>324729.72892384377</v>
      </c>
      <c r="M28" s="254">
        <f>SUM(LisäyksetVähennykset[[#This Row],[Kuntien yhdistymisavustus (-0,99 €/as)]:[Määräaikainen lisäys kompensoimaan lisäsiirtotarpeen muutosta]])</f>
        <v>-112239.55752209661</v>
      </c>
      <c r="N28" s="112"/>
    </row>
    <row r="29" spans="1:14" s="45" customFormat="1">
      <c r="A29" s="242">
        <v>86</v>
      </c>
      <c r="B29" s="242" t="s">
        <v>36</v>
      </c>
      <c r="C29" s="332">
        <v>-7950.69</v>
      </c>
      <c r="D29" s="121">
        <v>-14536.11</v>
      </c>
      <c r="E29" s="121">
        <v>-7950.69</v>
      </c>
      <c r="F29" s="121">
        <v>-80.31</v>
      </c>
      <c r="G29" s="121">
        <v>-180697.5</v>
      </c>
      <c r="H29" s="121">
        <v>-216205.49</v>
      </c>
      <c r="I29" s="121">
        <v>-403370.21416986221</v>
      </c>
      <c r="J29" s="34">
        <v>-391554.86849869444</v>
      </c>
      <c r="K29" s="34">
        <v>-726564.21053612337</v>
      </c>
      <c r="L29" s="34">
        <v>278652.04113552615</v>
      </c>
      <c r="M29" s="254">
        <f>SUM(LisäyksetVähennykset[[#This Row],[Kuntien yhdistymisavustus (-0,99 €/as)]:[Määräaikainen lisäys kompensoimaan lisäsiirtotarpeen muutosta]])</f>
        <v>-1670258.0420691539</v>
      </c>
      <c r="N29" s="112"/>
    </row>
    <row r="30" spans="1:14" s="45" customFormat="1">
      <c r="A30" s="242">
        <v>90</v>
      </c>
      <c r="B30" s="242" t="s">
        <v>37</v>
      </c>
      <c r="C30" s="332">
        <v>-3030.39</v>
      </c>
      <c r="D30" s="121">
        <v>-5540.41</v>
      </c>
      <c r="E30" s="121">
        <v>-3030.39</v>
      </c>
      <c r="F30" s="121">
        <v>-30.61</v>
      </c>
      <c r="G30" s="121">
        <v>-68872.5</v>
      </c>
      <c r="H30" s="121">
        <v>-114718.692</v>
      </c>
      <c r="I30" s="121">
        <v>-486058.51399567164</v>
      </c>
      <c r="J30" s="34">
        <v>-1029041.8426494577</v>
      </c>
      <c r="K30" s="34">
        <v>-276928.53299104393</v>
      </c>
      <c r="L30" s="34">
        <v>106207.68246990979</v>
      </c>
      <c r="M30" s="254">
        <f>SUM(LisäyksetVähennykset[[#This Row],[Kuntien yhdistymisavustus (-0,99 €/as)]:[Määräaikainen lisäys kompensoimaan lisäsiirtotarpeen muutosta]])</f>
        <v>-1881044.1991662635</v>
      </c>
      <c r="N30" s="112"/>
    </row>
    <row r="31" spans="1:14" s="45" customFormat="1">
      <c r="A31" s="242">
        <v>91</v>
      </c>
      <c r="B31" s="242" t="s">
        <v>38</v>
      </c>
      <c r="C31" s="332">
        <v>-657387.72</v>
      </c>
      <c r="D31" s="121">
        <v>-1201890.68</v>
      </c>
      <c r="E31" s="121">
        <v>-657387.72</v>
      </c>
      <c r="F31" s="121">
        <v>-6640.28</v>
      </c>
      <c r="G31" s="121">
        <v>-14940630</v>
      </c>
      <c r="H31" s="121">
        <v>-59669495.5207</v>
      </c>
      <c r="I31" s="121">
        <v>54989247.892376915</v>
      </c>
      <c r="J31" s="34">
        <v>-28115778.312948432</v>
      </c>
      <c r="K31" s="34">
        <v>-60074583.438411273</v>
      </c>
      <c r="L31" s="34">
        <v>23039815.411672413</v>
      </c>
      <c r="M31" s="254">
        <f>SUM(LisäyksetVähennykset[[#This Row],[Kuntien yhdistymisavustus (-0,99 €/as)]:[Määräaikainen lisäys kompensoimaan lisäsiirtotarpeen muutosta]])</f>
        <v>-87294730.368010372</v>
      </c>
      <c r="N31" s="112"/>
    </row>
    <row r="32" spans="1:14" s="45" customFormat="1">
      <c r="A32" s="242">
        <v>92</v>
      </c>
      <c r="B32" s="242" t="s">
        <v>39</v>
      </c>
      <c r="C32" s="332">
        <v>-240390.81</v>
      </c>
      <c r="D32" s="121">
        <v>-439502.39</v>
      </c>
      <c r="E32" s="121">
        <v>-240390.81</v>
      </c>
      <c r="F32" s="121">
        <v>-2428.19</v>
      </c>
      <c r="G32" s="121">
        <v>-5463427.5</v>
      </c>
      <c r="H32" s="121">
        <v>-26230717.141350001</v>
      </c>
      <c r="I32" s="121">
        <v>-26495977.554631557</v>
      </c>
      <c r="J32" s="34">
        <v>119390.80598803611</v>
      </c>
      <c r="K32" s="34">
        <v>-21967824.06153293</v>
      </c>
      <c r="L32" s="34">
        <v>8425103.9691803418</v>
      </c>
      <c r="M32" s="254">
        <f>SUM(LisäyksetVähennykset[[#This Row],[Kuntien yhdistymisavustus (-0,99 €/as)]:[Määräaikainen lisäys kompensoimaan lisäsiirtotarpeen muutosta]])</f>
        <v>-72536163.682346106</v>
      </c>
      <c r="N32" s="112"/>
    </row>
    <row r="33" spans="1:14" s="45" customFormat="1">
      <c r="A33" s="242">
        <v>97</v>
      </c>
      <c r="B33" s="242" t="s">
        <v>40</v>
      </c>
      <c r="C33" s="332">
        <v>-2070.09</v>
      </c>
      <c r="D33" s="121">
        <v>-3784.71</v>
      </c>
      <c r="E33" s="121">
        <v>-2070.09</v>
      </c>
      <c r="F33" s="121">
        <v>-20.91</v>
      </c>
      <c r="G33" s="121">
        <v>-47047.5</v>
      </c>
      <c r="H33" s="121">
        <v>-91345.73</v>
      </c>
      <c r="I33" s="121">
        <v>-405753.15873340226</v>
      </c>
      <c r="J33" s="34">
        <v>172142.79542634648</v>
      </c>
      <c r="K33" s="34">
        <v>-189172.67640779904</v>
      </c>
      <c r="L33" s="34">
        <v>72551.540034165751</v>
      </c>
      <c r="M33" s="254">
        <f>SUM(LisäyksetVähennykset[[#This Row],[Kuntien yhdistymisavustus (-0,99 €/as)]:[Määräaikainen lisäys kompensoimaan lisäsiirtotarpeen muutosta]])</f>
        <v>-496570.5296806891</v>
      </c>
      <c r="N33" s="112"/>
    </row>
    <row r="34" spans="1:14" s="104" customFormat="1">
      <c r="A34" s="240">
        <v>98</v>
      </c>
      <c r="B34" s="242" t="s">
        <v>41</v>
      </c>
      <c r="C34" s="332">
        <v>-22713.57</v>
      </c>
      <c r="D34" s="121">
        <v>-41526.83</v>
      </c>
      <c r="E34" s="121">
        <v>-22713.57</v>
      </c>
      <c r="F34" s="121">
        <v>-229.43</v>
      </c>
      <c r="G34" s="121">
        <v>-516217.5</v>
      </c>
      <c r="H34" s="121">
        <v>-764328.34</v>
      </c>
      <c r="I34" s="121">
        <v>4492276.8841181984</v>
      </c>
      <c r="J34" s="121">
        <v>2694539.6828379971</v>
      </c>
      <c r="K34" s="121">
        <v>-2075652.1830818427</v>
      </c>
      <c r="L34" s="121">
        <v>796054.51124049013</v>
      </c>
      <c r="M34" s="254">
        <f>SUM(LisäyksetVähennykset[[#This Row],[Kuntien yhdistymisavustus (-0,99 €/as)]:[Määräaikainen lisäys kompensoimaan lisäsiirtotarpeen muutosta]])</f>
        <v>4539489.6551148426</v>
      </c>
      <c r="N34" s="60"/>
    </row>
    <row r="35" spans="1:14" s="45" customFormat="1">
      <c r="A35" s="242">
        <v>102</v>
      </c>
      <c r="B35" s="242" t="s">
        <v>42</v>
      </c>
      <c r="C35" s="332">
        <v>-9647.5499999999993</v>
      </c>
      <c r="D35" s="121">
        <v>-17638.45</v>
      </c>
      <c r="E35" s="121">
        <v>-9647.5499999999993</v>
      </c>
      <c r="F35" s="121">
        <v>-97.45</v>
      </c>
      <c r="G35" s="121">
        <v>-219262.5</v>
      </c>
      <c r="H35" s="121">
        <v>-289760.42499999999</v>
      </c>
      <c r="I35" s="121">
        <v>308957.92017051665</v>
      </c>
      <c r="J35" s="34">
        <v>4791.4842098575973</v>
      </c>
      <c r="K35" s="34">
        <v>-881629.71381826955</v>
      </c>
      <c r="L35" s="34">
        <v>338122.79179002641</v>
      </c>
      <c r="M35" s="254">
        <f>SUM(LisäyksetVähennykset[[#This Row],[Kuntien yhdistymisavustus (-0,99 €/as)]:[Määräaikainen lisäys kompensoimaan lisäsiirtotarpeen muutosta]])</f>
        <v>-775811.442647869</v>
      </c>
      <c r="N35" s="112"/>
    </row>
    <row r="36" spans="1:14" s="45" customFormat="1">
      <c r="A36" s="242">
        <v>103</v>
      </c>
      <c r="B36" s="242" t="s">
        <v>43</v>
      </c>
      <c r="C36" s="332">
        <v>-2139.39</v>
      </c>
      <c r="D36" s="121">
        <v>-3911.4100000000003</v>
      </c>
      <c r="E36" s="121">
        <v>-2139.39</v>
      </c>
      <c r="F36" s="121">
        <v>-21.61</v>
      </c>
      <c r="G36" s="121">
        <v>-48622.5</v>
      </c>
      <c r="H36" s="121">
        <v>-67852.179999999993</v>
      </c>
      <c r="I36" s="121">
        <v>141807.7407460612</v>
      </c>
      <c r="J36" s="34">
        <v>40086.355344394738</v>
      </c>
      <c r="K36" s="34">
        <v>-195505.57327463114</v>
      </c>
      <c r="L36" s="34">
        <v>74980.333818188519</v>
      </c>
      <c r="M36" s="254">
        <f>SUM(LisäyksetVähennykset[[#This Row],[Kuntien yhdistymisavustus (-0,99 €/as)]:[Määräaikainen lisäys kompensoimaan lisäsiirtotarpeen muutosta]])</f>
        <v>-63317.623365986685</v>
      </c>
      <c r="N36" s="112"/>
    </row>
    <row r="37" spans="1:14" s="45" customFormat="1">
      <c r="A37" s="242">
        <v>105</v>
      </c>
      <c r="B37" s="242" t="s">
        <v>44</v>
      </c>
      <c r="C37" s="332">
        <v>-2073.06</v>
      </c>
      <c r="D37" s="121">
        <v>-3790.1400000000003</v>
      </c>
      <c r="E37" s="121">
        <v>-2073.06</v>
      </c>
      <c r="F37" s="121">
        <v>-20.94</v>
      </c>
      <c r="G37" s="121">
        <v>-47115</v>
      </c>
      <c r="H37" s="121">
        <v>-50043.32</v>
      </c>
      <c r="I37" s="121">
        <v>416160.65175119706</v>
      </c>
      <c r="J37" s="34">
        <v>364920.05347566685</v>
      </c>
      <c r="K37" s="34">
        <v>-189444.0862735204</v>
      </c>
      <c r="L37" s="34">
        <v>72655.631196338159</v>
      </c>
      <c r="M37" s="254">
        <f>SUM(LisäyksetVähennykset[[#This Row],[Kuntien yhdistymisavustus (-0,99 €/as)]:[Määräaikainen lisäys kompensoimaan lisäsiirtotarpeen muutosta]])</f>
        <v>559176.73014968168</v>
      </c>
      <c r="N37" s="112"/>
    </row>
    <row r="38" spans="1:14" s="45" customFormat="1">
      <c r="A38" s="242">
        <v>106</v>
      </c>
      <c r="B38" s="242" t="s">
        <v>45</v>
      </c>
      <c r="C38" s="332">
        <v>-46329.03</v>
      </c>
      <c r="D38" s="121">
        <v>-84702.57</v>
      </c>
      <c r="E38" s="121">
        <v>-46329.03</v>
      </c>
      <c r="F38" s="121">
        <v>-467.97</v>
      </c>
      <c r="G38" s="121">
        <v>-1052932.5</v>
      </c>
      <c r="H38" s="121">
        <v>-3238828.7296000002</v>
      </c>
      <c r="I38" s="121">
        <v>-1352548.0755950077</v>
      </c>
      <c r="J38" s="34">
        <v>718416.71500281477</v>
      </c>
      <c r="K38" s="34">
        <v>-4233722.4953877432</v>
      </c>
      <c r="L38" s="34">
        <v>1623718.0387273338</v>
      </c>
      <c r="M38" s="254">
        <f>SUM(LisäyksetVähennykset[[#This Row],[Kuntien yhdistymisavustus (-0,99 €/as)]:[Määräaikainen lisäys kompensoimaan lisäsiirtotarpeen muutosta]])</f>
        <v>-7713725.6468526032</v>
      </c>
      <c r="N38" s="112"/>
    </row>
    <row r="39" spans="1:14" s="45" customFormat="1">
      <c r="A39" s="242">
        <v>108</v>
      </c>
      <c r="B39" s="242" t="s">
        <v>46</v>
      </c>
      <c r="C39" s="332">
        <v>-10154.43</v>
      </c>
      <c r="D39" s="121">
        <v>-18565.170000000002</v>
      </c>
      <c r="E39" s="121">
        <v>-10154.43</v>
      </c>
      <c r="F39" s="121">
        <v>-102.57000000000001</v>
      </c>
      <c r="G39" s="121">
        <v>-230782.5</v>
      </c>
      <c r="H39" s="121">
        <v>-347785.4</v>
      </c>
      <c r="I39" s="121">
        <v>873324.66636347084</v>
      </c>
      <c r="J39" s="34">
        <v>55220.185154640676</v>
      </c>
      <c r="K39" s="34">
        <v>-927950.33090138435</v>
      </c>
      <c r="L39" s="34">
        <v>355887.68346745009</v>
      </c>
      <c r="M39" s="254">
        <f>SUM(LisäyksetVähennykset[[#This Row],[Kuntien yhdistymisavustus (-0,99 €/as)]:[Määräaikainen lisäys kompensoimaan lisäsiirtotarpeen muutosta]])</f>
        <v>-261062.29591582273</v>
      </c>
      <c r="N39" s="112"/>
    </row>
    <row r="40" spans="1:14" s="45" customFormat="1">
      <c r="A40" s="242">
        <v>109</v>
      </c>
      <c r="B40" s="242" t="s">
        <v>47</v>
      </c>
      <c r="C40" s="332">
        <v>-67362.569999999992</v>
      </c>
      <c r="D40" s="121">
        <v>-123157.83</v>
      </c>
      <c r="E40" s="121">
        <v>-67362.569999999992</v>
      </c>
      <c r="F40" s="121">
        <v>-680.43000000000006</v>
      </c>
      <c r="G40" s="121">
        <v>-1530967.5</v>
      </c>
      <c r="H40" s="121">
        <v>-4610917.5884999996</v>
      </c>
      <c r="I40" s="121">
        <v>794948.85706715717</v>
      </c>
      <c r="J40" s="34">
        <v>2185645.9539158521</v>
      </c>
      <c r="K40" s="34">
        <v>-6155847.1644265279</v>
      </c>
      <c r="L40" s="34">
        <v>2360891.6492323005</v>
      </c>
      <c r="M40" s="254">
        <f>SUM(LisäyksetVähennykset[[#This Row],[Kuntien yhdistymisavustus (-0,99 €/as)]:[Määräaikainen lisäys kompensoimaan lisäsiirtotarpeen muutosta]])</f>
        <v>-7214809.1927112173</v>
      </c>
      <c r="N40" s="112"/>
    </row>
    <row r="41" spans="1:14" s="45" customFormat="1">
      <c r="A41" s="242">
        <v>111</v>
      </c>
      <c r="B41" s="242" t="s">
        <v>48</v>
      </c>
      <c r="C41" s="332">
        <v>-17949.689999999999</v>
      </c>
      <c r="D41" s="121">
        <v>-32817.11</v>
      </c>
      <c r="E41" s="121">
        <v>-17949.689999999999</v>
      </c>
      <c r="F41" s="121">
        <v>-181.31</v>
      </c>
      <c r="G41" s="121">
        <v>-407947.5</v>
      </c>
      <c r="H41" s="121">
        <v>-996071.27099999995</v>
      </c>
      <c r="I41" s="121">
        <v>3280698.7248838502</v>
      </c>
      <c r="J41" s="34">
        <v>3541575.827549221</v>
      </c>
      <c r="K41" s="34">
        <v>-1640310.7584647557</v>
      </c>
      <c r="L41" s="34">
        <v>629092.28711595375</v>
      </c>
      <c r="M41" s="254">
        <f>SUM(LisäyksetVähennykset[[#This Row],[Kuntien yhdistymisavustus (-0,99 €/as)]:[Määräaikainen lisäys kompensoimaan lisäsiirtotarpeen muutosta]])</f>
        <v>4338139.5100842696</v>
      </c>
      <c r="N41" s="112"/>
    </row>
    <row r="42" spans="1:14" s="45" customFormat="1">
      <c r="A42" s="242">
        <v>139</v>
      </c>
      <c r="B42" s="242" t="s">
        <v>49</v>
      </c>
      <c r="C42" s="332">
        <v>-9754.4699999999993</v>
      </c>
      <c r="D42" s="121">
        <v>-17833.93</v>
      </c>
      <c r="E42" s="121">
        <v>-9754.4699999999993</v>
      </c>
      <c r="F42" s="121">
        <v>-98.53</v>
      </c>
      <c r="G42" s="121">
        <v>-221692.5</v>
      </c>
      <c r="H42" s="121">
        <v>-241754.109</v>
      </c>
      <c r="I42" s="121">
        <v>-911396.29298459936</v>
      </c>
      <c r="J42" s="34">
        <v>-1099694.161637177</v>
      </c>
      <c r="K42" s="34">
        <v>-891400.46898423904</v>
      </c>
      <c r="L42" s="34">
        <v>341870.07362823299</v>
      </c>
      <c r="M42" s="254">
        <f>SUM(LisäyksetVähennykset[[#This Row],[Kuntien yhdistymisavustus (-0,99 €/as)]:[Määräaikainen lisäys kompensoimaan lisäsiirtotarpeen muutosta]])</f>
        <v>-3061508.8589777825</v>
      </c>
      <c r="N42" s="112"/>
    </row>
    <row r="43" spans="1:14" s="45" customFormat="1">
      <c r="A43" s="242">
        <v>140</v>
      </c>
      <c r="B43" s="242" t="s">
        <v>50</v>
      </c>
      <c r="C43" s="332">
        <v>-20592.990000000002</v>
      </c>
      <c r="D43" s="121">
        <v>-37649.81</v>
      </c>
      <c r="E43" s="121">
        <v>-20592.990000000002</v>
      </c>
      <c r="F43" s="121">
        <v>-208.01</v>
      </c>
      <c r="G43" s="121">
        <v>-468022.5</v>
      </c>
      <c r="H43" s="121">
        <v>-1117997.0035999999</v>
      </c>
      <c r="I43" s="121">
        <v>5685064.8020169754</v>
      </c>
      <c r="J43" s="34">
        <v>2959586.4972879952</v>
      </c>
      <c r="K43" s="34">
        <v>-1881865.5389567802</v>
      </c>
      <c r="L43" s="34">
        <v>721733.4214493935</v>
      </c>
      <c r="M43" s="254">
        <f>SUM(LisäyksetVähennykset[[#This Row],[Kuntien yhdistymisavustus (-0,99 €/as)]:[Määräaikainen lisäys kompensoimaan lisäsiirtotarpeen muutosta]])</f>
        <v>5819455.8781975843</v>
      </c>
      <c r="N43" s="112"/>
    </row>
    <row r="44" spans="1:14" s="45" customFormat="1">
      <c r="A44" s="242">
        <v>142</v>
      </c>
      <c r="B44" s="242" t="s">
        <v>51</v>
      </c>
      <c r="C44" s="332">
        <v>-6438.96</v>
      </c>
      <c r="D44" s="121">
        <v>-11772.24</v>
      </c>
      <c r="E44" s="121">
        <v>-6438.96</v>
      </c>
      <c r="F44" s="121">
        <v>-65.040000000000006</v>
      </c>
      <c r="G44" s="121">
        <v>-146340</v>
      </c>
      <c r="H44" s="121">
        <v>-184164.66500000001</v>
      </c>
      <c r="I44" s="121">
        <v>301489.22099049215</v>
      </c>
      <c r="J44" s="34">
        <v>265064.70919079095</v>
      </c>
      <c r="K44" s="34">
        <v>-588416.58888394304</v>
      </c>
      <c r="L44" s="34">
        <v>225669.63958977239</v>
      </c>
      <c r="M44" s="254">
        <f>SUM(LisäyksetVähennykset[[#This Row],[Kuntien yhdistymisavustus (-0,99 €/as)]:[Määräaikainen lisäys kompensoimaan lisäsiirtotarpeen muutosta]])</f>
        <v>-151412.88411288755</v>
      </c>
      <c r="N44" s="112"/>
    </row>
    <row r="45" spans="1:14" s="45" customFormat="1">
      <c r="A45" s="242">
        <v>143</v>
      </c>
      <c r="B45" s="242" t="s">
        <v>52</v>
      </c>
      <c r="C45" s="332">
        <v>-6735.96</v>
      </c>
      <c r="D45" s="121">
        <v>-12315.24</v>
      </c>
      <c r="E45" s="121">
        <v>-6735.96</v>
      </c>
      <c r="F45" s="121">
        <v>-68.040000000000006</v>
      </c>
      <c r="G45" s="121">
        <v>-153090</v>
      </c>
      <c r="H45" s="121">
        <v>-324060.03000000003</v>
      </c>
      <c r="I45" s="121">
        <v>-570161.43573190132</v>
      </c>
      <c r="J45" s="34">
        <v>3345.4344344659917</v>
      </c>
      <c r="K45" s="34">
        <v>-615557.57545608061</v>
      </c>
      <c r="L45" s="34">
        <v>236078.75580701281</v>
      </c>
      <c r="M45" s="254">
        <f>SUM(LisäyksetVähennykset[[#This Row],[Kuntien yhdistymisavustus (-0,99 €/as)]:[Määräaikainen lisäys kompensoimaan lisäsiirtotarpeen muutosta]])</f>
        <v>-1449300.0509465029</v>
      </c>
      <c r="N45" s="112"/>
    </row>
    <row r="46" spans="1:14" s="45" customFormat="1">
      <c r="A46" s="242">
        <v>145</v>
      </c>
      <c r="B46" s="242" t="s">
        <v>53</v>
      </c>
      <c r="C46" s="332">
        <v>-12245.31</v>
      </c>
      <c r="D46" s="121">
        <v>-22387.89</v>
      </c>
      <c r="E46" s="121">
        <v>-12245.31</v>
      </c>
      <c r="F46" s="121">
        <v>-123.69</v>
      </c>
      <c r="G46" s="121">
        <v>-278302.5</v>
      </c>
      <c r="H46" s="121">
        <v>-338038.42499999999</v>
      </c>
      <c r="I46" s="121">
        <v>917179.4837392685</v>
      </c>
      <c r="J46" s="34">
        <v>-288071.2296862707</v>
      </c>
      <c r="K46" s="34">
        <v>-1119022.876369233</v>
      </c>
      <c r="L46" s="34">
        <v>429167.86163682269</v>
      </c>
      <c r="M46" s="254">
        <f>SUM(LisäyksetVähennykset[[#This Row],[Kuntien yhdistymisavustus (-0,99 €/as)]:[Määräaikainen lisäys kompensoimaan lisäsiirtotarpeen muutosta]])</f>
        <v>-724089.88567941252</v>
      </c>
      <c r="N46" s="112"/>
    </row>
    <row r="47" spans="1:14" s="45" customFormat="1">
      <c r="A47" s="242">
        <v>146</v>
      </c>
      <c r="B47" s="242" t="s">
        <v>54</v>
      </c>
      <c r="C47" s="332">
        <v>-4447.08</v>
      </c>
      <c r="D47" s="121">
        <v>-8130.52</v>
      </c>
      <c r="E47" s="121">
        <v>-4447.08</v>
      </c>
      <c r="F47" s="121">
        <v>-44.92</v>
      </c>
      <c r="G47" s="121">
        <v>-101070</v>
      </c>
      <c r="H47" s="121">
        <v>-134849.54</v>
      </c>
      <c r="I47" s="121">
        <v>303762.45364671614</v>
      </c>
      <c r="J47" s="34">
        <v>-4889.9246946995727</v>
      </c>
      <c r="K47" s="34">
        <v>-406391.03894014022</v>
      </c>
      <c r="L47" s="34">
        <v>155859.16682614663</v>
      </c>
      <c r="M47" s="254">
        <f>SUM(LisäyksetVähennykset[[#This Row],[Kuntien yhdistymisavustus (-0,99 €/as)]:[Määräaikainen lisäys kompensoimaan lisäsiirtotarpeen muutosta]])</f>
        <v>-204648.48316197706</v>
      </c>
      <c r="N47" s="112"/>
    </row>
    <row r="48" spans="1:14" s="45" customFormat="1">
      <c r="A48" s="242">
        <v>148</v>
      </c>
      <c r="B48" s="242" t="s">
        <v>55</v>
      </c>
      <c r="C48" s="332">
        <v>-6976.53</v>
      </c>
      <c r="D48" s="121">
        <v>-12755.07</v>
      </c>
      <c r="E48" s="121">
        <v>-6976.53</v>
      </c>
      <c r="F48" s="121">
        <v>-70.47</v>
      </c>
      <c r="G48" s="121">
        <v>-158557.5</v>
      </c>
      <c r="H48" s="121">
        <v>-128664.845</v>
      </c>
      <c r="I48" s="121">
        <v>803463.68846376939</v>
      </c>
      <c r="J48" s="34">
        <v>2404790.9925668058</v>
      </c>
      <c r="K48" s="34">
        <v>-637541.77457951207</v>
      </c>
      <c r="L48" s="34">
        <v>244510.13994297755</v>
      </c>
      <c r="M48" s="254">
        <f>SUM(LisäyksetVähennykset[[#This Row],[Kuntien yhdistymisavustus (-0,99 €/as)]:[Määräaikainen lisäys kompensoimaan lisäsiirtotarpeen muutosta]])</f>
        <v>2501222.101394041</v>
      </c>
      <c r="N48" s="112"/>
    </row>
    <row r="49" spans="1:14" s="45" customFormat="1">
      <c r="A49" s="242">
        <v>149</v>
      </c>
      <c r="B49" s="242" t="s">
        <v>56</v>
      </c>
      <c r="C49" s="332">
        <v>-5330.16</v>
      </c>
      <c r="D49" s="121">
        <v>-9745.0400000000009</v>
      </c>
      <c r="E49" s="121">
        <v>-5330.16</v>
      </c>
      <c r="F49" s="121">
        <v>-53.84</v>
      </c>
      <c r="G49" s="121">
        <v>-121140</v>
      </c>
      <c r="H49" s="121">
        <v>-89088.972500000003</v>
      </c>
      <c r="I49" s="121">
        <v>653034.60977578419</v>
      </c>
      <c r="J49" s="34">
        <v>408172.95433690248</v>
      </c>
      <c r="K49" s="34">
        <v>-487090.23901462933</v>
      </c>
      <c r="L49" s="34">
        <v>186808.93904540813</v>
      </c>
      <c r="M49" s="254">
        <f>SUM(LisäyksetVähennykset[[#This Row],[Kuntien yhdistymisavustus (-0,99 €/as)]:[Määräaikainen lisäys kompensoimaan lisäsiirtotarpeen muutosta]])</f>
        <v>530238.09164346545</v>
      </c>
      <c r="N49" s="112"/>
    </row>
    <row r="50" spans="1:14" s="45" customFormat="1">
      <c r="A50" s="242">
        <v>151</v>
      </c>
      <c r="B50" s="242" t="s">
        <v>57</v>
      </c>
      <c r="C50" s="332">
        <v>-1833.48</v>
      </c>
      <c r="D50" s="121">
        <v>-3352.12</v>
      </c>
      <c r="E50" s="121">
        <v>-1833.48</v>
      </c>
      <c r="F50" s="121">
        <v>-18.52</v>
      </c>
      <c r="G50" s="121">
        <v>-41670</v>
      </c>
      <c r="H50" s="121">
        <v>-45611.65</v>
      </c>
      <c r="I50" s="121">
        <v>-213504.57668624003</v>
      </c>
      <c r="J50" s="34">
        <v>-269552.84114868316</v>
      </c>
      <c r="K50" s="34">
        <v>-167550.3571053294</v>
      </c>
      <c r="L50" s="34">
        <v>64258.94411443088</v>
      </c>
      <c r="M50" s="254">
        <f>SUM(LisäyksetVähennykset[[#This Row],[Kuntien yhdistymisavustus (-0,99 €/as)]:[Määräaikainen lisäys kompensoimaan lisäsiirtotarpeen muutosta]])</f>
        <v>-680668.08082582161</v>
      </c>
      <c r="N50" s="112"/>
    </row>
    <row r="51" spans="1:14" s="45" customFormat="1">
      <c r="A51" s="242">
        <v>152</v>
      </c>
      <c r="B51" s="242" t="s">
        <v>58</v>
      </c>
      <c r="C51" s="332">
        <v>-4361.9399999999996</v>
      </c>
      <c r="D51" s="121">
        <v>-7974.8600000000006</v>
      </c>
      <c r="E51" s="121">
        <v>-4361.9399999999996</v>
      </c>
      <c r="F51" s="121">
        <v>-44.06</v>
      </c>
      <c r="G51" s="121">
        <v>-99135</v>
      </c>
      <c r="H51" s="121">
        <v>-128665.84</v>
      </c>
      <c r="I51" s="121">
        <v>224718.25083406357</v>
      </c>
      <c r="J51" s="34">
        <v>-175662.3410327367</v>
      </c>
      <c r="K51" s="34">
        <v>-398610.62278946082</v>
      </c>
      <c r="L51" s="34">
        <v>152875.22017720435</v>
      </c>
      <c r="M51" s="254">
        <f>SUM(LisäyksetVähennykset[[#This Row],[Kuntien yhdistymisavustus (-0,99 €/as)]:[Määräaikainen lisäys kompensoimaan lisäsiirtotarpeen muutosta]])</f>
        <v>-441223.13281092956</v>
      </c>
      <c r="N51" s="112"/>
    </row>
    <row r="52" spans="1:14" s="45" customFormat="1">
      <c r="A52" s="242">
        <v>153</v>
      </c>
      <c r="B52" s="242" t="s">
        <v>59</v>
      </c>
      <c r="C52" s="332">
        <v>-24955.919999999998</v>
      </c>
      <c r="D52" s="121">
        <v>-45626.48</v>
      </c>
      <c r="E52" s="121">
        <v>-24955.919999999998</v>
      </c>
      <c r="F52" s="121">
        <v>-252.08</v>
      </c>
      <c r="G52" s="121">
        <v>-567180</v>
      </c>
      <c r="H52" s="121">
        <v>-1591017.872</v>
      </c>
      <c r="I52" s="121">
        <v>5537010.592029145</v>
      </c>
      <c r="J52" s="34">
        <v>4176403.4464763263</v>
      </c>
      <c r="K52" s="34">
        <v>-2280566.6317014815</v>
      </c>
      <c r="L52" s="34">
        <v>874643.33868065535</v>
      </c>
      <c r="M52" s="254">
        <f>SUM(LisäyksetVähennykset[[#This Row],[Kuntien yhdistymisavustus (-0,99 €/as)]:[Määräaikainen lisäys kompensoimaan lisäsiirtotarpeen muutosta]])</f>
        <v>6053502.4734846456</v>
      </c>
      <c r="N52" s="112"/>
    </row>
    <row r="53" spans="1:14" s="45" customFormat="1">
      <c r="A53" s="242">
        <v>165</v>
      </c>
      <c r="B53" s="242" t="s">
        <v>60</v>
      </c>
      <c r="C53" s="332">
        <v>-16117.2</v>
      </c>
      <c r="D53" s="121">
        <v>-29466.799999999999</v>
      </c>
      <c r="E53" s="121">
        <v>-16117.2</v>
      </c>
      <c r="F53" s="121">
        <v>-162.80000000000001</v>
      </c>
      <c r="G53" s="121">
        <v>-366300</v>
      </c>
      <c r="H53" s="121">
        <v>-813419.36250000005</v>
      </c>
      <c r="I53" s="121">
        <v>694533.36096581677</v>
      </c>
      <c r="J53" s="34">
        <v>8004.6549960473758</v>
      </c>
      <c r="K53" s="34">
        <v>-1472850.8713146667</v>
      </c>
      <c r="L53" s="34">
        <v>564868.04005558032</v>
      </c>
      <c r="M53" s="254">
        <f>SUM(LisäyksetVähennykset[[#This Row],[Kuntien yhdistymisavustus (-0,99 €/as)]:[Määräaikainen lisäys kompensoimaan lisäsiirtotarpeen muutosta]])</f>
        <v>-1447028.177797222</v>
      </c>
      <c r="N53" s="112"/>
    </row>
    <row r="54" spans="1:14" s="45" customFormat="1">
      <c r="A54" s="242">
        <v>167</v>
      </c>
      <c r="B54" s="242" t="s">
        <v>61</v>
      </c>
      <c r="C54" s="332">
        <v>-76737.87</v>
      </c>
      <c r="D54" s="121">
        <v>-140298.53</v>
      </c>
      <c r="E54" s="121">
        <v>-76737.87</v>
      </c>
      <c r="F54" s="121">
        <v>-775.13</v>
      </c>
      <c r="G54" s="121">
        <v>-1744042.5</v>
      </c>
      <c r="H54" s="121">
        <v>-5040967.0610499997</v>
      </c>
      <c r="I54" s="121">
        <v>1000271.2804418162</v>
      </c>
      <c r="J54" s="34">
        <v>1480767.0054095371</v>
      </c>
      <c r="K54" s="34">
        <v>-7012597.6405536709</v>
      </c>
      <c r="L54" s="34">
        <v>2689472.7511565234</v>
      </c>
      <c r="M54" s="254">
        <f>SUM(LisäyksetVähennykset[[#This Row],[Kuntien yhdistymisavustus (-0,99 €/as)]:[Määräaikainen lisäys kompensoimaan lisäsiirtotarpeen muutosta]])</f>
        <v>-8921645.5645957943</v>
      </c>
      <c r="N54" s="112"/>
    </row>
    <row r="55" spans="1:14" s="45" customFormat="1">
      <c r="A55" s="242">
        <v>169</v>
      </c>
      <c r="B55" s="242" t="s">
        <v>62</v>
      </c>
      <c r="C55" s="332">
        <v>-4940.1000000000004</v>
      </c>
      <c r="D55" s="121">
        <v>-9031.9</v>
      </c>
      <c r="E55" s="121">
        <v>-4940.1000000000004</v>
      </c>
      <c r="F55" s="121">
        <v>-49.9</v>
      </c>
      <c r="G55" s="121">
        <v>-112275</v>
      </c>
      <c r="H55" s="121">
        <v>-136076.245</v>
      </c>
      <c r="I55" s="121">
        <v>347753.15940066334</v>
      </c>
      <c r="J55" s="34">
        <v>182882.28798652053</v>
      </c>
      <c r="K55" s="34">
        <v>-451445.07664988865</v>
      </c>
      <c r="L55" s="34">
        <v>173138.29974676573</v>
      </c>
      <c r="M55" s="254">
        <f>SUM(LisäyksetVähennykset[[#This Row],[Kuntien yhdistymisavustus (-0,99 €/as)]:[Määräaikainen lisäys kompensoimaan lisäsiirtotarpeen muutosta]])</f>
        <v>-14984.574515939021</v>
      </c>
      <c r="N55" s="112"/>
    </row>
    <row r="56" spans="1:14" s="45" customFormat="1">
      <c r="A56" s="242">
        <v>171</v>
      </c>
      <c r="B56" s="242" t="s">
        <v>63</v>
      </c>
      <c r="C56" s="332">
        <v>-4494.6000000000004</v>
      </c>
      <c r="D56" s="121">
        <v>-8217.4</v>
      </c>
      <c r="E56" s="121">
        <v>-4494.6000000000004</v>
      </c>
      <c r="F56" s="121">
        <v>-45.4</v>
      </c>
      <c r="G56" s="121">
        <v>-102150</v>
      </c>
      <c r="H56" s="121">
        <v>-113841.66</v>
      </c>
      <c r="I56" s="121">
        <v>-12155.513944519638</v>
      </c>
      <c r="J56" s="34">
        <v>-138311.29714411826</v>
      </c>
      <c r="K56" s="34">
        <v>-410733.59679168224</v>
      </c>
      <c r="L56" s="34">
        <v>157524.62542090507</v>
      </c>
      <c r="M56" s="254">
        <f>SUM(LisäyksetVähennykset[[#This Row],[Kuntien yhdistymisavustus (-0,99 €/as)]:[Määräaikainen lisäys kompensoimaan lisäsiirtotarpeen muutosta]])</f>
        <v>-636919.44245941506</v>
      </c>
      <c r="N56" s="112"/>
    </row>
    <row r="57" spans="1:14" s="45" customFormat="1">
      <c r="A57" s="242">
        <v>172</v>
      </c>
      <c r="B57" s="242" t="s">
        <v>64</v>
      </c>
      <c r="C57" s="332">
        <v>-4129.29</v>
      </c>
      <c r="D57" s="121">
        <v>-7549.51</v>
      </c>
      <c r="E57" s="121">
        <v>-4129.29</v>
      </c>
      <c r="F57" s="121">
        <v>-41.71</v>
      </c>
      <c r="G57" s="121">
        <v>-93847.5</v>
      </c>
      <c r="H57" s="121">
        <v>-127706.815</v>
      </c>
      <c r="I57" s="121">
        <v>49791.24756126546</v>
      </c>
      <c r="J57" s="34">
        <v>-87433.056718111591</v>
      </c>
      <c r="K57" s="34">
        <v>-377350.183307953</v>
      </c>
      <c r="L57" s="34">
        <v>144721.41247369937</v>
      </c>
      <c r="M57" s="254">
        <f>SUM(LisäyksetVähennykset[[#This Row],[Kuntien yhdistymisavustus (-0,99 €/as)]:[Määräaikainen lisäys kompensoimaan lisäsiirtotarpeen muutosta]])</f>
        <v>-507674.69499109982</v>
      </c>
      <c r="N57" s="112"/>
    </row>
    <row r="58" spans="1:14" s="45" customFormat="1">
      <c r="A58" s="242">
        <v>176</v>
      </c>
      <c r="B58" s="242" t="s">
        <v>65</v>
      </c>
      <c r="C58" s="332">
        <v>-4308.4799999999996</v>
      </c>
      <c r="D58" s="121">
        <v>-7877.12</v>
      </c>
      <c r="E58" s="121">
        <v>-4308.4799999999996</v>
      </c>
      <c r="F58" s="121">
        <v>-43.52</v>
      </c>
      <c r="G58" s="121">
        <v>-97920</v>
      </c>
      <c r="H58" s="121">
        <v>-176177.43</v>
      </c>
      <c r="I58" s="121">
        <v>-1212024.5562989509</v>
      </c>
      <c r="J58" s="34">
        <v>-866579.64914712717</v>
      </c>
      <c r="K58" s="34">
        <v>-393725.24520647601</v>
      </c>
      <c r="L58" s="34">
        <v>151001.57925810109</v>
      </c>
      <c r="M58" s="254">
        <f>SUM(LisäyksetVähennykset[[#This Row],[Kuntien yhdistymisavustus (-0,99 €/as)]:[Määräaikainen lisäys kompensoimaan lisäsiirtotarpeen muutosta]])</f>
        <v>-2611962.9013944534</v>
      </c>
      <c r="N58" s="112"/>
    </row>
    <row r="59" spans="1:14" s="45" customFormat="1">
      <c r="A59" s="242">
        <v>177</v>
      </c>
      <c r="B59" s="242" t="s">
        <v>66</v>
      </c>
      <c r="C59" s="332">
        <v>-1750.32</v>
      </c>
      <c r="D59" s="121">
        <v>-3200.08</v>
      </c>
      <c r="E59" s="121">
        <v>-1750.32</v>
      </c>
      <c r="F59" s="121">
        <v>-17.68</v>
      </c>
      <c r="G59" s="121">
        <v>-39780</v>
      </c>
      <c r="H59" s="121">
        <v>-59937.964999999997</v>
      </c>
      <c r="I59" s="121">
        <v>360037.27959701786</v>
      </c>
      <c r="J59" s="34">
        <v>331046.46557351999</v>
      </c>
      <c r="K59" s="34">
        <v>-159950.88086513089</v>
      </c>
      <c r="L59" s="34">
        <v>61344.391573603563</v>
      </c>
      <c r="M59" s="254">
        <f>SUM(LisäyksetVähennykset[[#This Row],[Kuntien yhdistymisavustus (-0,99 €/as)]:[Määräaikainen lisäys kompensoimaan lisäsiirtotarpeen muutosta]])</f>
        <v>486040.89087901049</v>
      </c>
      <c r="N59" s="112"/>
    </row>
    <row r="60" spans="1:14" s="45" customFormat="1">
      <c r="A60" s="242">
        <v>178</v>
      </c>
      <c r="B60" s="242" t="s">
        <v>67</v>
      </c>
      <c r="C60" s="332">
        <v>-5711.31</v>
      </c>
      <c r="D60" s="121">
        <v>-10441.89</v>
      </c>
      <c r="E60" s="121">
        <v>-5711.31</v>
      </c>
      <c r="F60" s="121">
        <v>-57.69</v>
      </c>
      <c r="G60" s="121">
        <v>-129802.5</v>
      </c>
      <c r="H60" s="121">
        <v>-125357.64</v>
      </c>
      <c r="I60" s="121">
        <v>562621.34437830735</v>
      </c>
      <c r="J60" s="34">
        <v>73191.358743819786</v>
      </c>
      <c r="K60" s="34">
        <v>-521921.17178220593</v>
      </c>
      <c r="L60" s="34">
        <v>200167.30485753334</v>
      </c>
      <c r="M60" s="254">
        <f>SUM(LisäyksetVähennykset[[#This Row],[Kuntien yhdistymisavustus (-0,99 €/as)]:[Määräaikainen lisäys kompensoimaan lisäsiirtotarpeen muutosta]])</f>
        <v>36976.496197454544</v>
      </c>
      <c r="N60" s="112"/>
    </row>
    <row r="61" spans="1:14" s="45" customFormat="1">
      <c r="A61" s="242">
        <v>179</v>
      </c>
      <c r="B61" s="242" t="s">
        <v>68</v>
      </c>
      <c r="C61" s="332">
        <v>-144428.13</v>
      </c>
      <c r="D61" s="121">
        <v>-264055.47000000003</v>
      </c>
      <c r="E61" s="121">
        <v>-144428.13</v>
      </c>
      <c r="F61" s="121">
        <v>-1458.8700000000001</v>
      </c>
      <c r="G61" s="121">
        <v>-3282457.5</v>
      </c>
      <c r="H61" s="121">
        <v>-13053424.267000001</v>
      </c>
      <c r="I61" s="121">
        <v>-16971835.489615656</v>
      </c>
      <c r="J61" s="34">
        <v>-3860781.5207705079</v>
      </c>
      <c r="K61" s="34">
        <v>-13198390.360164791</v>
      </c>
      <c r="L61" s="34">
        <v>5061849.1252818462</v>
      </c>
      <c r="M61" s="254">
        <f>SUM(LisäyksetVähennykset[[#This Row],[Kuntien yhdistymisavustus (-0,99 €/as)]:[Määräaikainen lisäys kompensoimaan lisäsiirtotarpeen muutosta]])</f>
        <v>-45859410.612269111</v>
      </c>
      <c r="N61" s="112"/>
    </row>
    <row r="62" spans="1:14" s="45" customFormat="1">
      <c r="A62" s="242">
        <v>181</v>
      </c>
      <c r="B62" s="242" t="s">
        <v>69</v>
      </c>
      <c r="C62" s="332">
        <v>-1666.17</v>
      </c>
      <c r="D62" s="121">
        <v>-3046.23</v>
      </c>
      <c r="E62" s="121">
        <v>-1666.17</v>
      </c>
      <c r="F62" s="121">
        <v>-16.830000000000002</v>
      </c>
      <c r="G62" s="121">
        <v>-37867.5</v>
      </c>
      <c r="H62" s="121">
        <v>-29935.355</v>
      </c>
      <c r="I62" s="121">
        <v>394329.63214579888</v>
      </c>
      <c r="J62" s="34">
        <v>245409.57008009194</v>
      </c>
      <c r="K62" s="34">
        <v>-152260.93466969189</v>
      </c>
      <c r="L62" s="34">
        <v>58395.141978718777</v>
      </c>
      <c r="M62" s="254">
        <f>SUM(LisäyksetVähennykset[[#This Row],[Kuntien yhdistymisavustus (-0,99 €/as)]:[Määräaikainen lisäys kompensoimaan lisäsiirtotarpeen muutosta]])</f>
        <v>471675.15453491767</v>
      </c>
      <c r="N62" s="112"/>
    </row>
    <row r="63" spans="1:14" s="45" customFormat="1">
      <c r="A63" s="242">
        <v>182</v>
      </c>
      <c r="B63" s="242" t="s">
        <v>70</v>
      </c>
      <c r="C63" s="332">
        <v>-19153.53</v>
      </c>
      <c r="D63" s="121">
        <v>-35018.07</v>
      </c>
      <c r="E63" s="121">
        <v>-19153.53</v>
      </c>
      <c r="F63" s="121">
        <v>-193.47</v>
      </c>
      <c r="G63" s="121">
        <v>-435307.5</v>
      </c>
      <c r="H63" s="121">
        <v>-973123.39249999996</v>
      </c>
      <c r="I63" s="121">
        <v>-1701536.8844990539</v>
      </c>
      <c r="J63" s="34">
        <v>-10645.735620644031</v>
      </c>
      <c r="K63" s="34">
        <v>-1750322.2240371534</v>
      </c>
      <c r="L63" s="34">
        <v>671283.90484983497</v>
      </c>
      <c r="M63" s="254">
        <f>SUM(LisäyksetVähennykset[[#This Row],[Kuntien yhdistymisavustus (-0,99 €/as)]:[Määräaikainen lisäys kompensoimaan lisäsiirtotarpeen muutosta]])</f>
        <v>-4273170.431807017</v>
      </c>
      <c r="N63" s="112"/>
    </row>
    <row r="64" spans="1:14" s="45" customFormat="1">
      <c r="A64" s="242">
        <v>186</v>
      </c>
      <c r="B64" s="242" t="s">
        <v>71</v>
      </c>
      <c r="C64" s="332">
        <v>-45173.7</v>
      </c>
      <c r="D64" s="121">
        <v>-82590.3</v>
      </c>
      <c r="E64" s="121">
        <v>-45173.7</v>
      </c>
      <c r="F64" s="121">
        <v>-456.3</v>
      </c>
      <c r="G64" s="121">
        <v>-1026675</v>
      </c>
      <c r="H64" s="121">
        <v>-4170484.0180500001</v>
      </c>
      <c r="I64" s="121">
        <v>-5513681.2232682928</v>
      </c>
      <c r="J64" s="34">
        <v>-1814230.2849377443</v>
      </c>
      <c r="K64" s="34">
        <v>-4128144.0576221282</v>
      </c>
      <c r="L64" s="34">
        <v>1583226.5766422686</v>
      </c>
      <c r="M64" s="254">
        <f>SUM(LisäyksetVähennykset[[#This Row],[Kuntien yhdistymisavustus (-0,99 €/as)]:[Määräaikainen lisäys kompensoimaan lisäsiirtotarpeen muutosta]])</f>
        <v>-15243382.007235898</v>
      </c>
      <c r="N64" s="112"/>
    </row>
    <row r="65" spans="1:14" s="45" customFormat="1">
      <c r="A65" s="242">
        <v>202</v>
      </c>
      <c r="B65" s="242" t="s">
        <v>72</v>
      </c>
      <c r="C65" s="332">
        <v>-35489.519999999997</v>
      </c>
      <c r="D65" s="121">
        <v>-64884.880000000005</v>
      </c>
      <c r="E65" s="121">
        <v>-35489.519999999997</v>
      </c>
      <c r="F65" s="121">
        <v>-358.48</v>
      </c>
      <c r="G65" s="121">
        <v>-806580</v>
      </c>
      <c r="H65" s="121">
        <v>-1173341.7675000001</v>
      </c>
      <c r="I65" s="121">
        <v>5606712.1049421523</v>
      </c>
      <c r="J65" s="34">
        <v>2483541.7265126691</v>
      </c>
      <c r="K65" s="34">
        <v>-3243166.9554599617</v>
      </c>
      <c r="L65" s="34">
        <v>1243819.9938521157</v>
      </c>
      <c r="M65" s="254">
        <f>SUM(LisäyksetVähennykset[[#This Row],[Kuntien yhdistymisavustus (-0,99 €/as)]:[Määräaikainen lisäys kompensoimaan lisäsiirtotarpeen muutosta]])</f>
        <v>3974762.7023469754</v>
      </c>
      <c r="N65" s="112"/>
    </row>
    <row r="66" spans="1:14" s="45" customFormat="1">
      <c r="A66" s="242">
        <v>204</v>
      </c>
      <c r="B66" s="242" t="s">
        <v>73</v>
      </c>
      <c r="C66" s="332">
        <v>-2662.11</v>
      </c>
      <c r="D66" s="121">
        <v>-4867.09</v>
      </c>
      <c r="E66" s="121">
        <v>-2662.11</v>
      </c>
      <c r="F66" s="121">
        <v>-26.89</v>
      </c>
      <c r="G66" s="121">
        <v>-60502.5</v>
      </c>
      <c r="H66" s="121">
        <v>-125209.075</v>
      </c>
      <c r="I66" s="121">
        <v>-782390.53640098392</v>
      </c>
      <c r="J66" s="34">
        <v>-903495.94533230993</v>
      </c>
      <c r="K66" s="34">
        <v>-243273.7096415933</v>
      </c>
      <c r="L66" s="34">
        <v>93300.378360531671</v>
      </c>
      <c r="M66" s="254">
        <f>SUM(LisäyksetVähennykset[[#This Row],[Kuntien yhdistymisavustus (-0,99 €/as)]:[Määräaikainen lisäys kompensoimaan lisäsiirtotarpeen muutosta]])</f>
        <v>-2031789.5880143554</v>
      </c>
      <c r="N66" s="112"/>
    </row>
    <row r="67" spans="1:14" s="45" customFormat="1">
      <c r="A67" s="242">
        <v>205</v>
      </c>
      <c r="B67" s="242" t="s">
        <v>74</v>
      </c>
      <c r="C67" s="332">
        <v>-35934.03</v>
      </c>
      <c r="D67" s="121">
        <v>-65697.570000000007</v>
      </c>
      <c r="E67" s="121">
        <v>-35934.03</v>
      </c>
      <c r="F67" s="121">
        <v>-362.97</v>
      </c>
      <c r="G67" s="121">
        <v>-816682.5</v>
      </c>
      <c r="H67" s="121">
        <v>-1970000.21915</v>
      </c>
      <c r="I67" s="121">
        <v>-5510659.806209174</v>
      </c>
      <c r="J67" s="34">
        <v>-3009612.897266929</v>
      </c>
      <c r="K67" s="34">
        <v>-3283787.9653629274</v>
      </c>
      <c r="L67" s="34">
        <v>1259398.9711239189</v>
      </c>
      <c r="M67" s="254">
        <f>SUM(LisäyksetVähennykset[[#This Row],[Kuntien yhdistymisavustus (-0,99 €/as)]:[Määräaikainen lisäys kompensoimaan lisäsiirtotarpeen muutosta]])</f>
        <v>-13469273.01686511</v>
      </c>
      <c r="N67" s="112"/>
    </row>
    <row r="68" spans="1:14" s="45" customFormat="1">
      <c r="A68" s="242">
        <v>208</v>
      </c>
      <c r="B68" s="242" t="s">
        <v>75</v>
      </c>
      <c r="C68" s="332">
        <v>-12211.65</v>
      </c>
      <c r="D68" s="121">
        <v>-22326.350000000002</v>
      </c>
      <c r="E68" s="121">
        <v>-12211.65</v>
      </c>
      <c r="F68" s="121">
        <v>-123.35000000000001</v>
      </c>
      <c r="G68" s="121">
        <v>-277537.5</v>
      </c>
      <c r="H68" s="121">
        <v>-274133.92249999999</v>
      </c>
      <c r="I68" s="121">
        <v>1089083.1731218144</v>
      </c>
      <c r="J68" s="34">
        <v>144009.94444883187</v>
      </c>
      <c r="K68" s="34">
        <v>-1115946.8978910574</v>
      </c>
      <c r="L68" s="34">
        <v>427988.16179886874</v>
      </c>
      <c r="M68" s="254">
        <f>SUM(LisäyksetVähennykset[[#This Row],[Kuntien yhdistymisavustus (-0,99 €/as)]:[Määräaikainen lisäys kompensoimaan lisäsiirtotarpeen muutosta]])</f>
        <v>-53410.041021542449</v>
      </c>
      <c r="N68" s="112"/>
    </row>
    <row r="69" spans="1:14" s="45" customFormat="1">
      <c r="A69" s="242">
        <v>211</v>
      </c>
      <c r="B69" s="242" t="s">
        <v>76</v>
      </c>
      <c r="C69" s="332">
        <v>-32629.41</v>
      </c>
      <c r="D69" s="121">
        <v>-59655.79</v>
      </c>
      <c r="E69" s="121">
        <v>-32629.41</v>
      </c>
      <c r="F69" s="121">
        <v>-329.59000000000003</v>
      </c>
      <c r="G69" s="121">
        <v>-741577.5</v>
      </c>
      <c r="H69" s="121">
        <v>-1117032.6775</v>
      </c>
      <c r="I69" s="121">
        <v>223390.48923013205</v>
      </c>
      <c r="J69" s="34">
        <v>16205.492875597387</v>
      </c>
      <c r="K69" s="34">
        <v>-2981799.2547702766</v>
      </c>
      <c r="L69" s="34">
        <v>1143580.2046800905</v>
      </c>
      <c r="M69" s="254">
        <f>SUM(LisäyksetVähennykset[[#This Row],[Kuntien yhdistymisavustus (-0,99 €/as)]:[Määräaikainen lisäys kompensoimaan lisäsiirtotarpeen muutosta]])</f>
        <v>-3582477.4454844566</v>
      </c>
      <c r="N69" s="112"/>
    </row>
    <row r="70" spans="1:14" s="45" customFormat="1">
      <c r="A70" s="242">
        <v>213</v>
      </c>
      <c r="B70" s="242" t="s">
        <v>77</v>
      </c>
      <c r="C70" s="332">
        <v>-5102.46</v>
      </c>
      <c r="D70" s="121">
        <v>-9328.74</v>
      </c>
      <c r="E70" s="121">
        <v>-5102.46</v>
      </c>
      <c r="F70" s="121">
        <v>-51.54</v>
      </c>
      <c r="G70" s="121">
        <v>-115965</v>
      </c>
      <c r="H70" s="121">
        <v>-198915.68</v>
      </c>
      <c r="I70" s="121">
        <v>-470155.46297591989</v>
      </c>
      <c r="J70" s="34">
        <v>-100298.55197629183</v>
      </c>
      <c r="K70" s="34">
        <v>-466282.14930932387</v>
      </c>
      <c r="L70" s="34">
        <v>178828.6166121905</v>
      </c>
      <c r="M70" s="254">
        <f>SUM(LisäyksetVähennykset[[#This Row],[Kuntien yhdistymisavustus (-0,99 €/as)]:[Määräaikainen lisäys kompensoimaan lisäsiirtotarpeen muutosta]])</f>
        <v>-1192373.4276493452</v>
      </c>
      <c r="N70" s="112"/>
    </row>
    <row r="71" spans="1:14" s="45" customFormat="1">
      <c r="A71" s="242">
        <v>214</v>
      </c>
      <c r="B71" s="246" t="s">
        <v>78</v>
      </c>
      <c r="C71" s="332">
        <v>-12402.72</v>
      </c>
      <c r="D71" s="121">
        <v>-22675.68</v>
      </c>
      <c r="E71" s="121">
        <v>-12402.72</v>
      </c>
      <c r="F71" s="121">
        <v>-125.28</v>
      </c>
      <c r="G71" s="121">
        <v>-281880</v>
      </c>
      <c r="H71" s="121">
        <v>-317642.45500000002</v>
      </c>
      <c r="I71" s="121">
        <v>-361333.04991936445</v>
      </c>
      <c r="J71" s="34">
        <v>197159.10578017076</v>
      </c>
      <c r="K71" s="34">
        <v>-1133407.5992524659</v>
      </c>
      <c r="L71" s="34">
        <v>434684.69323196012</v>
      </c>
      <c r="M71" s="254">
        <f>SUM(LisäyksetVähennykset[[#This Row],[Kuntien yhdistymisavustus (-0,99 €/as)]:[Määräaikainen lisäys kompensoimaan lisäsiirtotarpeen muutosta]])</f>
        <v>-1510025.7051596995</v>
      </c>
      <c r="N71" s="112"/>
    </row>
    <row r="72" spans="1:14" s="45" customFormat="1">
      <c r="A72" s="242">
        <v>216</v>
      </c>
      <c r="B72" s="242" t="s">
        <v>79</v>
      </c>
      <c r="C72" s="332">
        <v>-1256.31</v>
      </c>
      <c r="D72" s="121">
        <v>-2296.89</v>
      </c>
      <c r="E72" s="121">
        <v>-1256.31</v>
      </c>
      <c r="F72" s="121">
        <v>-12.69</v>
      </c>
      <c r="G72" s="121">
        <v>-28552.5</v>
      </c>
      <c r="H72" s="121">
        <v>-31251.03</v>
      </c>
      <c r="I72" s="121">
        <v>82687.974615637228</v>
      </c>
      <c r="J72" s="34">
        <v>-12007.441913227249</v>
      </c>
      <c r="K72" s="34">
        <v>-114806.37320014201</v>
      </c>
      <c r="L72" s="34">
        <v>44030.561598926994</v>
      </c>
      <c r="M72" s="254">
        <f>SUM(LisäyksetVähennykset[[#This Row],[Kuntien yhdistymisavustus (-0,99 €/as)]:[Määräaikainen lisäys kompensoimaan lisäsiirtotarpeen muutosta]])</f>
        <v>-64721.008898805034</v>
      </c>
      <c r="N72" s="112"/>
    </row>
    <row r="73" spans="1:14" s="45" customFormat="1">
      <c r="A73" s="242">
        <v>217</v>
      </c>
      <c r="B73" s="242" t="s">
        <v>80</v>
      </c>
      <c r="C73" s="332">
        <v>-5298.48</v>
      </c>
      <c r="D73" s="121">
        <v>-9687.1200000000008</v>
      </c>
      <c r="E73" s="121">
        <v>-5298.48</v>
      </c>
      <c r="F73" s="121">
        <v>-53.52</v>
      </c>
      <c r="G73" s="121">
        <v>-120420</v>
      </c>
      <c r="H73" s="121">
        <v>-121579.155</v>
      </c>
      <c r="I73" s="121">
        <v>-724681.07728443574</v>
      </c>
      <c r="J73" s="34">
        <v>-823410.02328289824</v>
      </c>
      <c r="K73" s="34">
        <v>-484195.20044693467</v>
      </c>
      <c r="L73" s="34">
        <v>185698.63331556917</v>
      </c>
      <c r="M73" s="254">
        <f>SUM(LisäyksetVähennykset[[#This Row],[Kuntien yhdistymisavustus (-0,99 €/as)]:[Määräaikainen lisäys kompensoimaan lisäsiirtotarpeen muutosta]])</f>
        <v>-2108924.4226986994</v>
      </c>
      <c r="N73" s="112"/>
    </row>
    <row r="74" spans="1:14" s="45" customFormat="1">
      <c r="A74" s="242">
        <v>218</v>
      </c>
      <c r="B74" s="242" t="s">
        <v>81</v>
      </c>
      <c r="C74" s="332">
        <v>-1188</v>
      </c>
      <c r="D74" s="121">
        <v>-2172</v>
      </c>
      <c r="E74" s="121">
        <v>-1188</v>
      </c>
      <c r="F74" s="121">
        <v>-12</v>
      </c>
      <c r="G74" s="121">
        <v>-27000</v>
      </c>
      <c r="H74" s="121">
        <v>-23562.215</v>
      </c>
      <c r="I74" s="121">
        <v>331449.52588746767</v>
      </c>
      <c r="J74" s="34">
        <v>157534.01600627735</v>
      </c>
      <c r="K74" s="34">
        <v>-108563.94628855037</v>
      </c>
      <c r="L74" s="34">
        <v>41636.464868961695</v>
      </c>
      <c r="M74" s="254">
        <f>SUM(LisäyksetVähennykset[[#This Row],[Kuntien yhdistymisavustus (-0,99 €/as)]:[Määräaikainen lisäys kompensoimaan lisäsiirtotarpeen muutosta]])</f>
        <v>366933.84547415638</v>
      </c>
      <c r="N74" s="112"/>
    </row>
    <row r="75" spans="1:14" s="45" customFormat="1">
      <c r="A75" s="242">
        <v>224</v>
      </c>
      <c r="B75" s="242" t="s">
        <v>82</v>
      </c>
      <c r="C75" s="332">
        <v>-8516.9699999999993</v>
      </c>
      <c r="D75" s="121">
        <v>-15571.43</v>
      </c>
      <c r="E75" s="121">
        <v>-8516.9699999999993</v>
      </c>
      <c r="F75" s="121">
        <v>-86.03</v>
      </c>
      <c r="G75" s="121">
        <v>-193567.5</v>
      </c>
      <c r="H75" s="121">
        <v>-499338.91499999998</v>
      </c>
      <c r="I75" s="121">
        <v>-208331.86232323016</v>
      </c>
      <c r="J75" s="34">
        <v>-179599.2811465273</v>
      </c>
      <c r="K75" s="34">
        <v>-778313.02493366576</v>
      </c>
      <c r="L75" s="34">
        <v>298498.75605639786</v>
      </c>
      <c r="M75" s="254">
        <f>SUM(LisäyksetVähennykset[[#This Row],[Kuntien yhdistymisavustus (-0,99 €/as)]:[Määräaikainen lisäys kompensoimaan lisäsiirtotarpeen muutosta]])</f>
        <v>-1593343.2273470252</v>
      </c>
      <c r="N75" s="112"/>
    </row>
    <row r="76" spans="1:14" s="45" customFormat="1">
      <c r="A76" s="242">
        <v>226</v>
      </c>
      <c r="B76" s="242" t="s">
        <v>83</v>
      </c>
      <c r="C76" s="332">
        <v>-3628.35</v>
      </c>
      <c r="D76" s="121">
        <v>-6633.6500000000005</v>
      </c>
      <c r="E76" s="121">
        <v>-3628.35</v>
      </c>
      <c r="F76" s="121">
        <v>-36.65</v>
      </c>
      <c r="G76" s="121">
        <v>-82462.5</v>
      </c>
      <c r="H76" s="121">
        <v>-89497.03</v>
      </c>
      <c r="I76" s="121">
        <v>391225.04565508093</v>
      </c>
      <c r="J76" s="34">
        <v>202551.66148807408</v>
      </c>
      <c r="K76" s="34">
        <v>-331572.38595628092</v>
      </c>
      <c r="L76" s="34">
        <v>127164.70312062051</v>
      </c>
      <c r="M76" s="254">
        <f>SUM(LisäyksetVähennykset[[#This Row],[Kuntien yhdistymisavustus (-0,99 €/as)]:[Määräaikainen lisäys kompensoimaan lisäsiirtotarpeen muutosta]])</f>
        <v>203482.49430749461</v>
      </c>
      <c r="N76" s="112"/>
    </row>
    <row r="77" spans="1:14" s="45" customFormat="1">
      <c r="A77" s="242">
        <v>230</v>
      </c>
      <c r="B77" s="242" t="s">
        <v>84</v>
      </c>
      <c r="C77" s="332">
        <v>-2217.6</v>
      </c>
      <c r="D77" s="121">
        <v>-4054.4</v>
      </c>
      <c r="E77" s="121">
        <v>-2217.6</v>
      </c>
      <c r="F77" s="121">
        <v>-22.400000000000002</v>
      </c>
      <c r="G77" s="121">
        <v>-50400</v>
      </c>
      <c r="H77" s="121">
        <v>-29129.955000000002</v>
      </c>
      <c r="I77" s="121">
        <v>27410.335717009206</v>
      </c>
      <c r="J77" s="34">
        <v>410.42016080539361</v>
      </c>
      <c r="K77" s="34">
        <v>-202652.69973862736</v>
      </c>
      <c r="L77" s="34">
        <v>77721.401088728497</v>
      </c>
      <c r="M77" s="254">
        <f>SUM(LisäyksetVähennykset[[#This Row],[Kuntien yhdistymisavustus (-0,99 €/as)]:[Määräaikainen lisäys kompensoimaan lisäsiirtotarpeen muutosta]])</f>
        <v>-185152.49777208426</v>
      </c>
      <c r="N77" s="112"/>
    </row>
    <row r="78" spans="1:14" s="45" customFormat="1">
      <c r="A78" s="242">
        <v>231</v>
      </c>
      <c r="B78" s="242" t="s">
        <v>85</v>
      </c>
      <c r="C78" s="332">
        <v>-1243.44</v>
      </c>
      <c r="D78" s="121">
        <v>-2273.36</v>
      </c>
      <c r="E78" s="121">
        <v>-1243.44</v>
      </c>
      <c r="F78" s="121">
        <v>-12.56</v>
      </c>
      <c r="G78" s="121">
        <v>-28260</v>
      </c>
      <c r="H78" s="121">
        <v>-29157.205000000002</v>
      </c>
      <c r="I78" s="121">
        <v>-858531.67340093525</v>
      </c>
      <c r="J78" s="34">
        <v>-517733.57919408032</v>
      </c>
      <c r="K78" s="34">
        <v>-113630.26378201606</v>
      </c>
      <c r="L78" s="34">
        <v>43579.499896179907</v>
      </c>
      <c r="M78" s="254">
        <f>SUM(LisäyksetVähennykset[[#This Row],[Kuntien yhdistymisavustus (-0,99 €/as)]:[Määräaikainen lisäys kompensoimaan lisäsiirtotarpeen muutosta]])</f>
        <v>-1508506.0214808518</v>
      </c>
      <c r="N78" s="112"/>
    </row>
    <row r="79" spans="1:14" s="45" customFormat="1">
      <c r="A79" s="242">
        <v>232</v>
      </c>
      <c r="B79" s="242" t="s">
        <v>86</v>
      </c>
      <c r="C79" s="332">
        <v>-12622.5</v>
      </c>
      <c r="D79" s="121">
        <v>-23077.5</v>
      </c>
      <c r="E79" s="121">
        <v>-12622.5</v>
      </c>
      <c r="F79" s="121">
        <v>-127.5</v>
      </c>
      <c r="G79" s="121">
        <v>-286875</v>
      </c>
      <c r="H79" s="121">
        <v>-509538.34499999997</v>
      </c>
      <c r="I79" s="121">
        <v>-24608.004442204303</v>
      </c>
      <c r="J79" s="34">
        <v>-170278.0639251105</v>
      </c>
      <c r="K79" s="34">
        <v>-1153491.9293158478</v>
      </c>
      <c r="L79" s="34">
        <v>442387.43923271802</v>
      </c>
      <c r="M79" s="254">
        <f>SUM(LisäyksetVähennykset[[#This Row],[Kuntien yhdistymisavustus (-0,99 €/as)]:[Määräaikainen lisäys kompensoimaan lisäsiirtotarpeen muutosta]])</f>
        <v>-1750853.9034504446</v>
      </c>
      <c r="N79" s="112"/>
    </row>
    <row r="80" spans="1:14" s="45" customFormat="1">
      <c r="A80" s="242">
        <v>233</v>
      </c>
      <c r="B80" s="242" t="s">
        <v>87</v>
      </c>
      <c r="C80" s="332">
        <v>-14964.84</v>
      </c>
      <c r="D80" s="121">
        <v>-27359.96</v>
      </c>
      <c r="E80" s="121">
        <v>-14964.84</v>
      </c>
      <c r="F80" s="121">
        <v>-151.16</v>
      </c>
      <c r="G80" s="121">
        <v>-340110</v>
      </c>
      <c r="H80" s="121">
        <v>-423307.37874999997</v>
      </c>
      <c r="I80" s="121">
        <v>2112707.7632209132</v>
      </c>
      <c r="J80" s="34">
        <v>242086.53230290112</v>
      </c>
      <c r="K80" s="34">
        <v>-1367543.843414773</v>
      </c>
      <c r="L80" s="34">
        <v>524480.6691326875</v>
      </c>
      <c r="M80" s="254">
        <f>SUM(LisäyksetVähennykset[[#This Row],[Kuntien yhdistymisavustus (-0,99 €/as)]:[Määräaikainen lisäys kompensoimaan lisäsiirtotarpeen muutosta]])</f>
        <v>690872.94249172893</v>
      </c>
      <c r="N80" s="112"/>
    </row>
    <row r="81" spans="1:14" s="45" customFormat="1">
      <c r="A81" s="242">
        <v>235</v>
      </c>
      <c r="B81" s="242" t="s">
        <v>88</v>
      </c>
      <c r="C81" s="332">
        <v>-10181.16</v>
      </c>
      <c r="D81" s="121">
        <v>-18614.04</v>
      </c>
      <c r="E81" s="121">
        <v>-10181.16</v>
      </c>
      <c r="F81" s="121">
        <v>-102.84</v>
      </c>
      <c r="G81" s="121">
        <v>-231390</v>
      </c>
      <c r="H81" s="121">
        <v>-371887.88500000001</v>
      </c>
      <c r="I81" s="121">
        <v>9959939.9220709</v>
      </c>
      <c r="J81" s="34">
        <v>3022216.3268880392</v>
      </c>
      <c r="K81" s="34">
        <v>-930393.01969287673</v>
      </c>
      <c r="L81" s="34">
        <v>356824.50392700173</v>
      </c>
      <c r="M81" s="254">
        <f>SUM(LisäyksetVähennykset[[#This Row],[Kuntien yhdistymisavustus (-0,99 €/as)]:[Määräaikainen lisäys kompensoimaan lisäsiirtotarpeen muutosta]])</f>
        <v>11766230.648193065</v>
      </c>
      <c r="N81" s="112"/>
    </row>
    <row r="82" spans="1:14" s="45" customFormat="1">
      <c r="A82" s="242">
        <v>236</v>
      </c>
      <c r="B82" s="242" t="s">
        <v>89</v>
      </c>
      <c r="C82" s="332">
        <v>-4156.0199999999995</v>
      </c>
      <c r="D82" s="121">
        <v>-7598.38</v>
      </c>
      <c r="E82" s="121">
        <v>-4156.0199999999995</v>
      </c>
      <c r="F82" s="121">
        <v>-41.980000000000004</v>
      </c>
      <c r="G82" s="121">
        <v>-94455</v>
      </c>
      <c r="H82" s="121">
        <v>-63685.46</v>
      </c>
      <c r="I82" s="121">
        <v>68219.634809129624</v>
      </c>
      <c r="J82" s="34">
        <v>-262694.40135782573</v>
      </c>
      <c r="K82" s="34">
        <v>-379792.87209944538</v>
      </c>
      <c r="L82" s="34">
        <v>145658.23293325101</v>
      </c>
      <c r="M82" s="254">
        <f>SUM(LisäyksetVähennykset[[#This Row],[Kuntien yhdistymisavustus (-0,99 €/as)]:[Määräaikainen lisäys kompensoimaan lisäsiirtotarpeen muutosta]])</f>
        <v>-602702.26571489056</v>
      </c>
      <c r="N82" s="112"/>
    </row>
    <row r="83" spans="1:14" s="45" customFormat="1">
      <c r="A83" s="242">
        <v>239</v>
      </c>
      <c r="B83" s="242" t="s">
        <v>90</v>
      </c>
      <c r="C83" s="332">
        <v>-2008.71</v>
      </c>
      <c r="D83" s="121">
        <v>-3672.4900000000002</v>
      </c>
      <c r="E83" s="121">
        <v>-2008.71</v>
      </c>
      <c r="F83" s="121">
        <v>-20.29</v>
      </c>
      <c r="G83" s="121">
        <v>-45652.5</v>
      </c>
      <c r="H83" s="121">
        <v>-60051.584999999999</v>
      </c>
      <c r="I83" s="121">
        <v>275119.70624387899</v>
      </c>
      <c r="J83" s="34">
        <v>-212610.967447637</v>
      </c>
      <c r="K83" s="34">
        <v>-183563.53918289058</v>
      </c>
      <c r="L83" s="34">
        <v>70400.322682602738</v>
      </c>
      <c r="M83" s="254">
        <f>SUM(LisäyksetVähennykset[[#This Row],[Kuntien yhdistymisavustus (-0,99 €/as)]:[Määräaikainen lisäys kompensoimaan lisäsiirtotarpeen muutosta]])</f>
        <v>-164068.76270404586</v>
      </c>
      <c r="N83" s="112"/>
    </row>
    <row r="84" spans="1:14" s="45" customFormat="1">
      <c r="A84" s="242">
        <v>240</v>
      </c>
      <c r="B84" s="242" t="s">
        <v>91</v>
      </c>
      <c r="C84" s="332">
        <v>-19304.009999999998</v>
      </c>
      <c r="D84" s="121">
        <v>-35293.19</v>
      </c>
      <c r="E84" s="121">
        <v>-19304.009999999998</v>
      </c>
      <c r="F84" s="121">
        <v>-194.99</v>
      </c>
      <c r="G84" s="121">
        <v>-438727.5</v>
      </c>
      <c r="H84" s="121">
        <v>-1386628.3566999999</v>
      </c>
      <c r="I84" s="121">
        <v>-7921581.4778817296</v>
      </c>
      <c r="J84" s="34">
        <v>-4735034.6572382636</v>
      </c>
      <c r="K84" s="34">
        <v>-1764073.6572337032</v>
      </c>
      <c r="L84" s="34">
        <v>676557.85706657008</v>
      </c>
      <c r="M84" s="254">
        <f>SUM(LisäyksetVähennykset[[#This Row],[Kuntien yhdistymisavustus (-0,99 €/as)]:[Määräaikainen lisäys kompensoimaan lisäsiirtotarpeen muutosta]])</f>
        <v>-15643583.991987128</v>
      </c>
      <c r="N84" s="112"/>
    </row>
    <row r="85" spans="1:14" s="45" customFormat="1">
      <c r="A85" s="242">
        <v>241</v>
      </c>
      <c r="B85" s="242" t="s">
        <v>92</v>
      </c>
      <c r="C85" s="332">
        <v>-7693.29</v>
      </c>
      <c r="D85" s="121">
        <v>-14065.51</v>
      </c>
      <c r="E85" s="121">
        <v>-7693.29</v>
      </c>
      <c r="F85" s="121">
        <v>-77.710000000000008</v>
      </c>
      <c r="G85" s="121">
        <v>-174847.5</v>
      </c>
      <c r="H85" s="121">
        <v>-145249.93</v>
      </c>
      <c r="I85" s="121">
        <v>-1734954.3654760574</v>
      </c>
      <c r="J85" s="34">
        <v>-1116729.3863523209</v>
      </c>
      <c r="K85" s="34">
        <v>-703042.02217360411</v>
      </c>
      <c r="L85" s="34">
        <v>269630.80708058446</v>
      </c>
      <c r="M85" s="254">
        <f>SUM(LisäyksetVähennykset[[#This Row],[Kuntien yhdistymisavustus (-0,99 €/as)]:[Määräaikainen lisäys kompensoimaan lisäsiirtotarpeen muutosta]])</f>
        <v>-3634722.1969213979</v>
      </c>
      <c r="N85" s="112"/>
    </row>
    <row r="86" spans="1:14" s="45" customFormat="1">
      <c r="A86" s="242">
        <v>244</v>
      </c>
      <c r="B86" s="242" t="s">
        <v>93</v>
      </c>
      <c r="C86" s="332">
        <v>-19107</v>
      </c>
      <c r="D86" s="121">
        <v>-34933</v>
      </c>
      <c r="E86" s="121">
        <v>-19107</v>
      </c>
      <c r="F86" s="121">
        <v>-193</v>
      </c>
      <c r="G86" s="121">
        <v>-434250</v>
      </c>
      <c r="H86" s="121">
        <v>-381329.56</v>
      </c>
      <c r="I86" s="121">
        <v>562866.68047525338</v>
      </c>
      <c r="J86" s="34">
        <v>-423996.74207926792</v>
      </c>
      <c r="K86" s="34">
        <v>-1746070.1361408518</v>
      </c>
      <c r="L86" s="34">
        <v>669653.14330913394</v>
      </c>
      <c r="M86" s="254">
        <f>SUM(LisäyksetVähennykset[[#This Row],[Kuntien yhdistymisavustus (-0,99 €/as)]:[Määräaikainen lisäys kompensoimaan lisäsiirtotarpeen muutosta]])</f>
        <v>-1826466.6144357324</v>
      </c>
      <c r="N86" s="112"/>
    </row>
    <row r="87" spans="1:14" s="45" customFormat="1">
      <c r="A87" s="242">
        <v>245</v>
      </c>
      <c r="B87" s="242" t="s">
        <v>94</v>
      </c>
      <c r="C87" s="332">
        <v>-37299.24</v>
      </c>
      <c r="D87" s="121">
        <v>-68193.56</v>
      </c>
      <c r="E87" s="121">
        <v>-37299.24</v>
      </c>
      <c r="F87" s="121">
        <v>-376.76</v>
      </c>
      <c r="G87" s="121">
        <v>-847710</v>
      </c>
      <c r="H87" s="121">
        <v>-3939316.7192000002</v>
      </c>
      <c r="I87" s="121">
        <v>-2329203.1207776675</v>
      </c>
      <c r="J87" s="34">
        <v>18524.777741466889</v>
      </c>
      <c r="K87" s="34">
        <v>-3408546.0336395199</v>
      </c>
      <c r="L87" s="34">
        <v>1307246.2086691675</v>
      </c>
      <c r="M87" s="254">
        <f>SUM(LisäyksetVähennykset[[#This Row],[Kuntien yhdistymisavustus (-0,99 €/as)]:[Määräaikainen lisäys kompensoimaan lisäsiirtotarpeen muutosta]])</f>
        <v>-9342173.6872065533</v>
      </c>
      <c r="N87" s="112"/>
    </row>
    <row r="88" spans="1:14" s="45" customFormat="1">
      <c r="A88" s="242">
        <v>249</v>
      </c>
      <c r="B88" s="242" t="s">
        <v>95</v>
      </c>
      <c r="C88" s="332">
        <v>-9157.5</v>
      </c>
      <c r="D88" s="121">
        <v>-16742.5</v>
      </c>
      <c r="E88" s="121">
        <v>-9157.5</v>
      </c>
      <c r="F88" s="121">
        <v>-92.5</v>
      </c>
      <c r="G88" s="121">
        <v>-208125</v>
      </c>
      <c r="H88" s="121">
        <v>-408128.03</v>
      </c>
      <c r="I88" s="121">
        <v>320418.75846249727</v>
      </c>
      <c r="J88" s="34">
        <v>672344.7216941925</v>
      </c>
      <c r="K88" s="34">
        <v>-836847.08597424242</v>
      </c>
      <c r="L88" s="34">
        <v>320947.75003157975</v>
      </c>
      <c r="M88" s="254">
        <f>SUM(LisäyksetVähennykset[[#This Row],[Kuntien yhdistymisavustus (-0,99 €/as)]:[Määräaikainen lisäys kompensoimaan lisäsiirtotarpeen muutosta]])</f>
        <v>-174538.88578597293</v>
      </c>
      <c r="N88" s="112"/>
    </row>
    <row r="89" spans="1:14" s="45" customFormat="1">
      <c r="A89" s="242">
        <v>250</v>
      </c>
      <c r="B89" s="242" t="s">
        <v>96</v>
      </c>
      <c r="C89" s="332">
        <v>-1753.29</v>
      </c>
      <c r="D89" s="121">
        <v>-3205.51</v>
      </c>
      <c r="E89" s="121">
        <v>-1753.29</v>
      </c>
      <c r="F89" s="121">
        <v>-17.71</v>
      </c>
      <c r="G89" s="121">
        <v>-39847.5</v>
      </c>
      <c r="H89" s="121">
        <v>-53374.775000000001</v>
      </c>
      <c r="I89" s="121">
        <v>72091.004245145552</v>
      </c>
      <c r="J89" s="34">
        <v>870.77665835380242</v>
      </c>
      <c r="K89" s="34">
        <v>-160222.29073085226</v>
      </c>
      <c r="L89" s="34">
        <v>61448.482735775971</v>
      </c>
      <c r="M89" s="254">
        <f>SUM(LisäyksetVähennykset[[#This Row],[Kuntien yhdistymisavustus (-0,99 €/as)]:[Määräaikainen lisäys kompensoimaan lisäsiirtotarpeen muutosta]])</f>
        <v>-125764.10209157693</v>
      </c>
      <c r="N89" s="112"/>
    </row>
    <row r="90" spans="1:14" s="45" customFormat="1">
      <c r="A90" s="242">
        <v>256</v>
      </c>
      <c r="B90" s="242" t="s">
        <v>97</v>
      </c>
      <c r="C90" s="332">
        <v>-1538.46</v>
      </c>
      <c r="D90" s="121">
        <v>-2812.7400000000002</v>
      </c>
      <c r="E90" s="121">
        <v>-1538.46</v>
      </c>
      <c r="F90" s="121">
        <v>-15.540000000000001</v>
      </c>
      <c r="G90" s="121">
        <v>-34965</v>
      </c>
      <c r="H90" s="121">
        <v>-11765.834999999999</v>
      </c>
      <c r="I90" s="121">
        <v>-362763.67221784615</v>
      </c>
      <c r="J90" s="34">
        <v>-434949.22787797474</v>
      </c>
      <c r="K90" s="34">
        <v>-140590.31044367273</v>
      </c>
      <c r="L90" s="34">
        <v>53919.222005305397</v>
      </c>
      <c r="M90" s="254">
        <f>SUM(LisäyksetVähennykset[[#This Row],[Kuntien yhdistymisavustus (-0,99 €/as)]:[Määräaikainen lisäys kompensoimaan lisäsiirtotarpeen muutosta]])</f>
        <v>-937020.02353418816</v>
      </c>
      <c r="N90" s="112"/>
    </row>
    <row r="91" spans="1:14" s="45" customFormat="1">
      <c r="A91" s="242">
        <v>257</v>
      </c>
      <c r="B91" s="242" t="s">
        <v>98</v>
      </c>
      <c r="C91" s="332">
        <v>-40314.78</v>
      </c>
      <c r="D91" s="121">
        <v>-73706.820000000007</v>
      </c>
      <c r="E91" s="121">
        <v>-40314.78</v>
      </c>
      <c r="F91" s="121">
        <v>-407.22</v>
      </c>
      <c r="G91" s="121">
        <v>-916245</v>
      </c>
      <c r="H91" s="121">
        <v>-2276668.0687000002</v>
      </c>
      <c r="I91" s="121">
        <v>6725341.0657557379</v>
      </c>
      <c r="J91" s="34">
        <v>4048240.6097632633</v>
      </c>
      <c r="K91" s="34">
        <v>-3684117.5173019571</v>
      </c>
      <c r="L91" s="34">
        <v>1412933.4353282151</v>
      </c>
      <c r="M91" s="254">
        <f>SUM(LisäyksetVähennykset[[#This Row],[Kuntien yhdistymisavustus (-0,99 €/as)]:[Määräaikainen lisäys kompensoimaan lisäsiirtotarpeen muutosta]])</f>
        <v>5154740.9248452587</v>
      </c>
      <c r="N91" s="112"/>
    </row>
    <row r="92" spans="1:14" s="45" customFormat="1">
      <c r="A92" s="242">
        <v>260</v>
      </c>
      <c r="B92" s="242" t="s">
        <v>99</v>
      </c>
      <c r="C92" s="332">
        <v>-9629.73</v>
      </c>
      <c r="D92" s="121">
        <v>-17605.87</v>
      </c>
      <c r="E92" s="121">
        <v>-9629.73</v>
      </c>
      <c r="F92" s="121">
        <v>-97.27</v>
      </c>
      <c r="G92" s="121">
        <v>-218857.5</v>
      </c>
      <c r="H92" s="121">
        <v>-283228.59000000003</v>
      </c>
      <c r="I92" s="121">
        <v>2819458.0556181567</v>
      </c>
      <c r="J92" s="34">
        <v>1650735.0408692514</v>
      </c>
      <c r="K92" s="34">
        <v>-880001.25462394126</v>
      </c>
      <c r="L92" s="34">
        <v>337498.24481699202</v>
      </c>
      <c r="M92" s="254">
        <f>SUM(LisäyksetVähennykset[[#This Row],[Kuntien yhdistymisavustus (-0,99 €/as)]:[Määräaikainen lisäys kompensoimaan lisäsiirtotarpeen muutosta]])</f>
        <v>3388641.3966804589</v>
      </c>
      <c r="N92" s="112"/>
    </row>
    <row r="93" spans="1:14" s="45" customFormat="1">
      <c r="A93" s="242">
        <v>261</v>
      </c>
      <c r="B93" s="242" t="s">
        <v>100</v>
      </c>
      <c r="C93" s="332">
        <v>-6570.63</v>
      </c>
      <c r="D93" s="121">
        <v>-12012.970000000001</v>
      </c>
      <c r="E93" s="121">
        <v>-6570.63</v>
      </c>
      <c r="F93" s="121">
        <v>-66.37</v>
      </c>
      <c r="G93" s="121">
        <v>-149332.5</v>
      </c>
      <c r="H93" s="121">
        <v>-84416.717000000004</v>
      </c>
      <c r="I93" s="121">
        <v>609645.5223547935</v>
      </c>
      <c r="J93" s="34">
        <v>1843925.8542115933</v>
      </c>
      <c r="K93" s="34">
        <v>-600449.09293092403</v>
      </c>
      <c r="L93" s="34">
        <v>230284.34777941564</v>
      </c>
      <c r="M93" s="254">
        <f>SUM(LisäyksetVähennykset[[#This Row],[Kuntien yhdistymisavustus (-0,99 €/as)]:[Määräaikainen lisäys kompensoimaan lisäsiirtotarpeen muutosta]])</f>
        <v>1824436.8144148784</v>
      </c>
      <c r="N93" s="112"/>
    </row>
    <row r="94" spans="1:14" s="45" customFormat="1">
      <c r="A94" s="242">
        <v>263</v>
      </c>
      <c r="B94" s="242" t="s">
        <v>101</v>
      </c>
      <c r="C94" s="332">
        <v>-7521.03</v>
      </c>
      <c r="D94" s="121">
        <v>-13750.57</v>
      </c>
      <c r="E94" s="121">
        <v>-7521.03</v>
      </c>
      <c r="F94" s="121">
        <v>-75.97</v>
      </c>
      <c r="G94" s="121">
        <v>-170932.5</v>
      </c>
      <c r="H94" s="121">
        <v>-275731.20500000002</v>
      </c>
      <c r="I94" s="121">
        <v>1099202.779954009</v>
      </c>
      <c r="J94" s="34">
        <v>488196.73583322216</v>
      </c>
      <c r="K94" s="34">
        <v>-687300.24996176432</v>
      </c>
      <c r="L94" s="34">
        <v>263593.51967458503</v>
      </c>
      <c r="M94" s="254">
        <f>SUM(LisäyksetVähennykset[[#This Row],[Kuntien yhdistymisavustus (-0,99 €/as)]:[Määräaikainen lisäys kompensoimaan lisäsiirtotarpeen muutosta]])</f>
        <v>688160.48050005175</v>
      </c>
      <c r="N94" s="112"/>
    </row>
    <row r="95" spans="1:14" s="45" customFormat="1">
      <c r="A95" s="242">
        <v>265</v>
      </c>
      <c r="B95" s="242" t="s">
        <v>102</v>
      </c>
      <c r="C95" s="332">
        <v>-1053.3599999999999</v>
      </c>
      <c r="D95" s="121">
        <v>-1925.8400000000001</v>
      </c>
      <c r="E95" s="121">
        <v>-1053.3599999999999</v>
      </c>
      <c r="F95" s="121">
        <v>-10.64</v>
      </c>
      <c r="G95" s="121">
        <v>-23940</v>
      </c>
      <c r="H95" s="121">
        <v>-33282.294999999998</v>
      </c>
      <c r="I95" s="121">
        <v>405500.36943385511</v>
      </c>
      <c r="J95" s="34">
        <v>169928.18931290039</v>
      </c>
      <c r="K95" s="34">
        <v>-96260.032375847994</v>
      </c>
      <c r="L95" s="34">
        <v>36917.665517146037</v>
      </c>
      <c r="M95" s="254">
        <f>SUM(LisäyksetVähennykset[[#This Row],[Kuntien yhdistymisavustus (-0,99 €/as)]:[Määräaikainen lisäys kompensoimaan lisäsiirtotarpeen muutosta]])</f>
        <v>454820.69688805356</v>
      </c>
      <c r="N95" s="112"/>
    </row>
    <row r="96" spans="1:14" s="45" customFormat="1">
      <c r="A96" s="242">
        <v>271</v>
      </c>
      <c r="B96" s="242" t="s">
        <v>103</v>
      </c>
      <c r="C96" s="332">
        <v>-6833.97</v>
      </c>
      <c r="D96" s="121">
        <v>-12494.43</v>
      </c>
      <c r="E96" s="121">
        <v>-6833.97</v>
      </c>
      <c r="F96" s="121">
        <v>-69.03</v>
      </c>
      <c r="G96" s="121">
        <v>-155317.5</v>
      </c>
      <c r="H96" s="121">
        <v>-260031.535</v>
      </c>
      <c r="I96" s="121">
        <v>-696417.97751523822</v>
      </c>
      <c r="J96" s="34">
        <v>-375622.2255429147</v>
      </c>
      <c r="K96" s="34">
        <v>-624514.10102488601</v>
      </c>
      <c r="L96" s="34">
        <v>239513.76415870216</v>
      </c>
      <c r="M96" s="254">
        <f>SUM(LisäyksetVähennykset[[#This Row],[Kuntien yhdistymisavustus (-0,99 €/as)]:[Määräaikainen lisäys kompensoimaan lisäsiirtotarpeen muutosta]])</f>
        <v>-1898620.9749243369</v>
      </c>
      <c r="N96" s="112"/>
    </row>
    <row r="97" spans="1:14" s="45" customFormat="1">
      <c r="A97" s="242">
        <v>272</v>
      </c>
      <c r="B97" s="242" t="s">
        <v>104</v>
      </c>
      <c r="C97" s="332">
        <v>-47525.94</v>
      </c>
      <c r="D97" s="121">
        <v>-86890.86</v>
      </c>
      <c r="E97" s="121">
        <v>-47525.94</v>
      </c>
      <c r="F97" s="121">
        <v>-480.06</v>
      </c>
      <c r="G97" s="121">
        <v>-1080135</v>
      </c>
      <c r="H97" s="121">
        <v>-1715879.7185</v>
      </c>
      <c r="I97" s="121">
        <v>-9738230.4455543701</v>
      </c>
      <c r="J97" s="34">
        <v>-4498144.4554629494</v>
      </c>
      <c r="K97" s="34">
        <v>-4343100.6712734578</v>
      </c>
      <c r="L97" s="34">
        <v>1665666.7770828127</v>
      </c>
      <c r="M97" s="254">
        <f>SUM(LisäyksetVähennykset[[#This Row],[Kuntien yhdistymisavustus (-0,99 €/as)]:[Määräaikainen lisäys kompensoimaan lisäsiirtotarpeen muutosta]])</f>
        <v>-19892246.313707966</v>
      </c>
      <c r="N97" s="112"/>
    </row>
    <row r="98" spans="1:14" s="45" customFormat="1">
      <c r="A98" s="242">
        <v>273</v>
      </c>
      <c r="B98" s="242" t="s">
        <v>105</v>
      </c>
      <c r="C98" s="332">
        <v>-3959.0099999999998</v>
      </c>
      <c r="D98" s="121">
        <v>-7238.1900000000005</v>
      </c>
      <c r="E98" s="121">
        <v>-3959.0099999999998</v>
      </c>
      <c r="F98" s="121">
        <v>-39.99</v>
      </c>
      <c r="G98" s="121">
        <v>-89977.5</v>
      </c>
      <c r="H98" s="121">
        <v>-48762.6005</v>
      </c>
      <c r="I98" s="121">
        <v>-709382.42537295585</v>
      </c>
      <c r="J98" s="34">
        <v>953219.84498829453</v>
      </c>
      <c r="K98" s="34">
        <v>-361789.35100659414</v>
      </c>
      <c r="L98" s="34">
        <v>138753.51917581484</v>
      </c>
      <c r="M98" s="254">
        <f>SUM(LisäyksetVähennykset[[#This Row],[Kuntien yhdistymisavustus (-0,99 €/as)]:[Määräaikainen lisäys kompensoimaan lisäsiirtotarpeen muutosta]])</f>
        <v>-133134.71271544063</v>
      </c>
      <c r="N98" s="112"/>
    </row>
    <row r="99" spans="1:14" s="45" customFormat="1">
      <c r="A99" s="242">
        <v>275</v>
      </c>
      <c r="B99" s="242" t="s">
        <v>106</v>
      </c>
      <c r="C99" s="332">
        <v>-2495.79</v>
      </c>
      <c r="D99" s="121">
        <v>-4563.01</v>
      </c>
      <c r="E99" s="121">
        <v>-2495.79</v>
      </c>
      <c r="F99" s="121">
        <v>-25.21</v>
      </c>
      <c r="G99" s="121">
        <v>-56722.5</v>
      </c>
      <c r="H99" s="121">
        <v>-85686.31</v>
      </c>
      <c r="I99" s="121">
        <v>181636.64018939339</v>
      </c>
      <c r="J99" s="34">
        <v>234704.18457487045</v>
      </c>
      <c r="K99" s="34">
        <v>-228074.75716119623</v>
      </c>
      <c r="L99" s="34">
        <v>87471.273278877023</v>
      </c>
      <c r="M99" s="254">
        <f>SUM(LisäyksetVähennykset[[#This Row],[Kuntien yhdistymisavustus (-0,99 €/as)]:[Määräaikainen lisäys kompensoimaan lisäsiirtotarpeen muutosta]])</f>
        <v>123748.73088194462</v>
      </c>
      <c r="N99" s="112"/>
    </row>
    <row r="100" spans="1:14" s="45" customFormat="1">
      <c r="A100" s="242">
        <v>276</v>
      </c>
      <c r="B100" s="242" t="s">
        <v>107</v>
      </c>
      <c r="C100" s="332">
        <v>-15005.43</v>
      </c>
      <c r="D100" s="121">
        <v>-27434.170000000002</v>
      </c>
      <c r="E100" s="121">
        <v>-15005.43</v>
      </c>
      <c r="F100" s="121">
        <v>-151.57</v>
      </c>
      <c r="G100" s="121">
        <v>-341032.5</v>
      </c>
      <c r="H100" s="121">
        <v>-470801.65250000003</v>
      </c>
      <c r="I100" s="121">
        <v>1188832.1994041498</v>
      </c>
      <c r="J100" s="34">
        <v>7452.4911409760489</v>
      </c>
      <c r="K100" s="34">
        <v>-1371253.1115796317</v>
      </c>
      <c r="L100" s="34">
        <v>525903.24834904366</v>
      </c>
      <c r="M100" s="254">
        <f>SUM(LisäyksetVähennykset[[#This Row],[Kuntien yhdistymisavustus (-0,99 €/as)]:[Määräaikainen lisäys kompensoimaan lisäsiirtotarpeen muutosta]])</f>
        <v>-518495.92518546211</v>
      </c>
      <c r="N100" s="112"/>
    </row>
    <row r="101" spans="1:14" s="45" customFormat="1">
      <c r="A101" s="242">
        <v>280</v>
      </c>
      <c r="B101" s="242" t="s">
        <v>108</v>
      </c>
      <c r="C101" s="332">
        <v>-2003.76</v>
      </c>
      <c r="D101" s="121">
        <v>-3663.44</v>
      </c>
      <c r="E101" s="121">
        <v>-2003.76</v>
      </c>
      <c r="F101" s="121">
        <v>-20.240000000000002</v>
      </c>
      <c r="G101" s="121">
        <v>-45540</v>
      </c>
      <c r="H101" s="121">
        <v>-33367.665000000001</v>
      </c>
      <c r="I101" s="121">
        <v>104754.44466070471</v>
      </c>
      <c r="J101" s="34">
        <v>293314.51060526399</v>
      </c>
      <c r="K101" s="34">
        <v>-183111.1894066883</v>
      </c>
      <c r="L101" s="34">
        <v>70226.837412315392</v>
      </c>
      <c r="M101" s="254">
        <f>SUM(LisäyksetVähennykset[[#This Row],[Kuntien yhdistymisavustus (-0,99 €/as)]:[Määräaikainen lisäys kompensoimaan lisäsiirtotarpeen muutosta]])</f>
        <v>198585.73827159579</v>
      </c>
      <c r="N101" s="112"/>
    </row>
    <row r="102" spans="1:14" s="45" customFormat="1">
      <c r="A102" s="242">
        <v>284</v>
      </c>
      <c r="B102" s="242" t="s">
        <v>109</v>
      </c>
      <c r="C102" s="332">
        <v>-2204.73</v>
      </c>
      <c r="D102" s="121">
        <v>-4030.8700000000003</v>
      </c>
      <c r="E102" s="121">
        <v>-2204.73</v>
      </c>
      <c r="F102" s="121">
        <v>-22.27</v>
      </c>
      <c r="G102" s="121">
        <v>-50107.5</v>
      </c>
      <c r="H102" s="121">
        <v>-34526.385000000002</v>
      </c>
      <c r="I102" s="121">
        <v>495656.02135161019</v>
      </c>
      <c r="J102" s="34">
        <v>437005.46957016032</v>
      </c>
      <c r="K102" s="34">
        <v>-201476.59032050139</v>
      </c>
      <c r="L102" s="34">
        <v>77270.33938598141</v>
      </c>
      <c r="M102" s="254">
        <f>SUM(LisäyksetVähennykset[[#This Row],[Kuntien yhdistymisavustus (-0,99 €/as)]:[Määräaikainen lisäys kompensoimaan lisäsiirtotarpeen muutosta]])</f>
        <v>715358.75498725066</v>
      </c>
      <c r="N102" s="112"/>
    </row>
    <row r="103" spans="1:14" s="45" customFormat="1">
      <c r="A103" s="242">
        <v>285</v>
      </c>
      <c r="B103" s="242" t="s">
        <v>110</v>
      </c>
      <c r="C103" s="332">
        <v>-50110.83</v>
      </c>
      <c r="D103" s="121">
        <v>-91616.77</v>
      </c>
      <c r="E103" s="121">
        <v>-50110.83</v>
      </c>
      <c r="F103" s="121">
        <v>-506.17</v>
      </c>
      <c r="G103" s="121">
        <v>-1138882.5</v>
      </c>
      <c r="H103" s="121">
        <v>-4183953.1655999999</v>
      </c>
      <c r="I103" s="121">
        <v>-9381746.5097380839</v>
      </c>
      <c r="J103" s="34">
        <v>-2383988.6197754843</v>
      </c>
      <c r="K103" s="34">
        <v>-4579317.7244062955</v>
      </c>
      <c r="L103" s="34">
        <v>1756260.7852268617</v>
      </c>
      <c r="M103" s="254">
        <f>SUM(LisäyksetVähennykset[[#This Row],[Kuntien yhdistymisavustus (-0,99 €/as)]:[Määräaikainen lisäys kompensoimaan lisäsiirtotarpeen muutosta]])</f>
        <v>-20103972.334293</v>
      </c>
      <c r="N103" s="112"/>
    </row>
    <row r="104" spans="1:14" s="45" customFormat="1">
      <c r="A104" s="242">
        <v>286</v>
      </c>
      <c r="B104" s="242" t="s">
        <v>111</v>
      </c>
      <c r="C104" s="332">
        <v>-78634.710000000006</v>
      </c>
      <c r="D104" s="121">
        <v>-143766.49</v>
      </c>
      <c r="E104" s="121">
        <v>-78634.710000000006</v>
      </c>
      <c r="F104" s="121">
        <v>-794.29</v>
      </c>
      <c r="G104" s="121">
        <v>-1787152.5</v>
      </c>
      <c r="H104" s="121">
        <v>-3875814.7149999999</v>
      </c>
      <c r="I104" s="121">
        <v>-15065385.915309358</v>
      </c>
      <c r="J104" s="34">
        <v>-6722797.3565898724</v>
      </c>
      <c r="K104" s="34">
        <v>-7185938.0747943893</v>
      </c>
      <c r="L104" s="34">
        <v>2755952.3067306322</v>
      </c>
      <c r="M104" s="254">
        <f>SUM(LisäyksetVähennykset[[#This Row],[Kuntien yhdistymisavustus (-0,99 €/as)]:[Määräaikainen lisäys kompensoimaan lisäsiirtotarpeen muutosta]])</f>
        <v>-32182966.454962987</v>
      </c>
      <c r="N104" s="112"/>
    </row>
    <row r="105" spans="1:14" s="45" customFormat="1">
      <c r="A105" s="242">
        <v>287</v>
      </c>
      <c r="B105" s="242" t="s">
        <v>112</v>
      </c>
      <c r="C105" s="332">
        <v>-6179.58</v>
      </c>
      <c r="D105" s="121">
        <v>-11298.02</v>
      </c>
      <c r="E105" s="121">
        <v>-6179.58</v>
      </c>
      <c r="F105" s="121">
        <v>-62.42</v>
      </c>
      <c r="G105" s="121">
        <v>-140445</v>
      </c>
      <c r="H105" s="121">
        <v>-89398.7</v>
      </c>
      <c r="I105" s="121">
        <v>1343461.4410168238</v>
      </c>
      <c r="J105" s="34">
        <v>777043.6969313724</v>
      </c>
      <c r="K105" s="34">
        <v>-564713.46061094292</v>
      </c>
      <c r="L105" s="34">
        <v>216579.01142671576</v>
      </c>
      <c r="M105" s="254">
        <f>SUM(LisäyksetVähennykset[[#This Row],[Kuntien yhdistymisavustus (-0,99 €/as)]:[Määräaikainen lisäys kompensoimaan lisäsiirtotarpeen muutosta]])</f>
        <v>1518807.3887639688</v>
      </c>
      <c r="N105" s="112"/>
    </row>
    <row r="106" spans="1:14" s="45" customFormat="1">
      <c r="A106" s="242">
        <v>288</v>
      </c>
      <c r="B106" s="242" t="s">
        <v>113</v>
      </c>
      <c r="C106" s="332">
        <v>-6340.95</v>
      </c>
      <c r="D106" s="121">
        <v>-11593.050000000001</v>
      </c>
      <c r="E106" s="121">
        <v>-6340.95</v>
      </c>
      <c r="F106" s="121">
        <v>-64.05</v>
      </c>
      <c r="G106" s="121">
        <v>-144112.5</v>
      </c>
      <c r="H106" s="121">
        <v>-69717.06</v>
      </c>
      <c r="I106" s="121">
        <v>2346.7919577659436</v>
      </c>
      <c r="J106" s="34">
        <v>-228105.98497165885</v>
      </c>
      <c r="K106" s="34">
        <v>-579460.06331513764</v>
      </c>
      <c r="L106" s="34">
        <v>222234.63123808306</v>
      </c>
      <c r="M106" s="254">
        <f>SUM(LisäyksetVähennykset[[#This Row],[Kuntien yhdistymisavustus (-0,99 €/as)]:[Määräaikainen lisäys kompensoimaan lisäsiirtotarpeen muutosta]])</f>
        <v>-821153.18509094743</v>
      </c>
      <c r="N106" s="112"/>
    </row>
    <row r="107" spans="1:14" s="45" customFormat="1">
      <c r="A107" s="242">
        <v>290</v>
      </c>
      <c r="B107" s="242" t="s">
        <v>114</v>
      </c>
      <c r="C107" s="332">
        <v>-7677.45</v>
      </c>
      <c r="D107" s="121">
        <v>-14036.550000000001</v>
      </c>
      <c r="E107" s="121">
        <v>-7677.45</v>
      </c>
      <c r="F107" s="121">
        <v>-77.55</v>
      </c>
      <c r="G107" s="121">
        <v>-174487.5</v>
      </c>
      <c r="H107" s="121">
        <v>-211523.07</v>
      </c>
      <c r="I107" s="121">
        <v>397021.42675954005</v>
      </c>
      <c r="J107" s="34">
        <v>711945.79243258783</v>
      </c>
      <c r="K107" s="34">
        <v>-701594.50288975681</v>
      </c>
      <c r="L107" s="34">
        <v>269075.65421566495</v>
      </c>
      <c r="M107" s="254">
        <f>SUM(LisäyksetVähennykset[[#This Row],[Kuntien yhdistymisavustus (-0,99 €/as)]:[Määräaikainen lisäys kompensoimaan lisäsiirtotarpeen muutosta]])</f>
        <v>260968.80051803601</v>
      </c>
      <c r="N107" s="112"/>
    </row>
    <row r="108" spans="1:14" s="45" customFormat="1">
      <c r="A108" s="242">
        <v>291</v>
      </c>
      <c r="B108" s="242" t="s">
        <v>115</v>
      </c>
      <c r="C108" s="332">
        <v>-2097.81</v>
      </c>
      <c r="D108" s="121">
        <v>-3835.3900000000003</v>
      </c>
      <c r="E108" s="121">
        <v>-2097.81</v>
      </c>
      <c r="F108" s="121">
        <v>-21.19</v>
      </c>
      <c r="G108" s="121">
        <v>-47677.5</v>
      </c>
      <c r="H108" s="121">
        <v>-48432.53</v>
      </c>
      <c r="I108" s="121">
        <v>1054311.1390061574</v>
      </c>
      <c r="J108" s="34">
        <v>924472.97573058342</v>
      </c>
      <c r="K108" s="34">
        <v>-191705.83515453187</v>
      </c>
      <c r="L108" s="34">
        <v>73523.057547774864</v>
      </c>
      <c r="M108" s="254">
        <f>SUM(LisäyksetVähennykset[[#This Row],[Kuntien yhdistymisavustus (-0,99 €/as)]:[Määräaikainen lisäys kompensoimaan lisäsiirtotarpeen muutosta]])</f>
        <v>1756439.1071299838</v>
      </c>
      <c r="N108" s="112"/>
    </row>
    <row r="109" spans="1:14" s="45" customFormat="1">
      <c r="A109" s="242">
        <v>297</v>
      </c>
      <c r="B109" s="242" t="s">
        <v>116</v>
      </c>
      <c r="C109" s="332">
        <v>-121368.06</v>
      </c>
      <c r="D109" s="121">
        <v>-221895.14</v>
      </c>
      <c r="E109" s="121">
        <v>-121368.06</v>
      </c>
      <c r="F109" s="121">
        <v>-1225.94</v>
      </c>
      <c r="G109" s="121">
        <v>-2758365</v>
      </c>
      <c r="H109" s="121">
        <v>-9634600.9978500009</v>
      </c>
      <c r="I109" s="121">
        <v>-13124916.652892057</v>
      </c>
      <c r="J109" s="34">
        <v>-4474986.7012361381</v>
      </c>
      <c r="K109" s="34">
        <v>-11091073.692748787</v>
      </c>
      <c r="L109" s="34">
        <v>4253650.6451212419</v>
      </c>
      <c r="M109" s="254">
        <f>SUM(LisäyksetVähennykset[[#This Row],[Kuntien yhdistymisavustus (-0,99 €/as)]:[Määräaikainen lisäys kompensoimaan lisäsiirtotarpeen muutosta]])</f>
        <v>-37296149.599605739</v>
      </c>
      <c r="N109" s="112"/>
    </row>
    <row r="110" spans="1:14" s="45" customFormat="1">
      <c r="A110" s="240">
        <v>300</v>
      </c>
      <c r="B110" s="242" t="s">
        <v>117</v>
      </c>
      <c r="C110" s="332">
        <v>-3402.63</v>
      </c>
      <c r="D110" s="121">
        <v>-6220.97</v>
      </c>
      <c r="E110" s="121">
        <v>-3402.63</v>
      </c>
      <c r="F110" s="121">
        <v>-34.369999999999997</v>
      </c>
      <c r="G110" s="121">
        <v>-77332.5</v>
      </c>
      <c r="H110" s="121">
        <v>-51817.355000000003</v>
      </c>
      <c r="I110" s="121">
        <v>1408655.442844271</v>
      </c>
      <c r="J110" s="121">
        <v>718383.70633970911</v>
      </c>
      <c r="K110" s="121">
        <v>-310945.23616145639</v>
      </c>
      <c r="L110" s="121">
        <v>119253.77479551779</v>
      </c>
      <c r="M110" s="254">
        <f>SUM(LisäyksetVähennykset[[#This Row],[Kuntien yhdistymisavustus (-0,99 €/as)]:[Määräaikainen lisäys kompensoimaan lisäsiirtotarpeen muutosta]])</f>
        <v>1793137.2328180415</v>
      </c>
      <c r="N110" s="112"/>
    </row>
    <row r="111" spans="1:14" s="45" customFormat="1">
      <c r="A111" s="242">
        <v>301</v>
      </c>
      <c r="B111" s="242" t="s">
        <v>118</v>
      </c>
      <c r="C111" s="332">
        <v>-19691.099999999999</v>
      </c>
      <c r="D111" s="121">
        <v>-36000.9</v>
      </c>
      <c r="E111" s="121">
        <v>-19691.099999999999</v>
      </c>
      <c r="F111" s="121">
        <v>-198.9</v>
      </c>
      <c r="G111" s="121">
        <v>-447525</v>
      </c>
      <c r="H111" s="121">
        <v>-550234.91500000004</v>
      </c>
      <c r="I111" s="121">
        <v>-1712165.2490845402</v>
      </c>
      <c r="J111" s="34">
        <v>-2039012.3076953078</v>
      </c>
      <c r="K111" s="34">
        <v>-1799447.4097327224</v>
      </c>
      <c r="L111" s="34">
        <v>690124.40520304011</v>
      </c>
      <c r="M111" s="254">
        <f>SUM(LisäyksetVähennykset[[#This Row],[Kuntien yhdistymisavustus (-0,99 €/as)]:[Määräaikainen lisäys kompensoimaan lisäsiirtotarpeen muutosta]])</f>
        <v>-5933842.4763095304</v>
      </c>
      <c r="N111" s="112"/>
    </row>
    <row r="112" spans="1:14" s="104" customFormat="1">
      <c r="A112" s="240">
        <v>304</v>
      </c>
      <c r="B112" s="242" t="s">
        <v>119</v>
      </c>
      <c r="C112" s="332">
        <v>-940.5</v>
      </c>
      <c r="D112" s="121">
        <v>-1719.5</v>
      </c>
      <c r="E112" s="121">
        <v>-940.5</v>
      </c>
      <c r="F112" s="121">
        <v>-9.5</v>
      </c>
      <c r="G112" s="121">
        <v>-21375</v>
      </c>
      <c r="H112" s="121">
        <v>-17014.224999999999</v>
      </c>
      <c r="I112" s="121">
        <v>-267929.99604301376</v>
      </c>
      <c r="J112" s="121">
        <v>-14286.912519806761</v>
      </c>
      <c r="K112" s="121">
        <v>-85946.45747843571</v>
      </c>
      <c r="L112" s="121">
        <v>32962.201354594676</v>
      </c>
      <c r="M112" s="254">
        <f>SUM(LisäyksetVähennykset[[#This Row],[Kuntien yhdistymisavustus (-0,99 €/as)]:[Määräaikainen lisäys kompensoimaan lisäsiirtotarpeen muutosta]])</f>
        <v>-377200.38968666154</v>
      </c>
      <c r="N112" s="60"/>
    </row>
    <row r="113" spans="1:14" s="45" customFormat="1">
      <c r="A113" s="242">
        <v>305</v>
      </c>
      <c r="B113" s="242" t="s">
        <v>120</v>
      </c>
      <c r="C113" s="332">
        <v>-14994.539999999999</v>
      </c>
      <c r="D113" s="121">
        <v>-27414.260000000002</v>
      </c>
      <c r="E113" s="121">
        <v>-14994.539999999999</v>
      </c>
      <c r="F113" s="121">
        <v>-151.46</v>
      </c>
      <c r="G113" s="121">
        <v>-340785</v>
      </c>
      <c r="H113" s="121">
        <v>-356724.84499999997</v>
      </c>
      <c r="I113" s="121">
        <v>705386.39323019725</v>
      </c>
      <c r="J113" s="34">
        <v>1274653.1189066158</v>
      </c>
      <c r="K113" s="34">
        <v>-1370257.9420719866</v>
      </c>
      <c r="L113" s="34">
        <v>525521.58075441152</v>
      </c>
      <c r="M113" s="254">
        <f>SUM(LisäyksetVähennykset[[#This Row],[Kuntien yhdistymisavustus (-0,99 €/as)]:[Määräaikainen lisäys kompensoimaan lisäsiirtotarpeen muutosta]])</f>
        <v>380238.50581923791</v>
      </c>
      <c r="N113" s="112"/>
    </row>
    <row r="114" spans="1:14" s="45" customFormat="1">
      <c r="A114" s="242">
        <v>309</v>
      </c>
      <c r="B114" s="242" t="s">
        <v>121</v>
      </c>
      <c r="C114" s="332">
        <v>-6392.43</v>
      </c>
      <c r="D114" s="121">
        <v>-11687.17</v>
      </c>
      <c r="E114" s="121">
        <v>-6392.43</v>
      </c>
      <c r="F114" s="121">
        <v>-64.570000000000007</v>
      </c>
      <c r="G114" s="121">
        <v>-145282.5</v>
      </c>
      <c r="H114" s="121">
        <v>-501924.01240000001</v>
      </c>
      <c r="I114" s="121">
        <v>-1326691.3805399276</v>
      </c>
      <c r="J114" s="34">
        <v>-980363.09950571635</v>
      </c>
      <c r="K114" s="34">
        <v>-584164.50098764151</v>
      </c>
      <c r="L114" s="34">
        <v>224038.87804907138</v>
      </c>
      <c r="M114" s="254">
        <f>SUM(LisäyksetVähennykset[[#This Row],[Kuntien yhdistymisavustus (-0,99 €/as)]:[Määräaikainen lisäys kompensoimaan lisäsiirtotarpeen muutosta]])</f>
        <v>-3338923.2153842142</v>
      </c>
      <c r="N114" s="112"/>
    </row>
    <row r="115" spans="1:14" s="45" customFormat="1">
      <c r="A115" s="242">
        <v>312</v>
      </c>
      <c r="B115" s="242" t="s">
        <v>122</v>
      </c>
      <c r="C115" s="332">
        <v>-1184.04</v>
      </c>
      <c r="D115" s="121">
        <v>-2164.7600000000002</v>
      </c>
      <c r="E115" s="121">
        <v>-1184.04</v>
      </c>
      <c r="F115" s="121">
        <v>-11.96</v>
      </c>
      <c r="G115" s="121">
        <v>-26910</v>
      </c>
      <c r="H115" s="121">
        <v>-26550.51</v>
      </c>
      <c r="I115" s="121">
        <v>-92720.845587725125</v>
      </c>
      <c r="J115" s="34">
        <v>-127271.39875370733</v>
      </c>
      <c r="K115" s="34">
        <v>-108202.06646758853</v>
      </c>
      <c r="L115" s="34">
        <v>41497.676652731825</v>
      </c>
      <c r="M115" s="254">
        <f>SUM(LisäyksetVähennykset[[#This Row],[Kuntien yhdistymisavustus (-0,99 €/as)]:[Määräaikainen lisäys kompensoimaan lisäsiirtotarpeen muutosta]])</f>
        <v>-344701.9441562891</v>
      </c>
      <c r="N115" s="112"/>
    </row>
    <row r="116" spans="1:14" s="45" customFormat="1">
      <c r="A116" s="242">
        <v>316</v>
      </c>
      <c r="B116" s="242" t="s">
        <v>123</v>
      </c>
      <c r="C116" s="332">
        <v>-4156.0199999999995</v>
      </c>
      <c r="D116" s="121">
        <v>-7598.38</v>
      </c>
      <c r="E116" s="121">
        <v>-4156.0199999999995</v>
      </c>
      <c r="F116" s="121">
        <v>-41.980000000000004</v>
      </c>
      <c r="G116" s="121">
        <v>-94455</v>
      </c>
      <c r="H116" s="121">
        <v>-305407.67</v>
      </c>
      <c r="I116" s="121">
        <v>-213827.08672629786</v>
      </c>
      <c r="J116" s="34">
        <v>-176112.97313038999</v>
      </c>
      <c r="K116" s="34">
        <v>-379792.87209944538</v>
      </c>
      <c r="L116" s="34">
        <v>145658.23293325101</v>
      </c>
      <c r="M116" s="254">
        <f>SUM(LisäyksetVähennykset[[#This Row],[Kuntien yhdistymisavustus (-0,99 €/as)]:[Määräaikainen lisäys kompensoimaan lisäsiirtotarpeen muutosta]])</f>
        <v>-1039889.7690228822</v>
      </c>
      <c r="N116" s="112"/>
    </row>
    <row r="117" spans="1:14" s="45" customFormat="1">
      <c r="A117" s="242">
        <v>317</v>
      </c>
      <c r="B117" s="242" t="s">
        <v>124</v>
      </c>
      <c r="C117" s="332">
        <v>-2449.2599999999998</v>
      </c>
      <c r="D117" s="121">
        <v>-4477.9400000000005</v>
      </c>
      <c r="E117" s="121">
        <v>-2449.2599999999998</v>
      </c>
      <c r="F117" s="121">
        <v>-24.740000000000002</v>
      </c>
      <c r="G117" s="121">
        <v>-55665</v>
      </c>
      <c r="H117" s="121">
        <v>-65554.464999999997</v>
      </c>
      <c r="I117" s="121">
        <v>603167.07771725534</v>
      </c>
      <c r="J117" s="34">
        <v>226162.50970394525</v>
      </c>
      <c r="K117" s="34">
        <v>-223822.66926489468</v>
      </c>
      <c r="L117" s="34">
        <v>85840.511738176036</v>
      </c>
      <c r="M117" s="254">
        <f>SUM(LisäyksetVähennykset[[#This Row],[Kuntien yhdistymisavustus (-0,99 €/as)]:[Määräaikainen lisäys kompensoimaan lisäsiirtotarpeen muutosta]])</f>
        <v>560726.76489448198</v>
      </c>
      <c r="N117" s="112"/>
    </row>
    <row r="118" spans="1:14" s="45" customFormat="1">
      <c r="A118" s="242">
        <v>320</v>
      </c>
      <c r="B118" s="242" t="s">
        <v>125</v>
      </c>
      <c r="C118" s="332">
        <v>-6926.04</v>
      </c>
      <c r="D118" s="121">
        <v>-12662.76</v>
      </c>
      <c r="E118" s="121">
        <v>-6926.04</v>
      </c>
      <c r="F118" s="121">
        <v>-69.960000000000008</v>
      </c>
      <c r="G118" s="121">
        <v>-157410</v>
      </c>
      <c r="H118" s="121">
        <v>-203968.27499999999</v>
      </c>
      <c r="I118" s="121">
        <v>426974.0991582594</v>
      </c>
      <c r="J118" s="34">
        <v>724729.16049459495</v>
      </c>
      <c r="K118" s="34">
        <v>-632927.80686224869</v>
      </c>
      <c r="L118" s="34">
        <v>242740.5901860467</v>
      </c>
      <c r="M118" s="254">
        <f>SUM(LisäyksetVähennykset[[#This Row],[Kuntien yhdistymisavustus (-0,99 €/as)]:[Määräaikainen lisäys kompensoimaan lisäsiirtotarpeen muutosta]])</f>
        <v>373552.96797665244</v>
      </c>
      <c r="N118" s="112"/>
    </row>
    <row r="119" spans="1:14" s="45" customFormat="1">
      <c r="A119" s="242">
        <v>322</v>
      </c>
      <c r="B119" s="242" t="s">
        <v>126</v>
      </c>
      <c r="C119" s="332">
        <v>-6483.51</v>
      </c>
      <c r="D119" s="121">
        <v>-11853.69</v>
      </c>
      <c r="E119" s="121">
        <v>-6483.51</v>
      </c>
      <c r="F119" s="121">
        <v>-65.489999999999995</v>
      </c>
      <c r="G119" s="121">
        <v>-147352.5</v>
      </c>
      <c r="H119" s="121">
        <v>-168457.81</v>
      </c>
      <c r="I119" s="121">
        <v>1131768.4655349874</v>
      </c>
      <c r="J119" s="34">
        <v>1030274.3251793605</v>
      </c>
      <c r="K119" s="34">
        <v>-592487.7368697637</v>
      </c>
      <c r="L119" s="34">
        <v>227231.00702235845</v>
      </c>
      <c r="M119" s="254">
        <f>SUM(LisäyksetVähennykset[[#This Row],[Kuntien yhdistymisavustus (-0,99 €/as)]:[Määräaikainen lisäys kompensoimaan lisäsiirtotarpeen muutosta]])</f>
        <v>1456089.5508669429</v>
      </c>
      <c r="N119" s="112"/>
    </row>
    <row r="120" spans="1:14" s="45" customFormat="1">
      <c r="A120" s="242">
        <v>398</v>
      </c>
      <c r="B120" s="242" t="s">
        <v>127</v>
      </c>
      <c r="C120" s="332">
        <v>-118973.25</v>
      </c>
      <c r="D120" s="121">
        <v>-217516.75</v>
      </c>
      <c r="E120" s="121">
        <v>-118973.25</v>
      </c>
      <c r="F120" s="121">
        <v>-1201.75</v>
      </c>
      <c r="G120" s="121">
        <v>-2703937.5</v>
      </c>
      <c r="H120" s="121">
        <v>-11503541.45875</v>
      </c>
      <c r="I120" s="121">
        <v>9513565.8256448787</v>
      </c>
      <c r="J120" s="34">
        <v>14243489.501497801</v>
      </c>
      <c r="K120" s="34">
        <v>-10872226.871022118</v>
      </c>
      <c r="L120" s="34">
        <v>4169718.4713562266</v>
      </c>
      <c r="M120" s="254">
        <f>SUM(LisäyksetVähennykset[[#This Row],[Kuntien yhdistymisavustus (-0,99 €/as)]:[Määräaikainen lisäys kompensoimaan lisäsiirtotarpeen muutosta]])</f>
        <v>2390402.9687267882</v>
      </c>
      <c r="N120" s="112"/>
    </row>
    <row r="121" spans="1:14" s="104" customFormat="1">
      <c r="A121" s="240">
        <v>399</v>
      </c>
      <c r="B121" s="242" t="s">
        <v>128</v>
      </c>
      <c r="C121" s="332">
        <v>-7738.83</v>
      </c>
      <c r="D121" s="121">
        <v>-14148.77</v>
      </c>
      <c r="E121" s="121">
        <v>-7738.83</v>
      </c>
      <c r="F121" s="121">
        <v>-78.17</v>
      </c>
      <c r="G121" s="121">
        <v>-175882.5</v>
      </c>
      <c r="H121" s="121">
        <v>-171381.715</v>
      </c>
      <c r="I121" s="121">
        <v>-1523096.9655276879</v>
      </c>
      <c r="J121" s="121">
        <v>-1681107.9735297423</v>
      </c>
      <c r="K121" s="121">
        <v>-707203.64011466526</v>
      </c>
      <c r="L121" s="121">
        <v>271226.87156722799</v>
      </c>
      <c r="M121" s="254">
        <f>SUM(LisäyksetVähennykset[[#This Row],[Kuntien yhdistymisavustus (-0,99 €/as)]:[Määräaikainen lisäys kompensoimaan lisäsiirtotarpeen muutosta]])</f>
        <v>-4017150.5226048678</v>
      </c>
      <c r="N121" s="60"/>
    </row>
    <row r="122" spans="1:14" s="45" customFormat="1">
      <c r="A122" s="242">
        <v>400</v>
      </c>
      <c r="B122" s="242" t="s">
        <v>129</v>
      </c>
      <c r="C122" s="332">
        <v>-8282.34</v>
      </c>
      <c r="D122" s="121">
        <v>-15142.460000000001</v>
      </c>
      <c r="E122" s="121">
        <v>-8282.34</v>
      </c>
      <c r="F122" s="121">
        <v>-83.66</v>
      </c>
      <c r="G122" s="121">
        <v>-188235</v>
      </c>
      <c r="H122" s="121">
        <v>-173197.495</v>
      </c>
      <c r="I122" s="121">
        <v>1536725.6861348208</v>
      </c>
      <c r="J122" s="34">
        <v>1088816.6993576081</v>
      </c>
      <c r="K122" s="34">
        <v>-756871.64554167702</v>
      </c>
      <c r="L122" s="34">
        <v>290275.55424477794</v>
      </c>
      <c r="M122" s="254">
        <f>SUM(LisäyksetVähennykset[[#This Row],[Kuntien yhdistymisavustus (-0,99 €/as)]:[Määräaikainen lisäys kompensoimaan lisäsiirtotarpeen muutosta]])</f>
        <v>1765722.9991955301</v>
      </c>
      <c r="N122" s="112"/>
    </row>
    <row r="123" spans="1:14" s="45" customFormat="1">
      <c r="A123" s="242">
        <v>402</v>
      </c>
      <c r="B123" s="242" t="s">
        <v>130</v>
      </c>
      <c r="C123" s="332">
        <v>-9008.01</v>
      </c>
      <c r="D123" s="121">
        <v>-16469.189999999999</v>
      </c>
      <c r="E123" s="121">
        <v>-9008.01</v>
      </c>
      <c r="F123" s="121">
        <v>-90.99</v>
      </c>
      <c r="G123" s="121">
        <v>-204727.5</v>
      </c>
      <c r="H123" s="121">
        <v>-364921.51500000001</v>
      </c>
      <c r="I123" s="121">
        <v>-1870815.0638287519</v>
      </c>
      <c r="J123" s="34">
        <v>-1581776.6995717972</v>
      </c>
      <c r="K123" s="34">
        <v>-823186.12273293326</v>
      </c>
      <c r="L123" s="34">
        <v>315708.49486890208</v>
      </c>
      <c r="M123" s="254">
        <f>SUM(LisäyksetVähennykset[[#This Row],[Kuntien yhdistymisavustus (-0,99 €/as)]:[Määräaikainen lisäys kompensoimaan lisäsiirtotarpeen muutosta]])</f>
        <v>-4564294.60626458</v>
      </c>
      <c r="N123" s="112"/>
    </row>
    <row r="124" spans="1:14" s="45" customFormat="1">
      <c r="A124" s="242">
        <v>403</v>
      </c>
      <c r="B124" s="242" t="s">
        <v>131</v>
      </c>
      <c r="C124" s="332">
        <v>-2791.8</v>
      </c>
      <c r="D124" s="121">
        <v>-5104.2</v>
      </c>
      <c r="E124" s="121">
        <v>-2791.8</v>
      </c>
      <c r="F124" s="121">
        <v>-28.2</v>
      </c>
      <c r="G124" s="121">
        <v>-63450</v>
      </c>
      <c r="H124" s="121">
        <v>-49586.425000000003</v>
      </c>
      <c r="I124" s="121">
        <v>275495.32735071267</v>
      </c>
      <c r="J124" s="34">
        <v>-5031.9878603363068</v>
      </c>
      <c r="K124" s="34">
        <v>-255125.27377809337</v>
      </c>
      <c r="L124" s="34">
        <v>97845.692442059983</v>
      </c>
      <c r="M124" s="254">
        <f>SUM(LisäyksetVähennykset[[#This Row],[Kuntien yhdistymisavustus (-0,99 €/as)]:[Määräaikainen lisäys kompensoimaan lisäsiirtotarpeen muutosta]])</f>
        <v>-10568.666845657019</v>
      </c>
      <c r="N124" s="112"/>
    </row>
    <row r="125" spans="1:14" s="45" customFormat="1">
      <c r="A125" s="242">
        <v>405</v>
      </c>
      <c r="B125" s="242" t="s">
        <v>132</v>
      </c>
      <c r="C125" s="332">
        <v>-71923.5</v>
      </c>
      <c r="D125" s="121">
        <v>-131496.5</v>
      </c>
      <c r="E125" s="121">
        <v>-71923.5</v>
      </c>
      <c r="F125" s="121">
        <v>-726.5</v>
      </c>
      <c r="G125" s="121">
        <v>-1634625</v>
      </c>
      <c r="H125" s="121">
        <v>-4549494.0915000001</v>
      </c>
      <c r="I125" s="121">
        <v>-1920982.049424272</v>
      </c>
      <c r="J125" s="34">
        <v>1728668.2516668222</v>
      </c>
      <c r="K125" s="34">
        <v>-6572642.2482193206</v>
      </c>
      <c r="L125" s="34">
        <v>2520740.9772750558</v>
      </c>
      <c r="M125" s="254">
        <f>SUM(LisäyksetVähennykset[[#This Row],[Kuntien yhdistymisavustus (-0,99 €/as)]:[Määräaikainen lisäys kompensoimaan lisäsiirtotarpeen muutosta]])</f>
        <v>-10704404.160201713</v>
      </c>
      <c r="N125" s="112"/>
    </row>
    <row r="126" spans="1:14" s="45" customFormat="1">
      <c r="A126" s="242">
        <v>407</v>
      </c>
      <c r="B126" s="242" t="s">
        <v>133</v>
      </c>
      <c r="C126" s="332">
        <v>-2492.8200000000002</v>
      </c>
      <c r="D126" s="121">
        <v>-4557.58</v>
      </c>
      <c r="E126" s="121">
        <v>-2492.8200000000002</v>
      </c>
      <c r="F126" s="121">
        <v>-25.18</v>
      </c>
      <c r="G126" s="121">
        <v>-56655</v>
      </c>
      <c r="H126" s="121">
        <v>-100673.985</v>
      </c>
      <c r="I126" s="121">
        <v>218828.3207711225</v>
      </c>
      <c r="J126" s="34">
        <v>55101.398329936121</v>
      </c>
      <c r="K126" s="34">
        <v>-227803.34729547487</v>
      </c>
      <c r="L126" s="34">
        <v>87367.182116704629</v>
      </c>
      <c r="M126" s="254">
        <f>SUM(LisäyksetVähennykset[[#This Row],[Kuntien yhdistymisavustus (-0,99 €/as)]:[Määräaikainen lisäys kompensoimaan lisäsiirtotarpeen muutosta]])</f>
        <v>-33403.831077711642</v>
      </c>
      <c r="N126" s="112"/>
    </row>
    <row r="127" spans="1:14" s="45" customFormat="1">
      <c r="A127" s="242">
        <v>408</v>
      </c>
      <c r="B127" s="242" t="s">
        <v>134</v>
      </c>
      <c r="C127" s="332">
        <v>-13958.01</v>
      </c>
      <c r="D127" s="121">
        <v>-25519.190000000002</v>
      </c>
      <c r="E127" s="121">
        <v>-13958.01</v>
      </c>
      <c r="F127" s="121">
        <v>-140.99</v>
      </c>
      <c r="G127" s="121">
        <v>-317227.5</v>
      </c>
      <c r="H127" s="121">
        <v>-497929.39</v>
      </c>
      <c r="I127" s="121">
        <v>578082.1376279851</v>
      </c>
      <c r="J127" s="34">
        <v>-139272.04868598023</v>
      </c>
      <c r="K127" s="34">
        <v>-1275535.8989352265</v>
      </c>
      <c r="L127" s="34">
        <v>489193.76515624247</v>
      </c>
      <c r="M127" s="254">
        <f>SUM(LisäyksetVähennykset[[#This Row],[Kuntien yhdistymisavustus (-0,99 €/as)]:[Määräaikainen lisäys kompensoimaan lisäsiirtotarpeen muutosta]])</f>
        <v>-1216265.1348369792</v>
      </c>
      <c r="N127" s="112"/>
    </row>
    <row r="128" spans="1:14" s="45" customFormat="1">
      <c r="A128" s="242">
        <v>410</v>
      </c>
      <c r="B128" s="242" t="s">
        <v>135</v>
      </c>
      <c r="C128" s="332">
        <v>-18587.25</v>
      </c>
      <c r="D128" s="121">
        <v>-33982.75</v>
      </c>
      <c r="E128" s="121">
        <v>-18587.25</v>
      </c>
      <c r="F128" s="121">
        <v>-187.75</v>
      </c>
      <c r="G128" s="121">
        <v>-422437.5</v>
      </c>
      <c r="H128" s="121">
        <v>-679201.03625</v>
      </c>
      <c r="I128" s="121">
        <v>-3720568.2790627135</v>
      </c>
      <c r="J128" s="34">
        <v>-2827077.4072613851</v>
      </c>
      <c r="K128" s="34">
        <v>-1698573.4096396111</v>
      </c>
      <c r="L128" s="34">
        <v>651437.1899289632</v>
      </c>
      <c r="M128" s="254">
        <f>SUM(LisäyksetVähennykset[[#This Row],[Kuntien yhdistymisavustus (-0,99 €/as)]:[Määräaikainen lisäys kompensoimaan lisäsiirtotarpeen muutosta]])</f>
        <v>-8767765.4422847461</v>
      </c>
      <c r="N128" s="112"/>
    </row>
    <row r="129" spans="1:14" s="45" customFormat="1">
      <c r="A129" s="242">
        <v>416</v>
      </c>
      <c r="B129" s="242" t="s">
        <v>136</v>
      </c>
      <c r="C129" s="332">
        <v>-2857.14</v>
      </c>
      <c r="D129" s="121">
        <v>-5223.66</v>
      </c>
      <c r="E129" s="121">
        <v>-2857.14</v>
      </c>
      <c r="F129" s="121">
        <v>-28.86</v>
      </c>
      <c r="G129" s="121">
        <v>-64935</v>
      </c>
      <c r="H129" s="121">
        <v>-93404.71</v>
      </c>
      <c r="I129" s="121">
        <v>-428819.31141512713</v>
      </c>
      <c r="J129" s="34">
        <v>-294433.49042116606</v>
      </c>
      <c r="K129" s="34">
        <v>-261096.29082396365</v>
      </c>
      <c r="L129" s="34">
        <v>100135.69800985287</v>
      </c>
      <c r="M129" s="254">
        <f>SUM(LisäyksetVähennykset[[#This Row],[Kuntien yhdistymisavustus (-0,99 €/as)]:[Määräaikainen lisäys kompensoimaan lisäsiirtotarpeen muutosta]])</f>
        <v>-1053519.9046504041</v>
      </c>
      <c r="N129" s="112"/>
    </row>
    <row r="130" spans="1:14" s="45" customFormat="1">
      <c r="A130" s="242">
        <v>418</v>
      </c>
      <c r="B130" s="246" t="s">
        <v>137</v>
      </c>
      <c r="C130" s="332">
        <v>-24334.2</v>
      </c>
      <c r="D130" s="121">
        <v>-44489.8</v>
      </c>
      <c r="E130" s="121">
        <v>-24334.2</v>
      </c>
      <c r="F130" s="121">
        <v>-245.8</v>
      </c>
      <c r="G130" s="121">
        <v>-553050</v>
      </c>
      <c r="H130" s="121">
        <v>-915684.04500000004</v>
      </c>
      <c r="I130" s="121">
        <v>84677.650722484963</v>
      </c>
      <c r="J130" s="34">
        <v>12085.652322042046</v>
      </c>
      <c r="K130" s="34">
        <v>-2223751.4998104735</v>
      </c>
      <c r="L130" s="34">
        <v>852853.5887325654</v>
      </c>
      <c r="M130" s="254">
        <f>SUM(LisäyksetVähennykset[[#This Row],[Kuntien yhdistymisavustus (-0,99 €/as)]:[Määräaikainen lisäys kompensoimaan lisäsiirtotarpeen muutosta]])</f>
        <v>-2836272.6530333809</v>
      </c>
      <c r="N130" s="112"/>
    </row>
    <row r="131" spans="1:14" s="45" customFormat="1">
      <c r="A131" s="242">
        <v>420</v>
      </c>
      <c r="B131" s="242" t="s">
        <v>138</v>
      </c>
      <c r="C131" s="332">
        <v>-9085.23</v>
      </c>
      <c r="D131" s="121">
        <v>-16610.37</v>
      </c>
      <c r="E131" s="121">
        <v>-9085.23</v>
      </c>
      <c r="F131" s="121">
        <v>-91.77</v>
      </c>
      <c r="G131" s="121">
        <v>-206482.5</v>
      </c>
      <c r="H131" s="121">
        <v>-337236.94500000001</v>
      </c>
      <c r="I131" s="121">
        <v>829059.81939340103</v>
      </c>
      <c r="J131" s="34">
        <v>290894.17855541327</v>
      </c>
      <c r="K131" s="34">
        <v>-830242.77924168902</v>
      </c>
      <c r="L131" s="34">
        <v>318414.86508538458</v>
      </c>
      <c r="M131" s="254">
        <f>SUM(LisäyksetVähennykset[[#This Row],[Kuntien yhdistymisavustus (-0,99 €/as)]:[Määräaikainen lisäys kompensoimaan lisäsiirtotarpeen muutosta]])</f>
        <v>29534.038792509818</v>
      </c>
      <c r="N131" s="112"/>
    </row>
    <row r="132" spans="1:14" s="45" customFormat="1">
      <c r="A132" s="242">
        <v>421</v>
      </c>
      <c r="B132" s="242" t="s">
        <v>139</v>
      </c>
      <c r="C132" s="332">
        <v>-688.05</v>
      </c>
      <c r="D132" s="121">
        <v>-1257.95</v>
      </c>
      <c r="E132" s="121">
        <v>-688.05</v>
      </c>
      <c r="F132" s="121">
        <v>-6.95</v>
      </c>
      <c r="G132" s="121">
        <v>-15637.5</v>
      </c>
      <c r="H132" s="121">
        <v>-25949.264999999999</v>
      </c>
      <c r="I132" s="121">
        <v>339762.31164538307</v>
      </c>
      <c r="J132" s="34">
        <v>122612.11944892713</v>
      </c>
      <c r="K132" s="34">
        <v>-62876.618892118757</v>
      </c>
      <c r="L132" s="34">
        <v>24114.452569940317</v>
      </c>
      <c r="M132" s="254">
        <f>SUM(LisäyksetVähennykset[[#This Row],[Kuntien yhdistymisavustus (-0,99 €/as)]:[Määräaikainen lisäys kompensoimaan lisäsiirtotarpeen muutosta]])</f>
        <v>379384.49977213173</v>
      </c>
      <c r="N132" s="112"/>
    </row>
    <row r="133" spans="1:14" s="45" customFormat="1">
      <c r="A133" s="242">
        <v>422</v>
      </c>
      <c r="B133" s="242" t="s">
        <v>140</v>
      </c>
      <c r="C133" s="332">
        <v>-10268.280000000001</v>
      </c>
      <c r="D133" s="121">
        <v>-18773.32</v>
      </c>
      <c r="E133" s="121">
        <v>-10268.280000000001</v>
      </c>
      <c r="F133" s="121">
        <v>-103.72</v>
      </c>
      <c r="G133" s="121">
        <v>-233370</v>
      </c>
      <c r="H133" s="121">
        <v>-448113.4375</v>
      </c>
      <c r="I133" s="121">
        <v>-305531.87221808359</v>
      </c>
      <c r="J133" s="34">
        <v>5099.7715982188811</v>
      </c>
      <c r="K133" s="34">
        <v>-938354.37575403706</v>
      </c>
      <c r="L133" s="34">
        <v>359877.84468405892</v>
      </c>
      <c r="M133" s="254">
        <f>SUM(LisäyksetVähennykset[[#This Row],[Kuntien yhdistymisavustus (-0,99 €/as)]:[Määräaikainen lisäys kompensoimaan lisäsiirtotarpeen muutosta]])</f>
        <v>-1599805.6691898429</v>
      </c>
      <c r="N133" s="112"/>
    </row>
    <row r="134" spans="1:14" s="45" customFormat="1">
      <c r="A134" s="242">
        <v>423</v>
      </c>
      <c r="B134" s="242" t="s">
        <v>141</v>
      </c>
      <c r="C134" s="332">
        <v>-20292.03</v>
      </c>
      <c r="D134" s="121">
        <v>-37099.57</v>
      </c>
      <c r="E134" s="121">
        <v>-20292.03</v>
      </c>
      <c r="F134" s="121">
        <v>-204.97</v>
      </c>
      <c r="G134" s="121">
        <v>-461182.5</v>
      </c>
      <c r="H134" s="121">
        <v>-422423.45500000002</v>
      </c>
      <c r="I134" s="121">
        <v>2689870.2971306173</v>
      </c>
      <c r="J134" s="34">
        <v>661307.62857140147</v>
      </c>
      <c r="K134" s="34">
        <v>-1854362.6725636809</v>
      </c>
      <c r="L134" s="34">
        <v>711185.51701592328</v>
      </c>
      <c r="M134" s="254">
        <f>SUM(LisäyksetVähennykset[[#This Row],[Kuntien yhdistymisavustus (-0,99 €/as)]:[Määräaikainen lisäys kompensoimaan lisäsiirtotarpeen muutosta]])</f>
        <v>1246506.2151542613</v>
      </c>
      <c r="N134" s="112"/>
    </row>
    <row r="135" spans="1:14" s="45" customFormat="1">
      <c r="A135" s="240">
        <v>425</v>
      </c>
      <c r="B135" s="242" t="s">
        <v>142</v>
      </c>
      <c r="C135" s="332">
        <v>-10155.42</v>
      </c>
      <c r="D135" s="121">
        <v>-18566.98</v>
      </c>
      <c r="E135" s="121">
        <v>-10155.42</v>
      </c>
      <c r="F135" s="121">
        <v>-102.58</v>
      </c>
      <c r="G135" s="121">
        <v>-230805</v>
      </c>
      <c r="H135" s="121">
        <v>-161887.19500000001</v>
      </c>
      <c r="I135" s="121">
        <v>-657075.67096898332</v>
      </c>
      <c r="J135" s="121">
        <v>-1450118.6656580232</v>
      </c>
      <c r="K135" s="121">
        <v>-928040.80085662473</v>
      </c>
      <c r="L135" s="121">
        <v>355922.38052150758</v>
      </c>
      <c r="M135" s="254">
        <f>SUM(LisäyksetVähennykset[[#This Row],[Kuntien yhdistymisavustus (-0,99 €/as)]:[Määräaikainen lisäys kompensoimaan lisäsiirtotarpeen muutosta]])</f>
        <v>-3110985.3519621235</v>
      </c>
      <c r="N135" s="112"/>
    </row>
    <row r="136" spans="1:14" s="45" customFormat="1">
      <c r="A136" s="242">
        <v>426</v>
      </c>
      <c r="B136" s="242" t="s">
        <v>143</v>
      </c>
      <c r="C136" s="332">
        <v>-11842.38</v>
      </c>
      <c r="D136" s="121">
        <v>-21651.22</v>
      </c>
      <c r="E136" s="121">
        <v>-11842.38</v>
      </c>
      <c r="F136" s="121">
        <v>-119.62</v>
      </c>
      <c r="G136" s="121">
        <v>-269145</v>
      </c>
      <c r="H136" s="121">
        <v>-444060.19750000001</v>
      </c>
      <c r="I136" s="121">
        <v>-1691326.9640593883</v>
      </c>
      <c r="J136" s="34">
        <v>-1117157.4694216459</v>
      </c>
      <c r="K136" s="34">
        <v>-1082201.6045863663</v>
      </c>
      <c r="L136" s="34">
        <v>415046.16063543316</v>
      </c>
      <c r="M136" s="254">
        <f>SUM(LisäyksetVähennykset[[#This Row],[Kuntien yhdistymisavustus (-0,99 €/as)]:[Määräaikainen lisäys kompensoimaan lisäsiirtotarpeen muutosta]])</f>
        <v>-4234300.6749319676</v>
      </c>
      <c r="N136" s="112"/>
    </row>
    <row r="137" spans="1:14" s="45" customFormat="1">
      <c r="A137" s="242">
        <v>430</v>
      </c>
      <c r="B137" s="242" t="s">
        <v>144</v>
      </c>
      <c r="C137" s="332">
        <v>-15238.08</v>
      </c>
      <c r="D137" s="121">
        <v>-27859.52</v>
      </c>
      <c r="E137" s="121">
        <v>-15238.08</v>
      </c>
      <c r="F137" s="121">
        <v>-153.92000000000002</v>
      </c>
      <c r="G137" s="121">
        <v>-346320</v>
      </c>
      <c r="H137" s="121">
        <v>-540747.29385000002</v>
      </c>
      <c r="I137" s="121">
        <v>1259219.1591275749</v>
      </c>
      <c r="J137" s="34">
        <v>438049.50745146291</v>
      </c>
      <c r="K137" s="34">
        <v>-1392513.5510611394</v>
      </c>
      <c r="L137" s="34">
        <v>534057.05605254869</v>
      </c>
      <c r="M137" s="254">
        <f>SUM(LisäyksetVähennykset[[#This Row],[Kuntien yhdistymisavustus (-0,99 €/as)]:[Määräaikainen lisäys kompensoimaan lisäsiirtotarpeen muutosta]])</f>
        <v>-106744.72227955295</v>
      </c>
      <c r="N137" s="112"/>
    </row>
    <row r="138" spans="1:14" s="45" customFormat="1">
      <c r="A138" s="242">
        <v>433</v>
      </c>
      <c r="B138" s="242" t="s">
        <v>145</v>
      </c>
      <c r="C138" s="332">
        <v>-7671.51</v>
      </c>
      <c r="D138" s="121">
        <v>-14025.69</v>
      </c>
      <c r="E138" s="121">
        <v>-7671.51</v>
      </c>
      <c r="F138" s="121">
        <v>-77.489999999999995</v>
      </c>
      <c r="G138" s="121">
        <v>-174352.5</v>
      </c>
      <c r="H138" s="121">
        <v>-257070.02</v>
      </c>
      <c r="I138" s="121">
        <v>54240.252231367471</v>
      </c>
      <c r="J138" s="34">
        <v>20606.524481259865</v>
      </c>
      <c r="K138" s="34">
        <v>-701051.68315831409</v>
      </c>
      <c r="L138" s="34">
        <v>268867.47189132014</v>
      </c>
      <c r="M138" s="254">
        <f>SUM(LisäyksetVähennykset[[#This Row],[Kuntien yhdistymisavustus (-0,99 €/as)]:[Määräaikainen lisäys kompensoimaan lisäsiirtotarpeen muutosta]])</f>
        <v>-818206.1545543666</v>
      </c>
      <c r="N138" s="112"/>
    </row>
    <row r="139" spans="1:14" s="45" customFormat="1">
      <c r="A139" s="242">
        <v>434</v>
      </c>
      <c r="B139" s="242" t="s">
        <v>146</v>
      </c>
      <c r="C139" s="332">
        <v>-14422.32</v>
      </c>
      <c r="D139" s="121">
        <v>-26368.080000000002</v>
      </c>
      <c r="E139" s="121">
        <v>-14422.32</v>
      </c>
      <c r="F139" s="121">
        <v>-145.68</v>
      </c>
      <c r="G139" s="121">
        <v>-327780</v>
      </c>
      <c r="H139" s="121">
        <v>-575741.23250000004</v>
      </c>
      <c r="I139" s="121">
        <v>2251629.3192710802</v>
      </c>
      <c r="J139" s="34">
        <v>1157596.0690550767</v>
      </c>
      <c r="K139" s="34">
        <v>-1317966.3079430016</v>
      </c>
      <c r="L139" s="34">
        <v>505466.68350919499</v>
      </c>
      <c r="M139" s="254">
        <f>SUM(LisäyksetVähennykset[[#This Row],[Kuntien yhdistymisavustus (-0,99 €/as)]:[Määräaikainen lisäys kompensoimaan lisäsiirtotarpeen muutosta]])</f>
        <v>1637846.13139235</v>
      </c>
      <c r="N139" s="112"/>
    </row>
    <row r="140" spans="1:14" s="45" customFormat="1">
      <c r="A140" s="242">
        <v>435</v>
      </c>
      <c r="B140" s="242" t="s">
        <v>147</v>
      </c>
      <c r="C140" s="332">
        <v>-685.08</v>
      </c>
      <c r="D140" s="121">
        <v>-1252.52</v>
      </c>
      <c r="E140" s="121">
        <v>-685.08</v>
      </c>
      <c r="F140" s="121">
        <v>-6.92</v>
      </c>
      <c r="G140" s="121">
        <v>-15570</v>
      </c>
      <c r="H140" s="121">
        <v>-12100.79</v>
      </c>
      <c r="I140" s="121">
        <v>386413.02982456383</v>
      </c>
      <c r="J140" s="34">
        <v>398643.91935570643</v>
      </c>
      <c r="K140" s="34">
        <v>-62605.209026397381</v>
      </c>
      <c r="L140" s="34">
        <v>24010.361407767912</v>
      </c>
      <c r="M140" s="254">
        <f>SUM(LisäyksetVähennykset[[#This Row],[Kuntien yhdistymisavustus (-0,99 €/as)]:[Määräaikainen lisäys kompensoimaan lisäsiirtotarpeen muutosta]])</f>
        <v>716161.71156164061</v>
      </c>
      <c r="N140" s="112"/>
    </row>
    <row r="141" spans="1:14" s="45" customFormat="1">
      <c r="A141" s="242">
        <v>436</v>
      </c>
      <c r="B141" s="242" t="s">
        <v>148</v>
      </c>
      <c r="C141" s="332">
        <v>-1968.12</v>
      </c>
      <c r="D141" s="121">
        <v>-3598.28</v>
      </c>
      <c r="E141" s="121">
        <v>-1968.12</v>
      </c>
      <c r="F141" s="121">
        <v>-19.88</v>
      </c>
      <c r="G141" s="121">
        <v>-44730</v>
      </c>
      <c r="H141" s="121">
        <v>-32828.67</v>
      </c>
      <c r="I141" s="121">
        <v>-94109.188607009564</v>
      </c>
      <c r="J141" s="34">
        <v>-198042.53639674731</v>
      </c>
      <c r="K141" s="34">
        <v>-179854.27101803178</v>
      </c>
      <c r="L141" s="34">
        <v>68977.743466246538</v>
      </c>
      <c r="M141" s="254">
        <f>SUM(LisäyksetVähennykset[[#This Row],[Kuntien yhdistymisavustus (-0,99 €/as)]:[Määräaikainen lisäys kompensoimaan lisäsiirtotarpeen muutosta]])</f>
        <v>-488141.32255554211</v>
      </c>
      <c r="N141" s="112"/>
    </row>
    <row r="142" spans="1:14" s="45" customFormat="1">
      <c r="A142" s="242">
        <v>440</v>
      </c>
      <c r="B142" s="242" t="s">
        <v>149</v>
      </c>
      <c r="C142" s="332">
        <v>-5674.68</v>
      </c>
      <c r="D142" s="121">
        <v>-10374.92</v>
      </c>
      <c r="E142" s="121">
        <v>-5674.68</v>
      </c>
      <c r="F142" s="121">
        <v>-57.32</v>
      </c>
      <c r="G142" s="121">
        <v>-128970</v>
      </c>
      <c r="H142" s="121">
        <v>-33531.86</v>
      </c>
      <c r="I142" s="121">
        <v>-1089533.1974779894</v>
      </c>
      <c r="J142" s="34">
        <v>-1161363.6266788817</v>
      </c>
      <c r="K142" s="34">
        <v>-518573.78343830898</v>
      </c>
      <c r="L142" s="34">
        <v>198883.51385740703</v>
      </c>
      <c r="M142" s="254">
        <f>SUM(LisäyksetVähennykset[[#This Row],[Kuntien yhdistymisavustus (-0,99 €/as)]:[Määräaikainen lisäys kompensoimaan lisäsiirtotarpeen muutosta]])</f>
        <v>-2754870.5537377731</v>
      </c>
      <c r="N142" s="112"/>
    </row>
    <row r="143" spans="1:14" s="45" customFormat="1">
      <c r="A143" s="242">
        <v>441</v>
      </c>
      <c r="B143" s="242" t="s">
        <v>150</v>
      </c>
      <c r="C143" s="332">
        <v>-4376.79</v>
      </c>
      <c r="D143" s="121">
        <v>-8002.01</v>
      </c>
      <c r="E143" s="121">
        <v>-4376.79</v>
      </c>
      <c r="F143" s="121">
        <v>-44.21</v>
      </c>
      <c r="G143" s="121">
        <v>-99472.5</v>
      </c>
      <c r="H143" s="121">
        <v>-181562.26</v>
      </c>
      <c r="I143" s="121">
        <v>-771732.80704087787</v>
      </c>
      <c r="J143" s="34">
        <v>-208178.25878147365</v>
      </c>
      <c r="K143" s="34">
        <v>-399967.67211806768</v>
      </c>
      <c r="L143" s="34">
        <v>153395.67598806639</v>
      </c>
      <c r="M143" s="254">
        <f>SUM(LisäyksetVähennykset[[#This Row],[Kuntien yhdistymisavustus (-0,99 €/as)]:[Määräaikainen lisäys kompensoimaan lisäsiirtotarpeen muutosta]])</f>
        <v>-1524317.6219523528</v>
      </c>
      <c r="N143" s="112"/>
    </row>
    <row r="144" spans="1:14" s="45" customFormat="1">
      <c r="A144" s="242">
        <v>444</v>
      </c>
      <c r="B144" s="242" t="s">
        <v>151</v>
      </c>
      <c r="C144" s="332">
        <v>-45352.89</v>
      </c>
      <c r="D144" s="121">
        <v>-82917.91</v>
      </c>
      <c r="E144" s="121">
        <v>-45352.89</v>
      </c>
      <c r="F144" s="121">
        <v>-458.11</v>
      </c>
      <c r="G144" s="121">
        <v>-1030747.5</v>
      </c>
      <c r="H144" s="121">
        <v>-2657114.5649999999</v>
      </c>
      <c r="I144" s="121">
        <v>2472289.9995598788</v>
      </c>
      <c r="J144" s="34">
        <v>3569751.2438464253</v>
      </c>
      <c r="K144" s="34">
        <v>-4144519.1195206512</v>
      </c>
      <c r="L144" s="34">
        <v>1589506.7434266701</v>
      </c>
      <c r="M144" s="254">
        <f>SUM(LisäyksetVähennykset[[#This Row],[Kuntien yhdistymisavustus (-0,99 €/as)]:[Määräaikainen lisäys kompensoimaan lisäsiirtotarpeen muutosta]])</f>
        <v>-374914.99768767715</v>
      </c>
      <c r="N144" s="112"/>
    </row>
    <row r="145" spans="1:14" s="45" customFormat="1">
      <c r="A145" s="242">
        <v>445</v>
      </c>
      <c r="B145" s="242" t="s">
        <v>152</v>
      </c>
      <c r="C145" s="332">
        <v>-14841.09</v>
      </c>
      <c r="D145" s="121">
        <v>-27133.71</v>
      </c>
      <c r="E145" s="121">
        <v>-14841.09</v>
      </c>
      <c r="F145" s="121">
        <v>-149.91</v>
      </c>
      <c r="G145" s="121">
        <v>-337297.5</v>
      </c>
      <c r="H145" s="121">
        <v>-331528.68</v>
      </c>
      <c r="I145" s="121">
        <v>-4501784.1890666038</v>
      </c>
      <c r="J145" s="34">
        <v>-794556.59658177535</v>
      </c>
      <c r="K145" s="34">
        <v>-1356235.0990097155</v>
      </c>
      <c r="L145" s="34">
        <v>520143.53737550398</v>
      </c>
      <c r="M145" s="254">
        <f>SUM(LisäyksetVähennykset[[#This Row],[Kuntien yhdistymisavustus (-0,99 €/as)]:[Määräaikainen lisäys kompensoimaan lisäsiirtotarpeen muutosta]])</f>
        <v>-6858224.3272825908</v>
      </c>
      <c r="N145" s="112"/>
    </row>
    <row r="146" spans="1:14" s="45" customFormat="1">
      <c r="A146" s="242">
        <v>475</v>
      </c>
      <c r="B146" s="242" t="s">
        <v>153</v>
      </c>
      <c r="C146" s="332">
        <v>-5424.21</v>
      </c>
      <c r="D146" s="121">
        <v>-9916.99</v>
      </c>
      <c r="E146" s="121">
        <v>-5424.21</v>
      </c>
      <c r="F146" s="121">
        <v>-54.79</v>
      </c>
      <c r="G146" s="121">
        <v>-123277.5</v>
      </c>
      <c r="H146" s="121">
        <v>-53528.464999999997</v>
      </c>
      <c r="I146" s="121">
        <v>-1369632.3485997785</v>
      </c>
      <c r="J146" s="34">
        <v>-982308.96335567965</v>
      </c>
      <c r="K146" s="34">
        <v>-495684.88476247294</v>
      </c>
      <c r="L146" s="34">
        <v>190105.1591808676</v>
      </c>
      <c r="M146" s="254">
        <f>SUM(LisäyksetVähennykset[[#This Row],[Kuntien yhdistymisavustus (-0,99 €/as)]:[Määräaikainen lisäys kompensoimaan lisäsiirtotarpeen muutosta]])</f>
        <v>-2855147.2025370635</v>
      </c>
      <c r="N146" s="112"/>
    </row>
    <row r="147" spans="1:14" s="45" customFormat="1">
      <c r="A147" s="242">
        <v>480</v>
      </c>
      <c r="B147" s="242" t="s">
        <v>154</v>
      </c>
      <c r="C147" s="332">
        <v>-1958.22</v>
      </c>
      <c r="D147" s="121">
        <v>-3580.1800000000003</v>
      </c>
      <c r="E147" s="121">
        <v>-1958.22</v>
      </c>
      <c r="F147" s="121">
        <v>-19.78</v>
      </c>
      <c r="G147" s="121">
        <v>-44505</v>
      </c>
      <c r="H147" s="121">
        <v>-34075.519999999997</v>
      </c>
      <c r="I147" s="121">
        <v>111571.41106489858</v>
      </c>
      <c r="J147" s="34">
        <v>-3659.5639550630558</v>
      </c>
      <c r="K147" s="34">
        <v>-178949.5714656272</v>
      </c>
      <c r="L147" s="34">
        <v>68630.772925671859</v>
      </c>
      <c r="M147" s="254">
        <f>SUM(LisäyksetVähennykset[[#This Row],[Kuntien yhdistymisavustus (-0,99 €/as)]:[Määräaikainen lisäys kompensoimaan lisäsiirtotarpeen muutosta]])</f>
        <v>-88503.87143011982</v>
      </c>
      <c r="N147" s="112"/>
    </row>
    <row r="148" spans="1:14" s="45" customFormat="1">
      <c r="A148" s="242">
        <v>481</v>
      </c>
      <c r="B148" s="242" t="s">
        <v>155</v>
      </c>
      <c r="C148" s="332">
        <v>-9545.58</v>
      </c>
      <c r="D148" s="121">
        <v>-17452.02</v>
      </c>
      <c r="E148" s="121">
        <v>-9545.58</v>
      </c>
      <c r="F148" s="121">
        <v>-96.42</v>
      </c>
      <c r="G148" s="121">
        <v>-216945</v>
      </c>
      <c r="H148" s="121">
        <v>-96933.797500000001</v>
      </c>
      <c r="I148" s="121">
        <v>327377.96851024253</v>
      </c>
      <c r="J148" s="34">
        <v>4740.8405081012779</v>
      </c>
      <c r="K148" s="34">
        <v>-872311.30842850229</v>
      </c>
      <c r="L148" s="34">
        <v>334548.99522210722</v>
      </c>
      <c r="M148" s="254">
        <f>SUM(LisäyksetVähennykset[[#This Row],[Kuntien yhdistymisavustus (-0,99 €/as)]:[Määräaikainen lisäys kompensoimaan lisäsiirtotarpeen muutosta]])</f>
        <v>-556161.90168805118</v>
      </c>
      <c r="N148" s="112"/>
    </row>
    <row r="149" spans="1:14" s="45" customFormat="1">
      <c r="A149" s="242">
        <v>483</v>
      </c>
      <c r="B149" s="242" t="s">
        <v>156</v>
      </c>
      <c r="C149" s="332">
        <v>-1056.33</v>
      </c>
      <c r="D149" s="121">
        <v>-1931.27</v>
      </c>
      <c r="E149" s="121">
        <v>-1056.33</v>
      </c>
      <c r="F149" s="121">
        <v>-10.67</v>
      </c>
      <c r="G149" s="121">
        <v>-24007.5</v>
      </c>
      <c r="H149" s="121">
        <v>-36982.695</v>
      </c>
      <c r="I149" s="121">
        <v>-212166.39532572028</v>
      </c>
      <c r="J149" s="34">
        <v>-275535.03664816794</v>
      </c>
      <c r="K149" s="34">
        <v>-96531.44224156937</v>
      </c>
      <c r="L149" s="34">
        <v>37021.756679318438</v>
      </c>
      <c r="M149" s="254">
        <f>SUM(LisäyksetVähennykset[[#This Row],[Kuntien yhdistymisavustus (-0,99 €/as)]:[Määräaikainen lisäys kompensoimaan lisäsiirtotarpeen muutosta]])</f>
        <v>-612255.91253613913</v>
      </c>
      <c r="N149" s="112"/>
    </row>
    <row r="150" spans="1:14" s="45" customFormat="1">
      <c r="A150" s="242">
        <v>484</v>
      </c>
      <c r="B150" s="242" t="s">
        <v>157</v>
      </c>
      <c r="C150" s="332">
        <v>-2937.33</v>
      </c>
      <c r="D150" s="121">
        <v>-5370.27</v>
      </c>
      <c r="E150" s="121">
        <v>-2937.33</v>
      </c>
      <c r="F150" s="121">
        <v>-29.67</v>
      </c>
      <c r="G150" s="121">
        <v>-66757.5</v>
      </c>
      <c r="H150" s="121">
        <v>-41013.089999999997</v>
      </c>
      <c r="I150" s="121">
        <v>-371346.06581088656</v>
      </c>
      <c r="J150" s="34">
        <v>68319.422661186181</v>
      </c>
      <c r="K150" s="34">
        <v>-268424.35719844082</v>
      </c>
      <c r="L150" s="34">
        <v>102946.15938850779</v>
      </c>
      <c r="M150" s="254">
        <f>SUM(LisäyksetVähennykset[[#This Row],[Kuntien yhdistymisavustus (-0,99 €/as)]:[Määräaikainen lisäys kompensoimaan lisäsiirtotarpeen muutosta]])</f>
        <v>-587550.0309596333</v>
      </c>
      <c r="N150" s="112"/>
    </row>
    <row r="151" spans="1:14" s="45" customFormat="1">
      <c r="A151" s="242">
        <v>489</v>
      </c>
      <c r="B151" s="242" t="s">
        <v>158</v>
      </c>
      <c r="C151" s="332">
        <v>-1773.09</v>
      </c>
      <c r="D151" s="121">
        <v>-3241.71</v>
      </c>
      <c r="E151" s="121">
        <v>-1773.09</v>
      </c>
      <c r="F151" s="121">
        <v>-17.91</v>
      </c>
      <c r="G151" s="121">
        <v>-40297.5</v>
      </c>
      <c r="H151" s="121">
        <v>-34666.76</v>
      </c>
      <c r="I151" s="121">
        <v>633239.01053460699</v>
      </c>
      <c r="J151" s="34">
        <v>329982.20523277845</v>
      </c>
      <c r="K151" s="34">
        <v>-162031.68983566144</v>
      </c>
      <c r="L151" s="34">
        <v>62142.423816925329</v>
      </c>
      <c r="M151" s="254">
        <f>SUM(LisäyksetVähennykset[[#This Row],[Kuntien yhdistymisavustus (-0,99 €/as)]:[Määräaikainen lisäys kompensoimaan lisäsiirtotarpeen muutosta]])</f>
        <v>781561.88974864944</v>
      </c>
      <c r="N151" s="112"/>
    </row>
    <row r="152" spans="1:14" s="45" customFormat="1">
      <c r="A152" s="242">
        <v>491</v>
      </c>
      <c r="B152" s="242" t="s">
        <v>159</v>
      </c>
      <c r="C152" s="332">
        <v>-51460.2</v>
      </c>
      <c r="D152" s="121">
        <v>-94083.8</v>
      </c>
      <c r="E152" s="121">
        <v>-51460.2</v>
      </c>
      <c r="F152" s="121">
        <v>-519.79999999999995</v>
      </c>
      <c r="G152" s="121">
        <v>-1169550</v>
      </c>
      <c r="H152" s="121">
        <v>-2821299.0830000001</v>
      </c>
      <c r="I152" s="121">
        <v>-12130052.307945328</v>
      </c>
      <c r="J152" s="34">
        <v>-5033268.7734156651</v>
      </c>
      <c r="K152" s="34">
        <v>-4702628.2733990401</v>
      </c>
      <c r="L152" s="34">
        <v>1803552.8699071908</v>
      </c>
      <c r="M152" s="254">
        <f>SUM(LisäyksetVähennykset[[#This Row],[Kuntien yhdistymisavustus (-0,99 €/as)]:[Määräaikainen lisäys kompensoimaan lisäsiirtotarpeen muutosta]])</f>
        <v>-24250769.567852844</v>
      </c>
      <c r="N152" s="112"/>
    </row>
    <row r="153" spans="1:14" s="45" customFormat="1">
      <c r="A153" s="242">
        <v>494</v>
      </c>
      <c r="B153" s="242" t="s">
        <v>160</v>
      </c>
      <c r="C153" s="332">
        <v>-8793.18</v>
      </c>
      <c r="D153" s="121">
        <v>-16076.42</v>
      </c>
      <c r="E153" s="121">
        <v>-8793.18</v>
      </c>
      <c r="F153" s="121">
        <v>-88.820000000000007</v>
      </c>
      <c r="G153" s="121">
        <v>-199845</v>
      </c>
      <c r="H153" s="121">
        <v>-270538.83500000002</v>
      </c>
      <c r="I153" s="121">
        <v>-1684273.5612121855</v>
      </c>
      <c r="J153" s="34">
        <v>-1940590.0174546521</v>
      </c>
      <c r="K153" s="34">
        <v>-803554.14244575368</v>
      </c>
      <c r="L153" s="34">
        <v>308179.23413843149</v>
      </c>
      <c r="M153" s="254">
        <f>SUM(LisäyksetVähennykset[[#This Row],[Kuntien yhdistymisavustus (-0,99 €/as)]:[Määräaikainen lisäys kompensoimaan lisäsiirtotarpeen muutosta]])</f>
        <v>-4624373.9219741598</v>
      </c>
      <c r="N153" s="112"/>
    </row>
    <row r="154" spans="1:14" s="45" customFormat="1">
      <c r="A154" s="242">
        <v>495</v>
      </c>
      <c r="B154" s="242" t="s">
        <v>161</v>
      </c>
      <c r="C154" s="332">
        <v>-1462.23</v>
      </c>
      <c r="D154" s="121">
        <v>-2673.37</v>
      </c>
      <c r="E154" s="121">
        <v>-1462.23</v>
      </c>
      <c r="F154" s="121">
        <v>-14.77</v>
      </c>
      <c r="G154" s="121">
        <v>-33232.5</v>
      </c>
      <c r="H154" s="121">
        <v>-61190.69</v>
      </c>
      <c r="I154" s="121">
        <v>-8204.042889708815</v>
      </c>
      <c r="J154" s="34">
        <v>1897.1725520682137</v>
      </c>
      <c r="K154" s="34">
        <v>-133624.12389015741</v>
      </c>
      <c r="L154" s="34">
        <v>51247.548842880351</v>
      </c>
      <c r="M154" s="254">
        <f>SUM(LisäyksetVähennykset[[#This Row],[Kuntien yhdistymisavustus (-0,99 €/as)]:[Määräaikainen lisäys kompensoimaan lisäsiirtotarpeen muutosta]])</f>
        <v>-188719.23538491767</v>
      </c>
      <c r="N154" s="112"/>
    </row>
    <row r="155" spans="1:14" s="45" customFormat="1">
      <c r="A155" s="242">
        <v>498</v>
      </c>
      <c r="B155" s="242" t="s">
        <v>162</v>
      </c>
      <c r="C155" s="332">
        <v>-2258.19</v>
      </c>
      <c r="D155" s="121">
        <v>-4128.6099999999997</v>
      </c>
      <c r="E155" s="121">
        <v>-2258.19</v>
      </c>
      <c r="F155" s="121">
        <v>-22.81</v>
      </c>
      <c r="G155" s="121">
        <v>-51322.5</v>
      </c>
      <c r="H155" s="121">
        <v>-22698.26</v>
      </c>
      <c r="I155" s="121">
        <v>73354.581710006387</v>
      </c>
      <c r="J155" s="34">
        <v>581312.13613669772</v>
      </c>
      <c r="K155" s="34">
        <v>-206361.96790348616</v>
      </c>
      <c r="L155" s="34">
        <v>79143.980305084697</v>
      </c>
      <c r="M155" s="254">
        <f>SUM(LisäyksetVähennykset[[#This Row],[Kuntien yhdistymisavustus (-0,99 €/as)]:[Määräaikainen lisäys kompensoimaan lisäsiirtotarpeen muutosta]])</f>
        <v>444760.17024830263</v>
      </c>
      <c r="N155" s="112"/>
    </row>
    <row r="156" spans="1:14" s="45" customFormat="1">
      <c r="A156" s="242">
        <v>499</v>
      </c>
      <c r="B156" s="242" t="s">
        <v>163</v>
      </c>
      <c r="C156" s="332">
        <v>-19465.38</v>
      </c>
      <c r="D156" s="121">
        <v>-35588.22</v>
      </c>
      <c r="E156" s="121">
        <v>-19465.38</v>
      </c>
      <c r="F156" s="121">
        <v>-196.62</v>
      </c>
      <c r="G156" s="121">
        <v>-442395</v>
      </c>
      <c r="H156" s="121">
        <v>-249149.9425</v>
      </c>
      <c r="I156" s="121">
        <v>1281107.2935538911</v>
      </c>
      <c r="J156" s="34">
        <v>9667.5384847839996</v>
      </c>
      <c r="K156" s="34">
        <v>-1778820.2599378978</v>
      </c>
      <c r="L156" s="34">
        <v>682213.47687793733</v>
      </c>
      <c r="M156" s="254">
        <f>SUM(LisäyksetVähennykset[[#This Row],[Kuntien yhdistymisavustus (-0,99 €/as)]:[Määräaikainen lisäys kompensoimaan lisäsiirtotarpeen muutosta]])</f>
        <v>-572092.49352128548</v>
      </c>
      <c r="N156" s="112"/>
    </row>
    <row r="157" spans="1:14" s="45" customFormat="1">
      <c r="A157" s="242">
        <v>500</v>
      </c>
      <c r="B157" s="242" t="s">
        <v>164</v>
      </c>
      <c r="C157" s="332">
        <v>-10381.14</v>
      </c>
      <c r="D157" s="121">
        <v>-18979.66</v>
      </c>
      <c r="E157" s="121">
        <v>-10381.14</v>
      </c>
      <c r="F157" s="121">
        <v>-104.86</v>
      </c>
      <c r="G157" s="121">
        <v>-235935</v>
      </c>
      <c r="H157" s="121">
        <v>-200837.83499999999</v>
      </c>
      <c r="I157" s="121">
        <v>2704430.9146959474</v>
      </c>
      <c r="J157" s="34">
        <v>1285190.440215284</v>
      </c>
      <c r="K157" s="34">
        <v>-948667.95065144938</v>
      </c>
      <c r="L157" s="34">
        <v>363833.30884661031</v>
      </c>
      <c r="M157" s="254">
        <f>SUM(LisäyksetVähennykset[[#This Row],[Kuntien yhdistymisavustus (-0,99 €/as)]:[Määräaikainen lisäys kompensoimaan lisäsiirtotarpeen muutosta]])</f>
        <v>2928167.0781063926</v>
      </c>
      <c r="N157" s="112"/>
    </row>
    <row r="158" spans="1:14" s="45" customFormat="1">
      <c r="A158" s="242">
        <v>503</v>
      </c>
      <c r="B158" s="242" t="s">
        <v>165</v>
      </c>
      <c r="C158" s="332">
        <v>-7463.61</v>
      </c>
      <c r="D158" s="121">
        <v>-13645.59</v>
      </c>
      <c r="E158" s="121">
        <v>-7463.61</v>
      </c>
      <c r="F158" s="121">
        <v>-75.39</v>
      </c>
      <c r="G158" s="121">
        <v>-169627.5</v>
      </c>
      <c r="H158" s="121">
        <v>-152616.57500000001</v>
      </c>
      <c r="I158" s="121">
        <v>-628372.56171772804</v>
      </c>
      <c r="J158" s="34">
        <v>-759135.11666541337</v>
      </c>
      <c r="K158" s="34">
        <v>-682052.99255781772</v>
      </c>
      <c r="L158" s="34">
        <v>261581.09053925186</v>
      </c>
      <c r="M158" s="254">
        <f>SUM(LisäyksetVähennykset[[#This Row],[Kuntien yhdistymisavustus (-0,99 €/as)]:[Määräaikainen lisäys kompensoimaan lisäsiirtotarpeen muutosta]])</f>
        <v>-2158871.8554017073</v>
      </c>
      <c r="N158" s="112"/>
    </row>
    <row r="159" spans="1:14" s="45" customFormat="1">
      <c r="A159" s="242">
        <v>504</v>
      </c>
      <c r="B159" s="242" t="s">
        <v>166</v>
      </c>
      <c r="C159" s="332">
        <v>-1746.36</v>
      </c>
      <c r="D159" s="121">
        <v>-3192.84</v>
      </c>
      <c r="E159" s="121">
        <v>-1746.36</v>
      </c>
      <c r="F159" s="121">
        <v>-17.64</v>
      </c>
      <c r="G159" s="121">
        <v>-39690</v>
      </c>
      <c r="H159" s="121">
        <v>-63438.855000000003</v>
      </c>
      <c r="I159" s="121">
        <v>-480931.45170114934</v>
      </c>
      <c r="J159" s="34">
        <v>-174777.81529521823</v>
      </c>
      <c r="K159" s="34">
        <v>-159589.00104416904</v>
      </c>
      <c r="L159" s="34">
        <v>61205.603357373693</v>
      </c>
      <c r="M159" s="254">
        <f>SUM(LisäyksetVähennykset[[#This Row],[Kuntien yhdistymisavustus (-0,99 €/as)]:[Määräaikainen lisäys kompensoimaan lisäsiirtotarpeen muutosta]])</f>
        <v>-863924.71968316287</v>
      </c>
      <c r="N159" s="112"/>
    </row>
    <row r="160" spans="1:14" s="45" customFormat="1">
      <c r="A160" s="242">
        <v>505</v>
      </c>
      <c r="B160" s="242" t="s">
        <v>167</v>
      </c>
      <c r="C160" s="332">
        <v>-20702.88</v>
      </c>
      <c r="D160" s="121">
        <v>-37850.720000000001</v>
      </c>
      <c r="E160" s="121">
        <v>-20702.88</v>
      </c>
      <c r="F160" s="121">
        <v>-209.12</v>
      </c>
      <c r="G160" s="121">
        <v>-470520</v>
      </c>
      <c r="H160" s="121">
        <v>-805752.06030000001</v>
      </c>
      <c r="I160" s="121">
        <v>-689453.45907624206</v>
      </c>
      <c r="J160" s="34">
        <v>-7158.2585109192814</v>
      </c>
      <c r="K160" s="34">
        <v>-1891907.7039884713</v>
      </c>
      <c r="L160" s="34">
        <v>725584.79444977245</v>
      </c>
      <c r="M160" s="254">
        <f>SUM(LisäyksetVähennykset[[#This Row],[Kuntien yhdistymisavustus (-0,99 €/as)]:[Määräaikainen lisäys kompensoimaan lisäsiirtotarpeen muutosta]])</f>
        <v>-3218672.2874258598</v>
      </c>
      <c r="N160" s="112"/>
    </row>
    <row r="161" spans="1:14" s="45" customFormat="1">
      <c r="A161" s="242">
        <v>507</v>
      </c>
      <c r="B161" s="242" t="s">
        <v>168</v>
      </c>
      <c r="C161" s="332">
        <v>-5508.36</v>
      </c>
      <c r="D161" s="121">
        <v>-10070.84</v>
      </c>
      <c r="E161" s="121">
        <v>-5508.36</v>
      </c>
      <c r="F161" s="121">
        <v>-55.64</v>
      </c>
      <c r="G161" s="121">
        <v>-125190</v>
      </c>
      <c r="H161" s="121">
        <v>-210707.63500000001</v>
      </c>
      <c r="I161" s="121">
        <v>-778872.56072240649</v>
      </c>
      <c r="J161" s="34">
        <v>-76178.122286481695</v>
      </c>
      <c r="K161" s="34">
        <v>-503374.83095791191</v>
      </c>
      <c r="L161" s="34">
        <v>193054.40877575238</v>
      </c>
      <c r="M161" s="254">
        <f>SUM(LisäyksetVähennykset[[#This Row],[Kuntien yhdistymisavustus (-0,99 €/as)]:[Määräaikainen lisäys kompensoimaan lisäsiirtotarpeen muutosta]])</f>
        <v>-1522411.9401910477</v>
      </c>
      <c r="N161" s="112"/>
    </row>
    <row r="162" spans="1:14" s="45" customFormat="1">
      <c r="A162" s="242">
        <v>508</v>
      </c>
      <c r="B162" s="242" t="s">
        <v>169</v>
      </c>
      <c r="C162" s="332">
        <v>-9266.4</v>
      </c>
      <c r="D162" s="121">
        <v>-16941.600000000002</v>
      </c>
      <c r="E162" s="121">
        <v>-9266.4</v>
      </c>
      <c r="F162" s="121">
        <v>-93.600000000000009</v>
      </c>
      <c r="G162" s="121">
        <v>-210600</v>
      </c>
      <c r="H162" s="121">
        <v>-505410.18910000002</v>
      </c>
      <c r="I162" s="121">
        <v>-838485.16698785278</v>
      </c>
      <c r="J162" s="34">
        <v>-492522.30838188279</v>
      </c>
      <c r="K162" s="34">
        <v>-846798.78105069289</v>
      </c>
      <c r="L162" s="34">
        <v>324764.42597790121</v>
      </c>
      <c r="M162" s="254">
        <f>SUM(LisäyksetVähennykset[[#This Row],[Kuntien yhdistymisavustus (-0,99 €/as)]:[Määräaikainen lisäys kompensoimaan lisäsiirtotarpeen muutosta]])</f>
        <v>-2604620.0195425274</v>
      </c>
      <c r="N162" s="112"/>
    </row>
    <row r="163" spans="1:14" s="45" customFormat="1">
      <c r="A163" s="242">
        <v>529</v>
      </c>
      <c r="B163" s="242" t="s">
        <v>170</v>
      </c>
      <c r="C163" s="332">
        <v>-19651.5</v>
      </c>
      <c r="D163" s="121">
        <v>-35928.5</v>
      </c>
      <c r="E163" s="121">
        <v>-19651.5</v>
      </c>
      <c r="F163" s="121">
        <v>-198.5</v>
      </c>
      <c r="G163" s="121">
        <v>-446625</v>
      </c>
      <c r="H163" s="121">
        <v>-554322.26249999995</v>
      </c>
      <c r="I163" s="121">
        <v>4326281.6549170716</v>
      </c>
      <c r="J163" s="34">
        <v>952929.11478100612</v>
      </c>
      <c r="K163" s="34">
        <v>-1795828.6115231041</v>
      </c>
      <c r="L163" s="34">
        <v>688736.52304074133</v>
      </c>
      <c r="M163" s="254">
        <f>SUM(LisäyksetVähennykset[[#This Row],[Kuntien yhdistymisavustus (-0,99 €/as)]:[Määräaikainen lisäys kompensoimaan lisäsiirtotarpeen muutosta]])</f>
        <v>3095741.4187157149</v>
      </c>
      <c r="N163" s="112"/>
    </row>
    <row r="164" spans="1:14" s="45" customFormat="1">
      <c r="A164" s="242">
        <v>531</v>
      </c>
      <c r="B164" s="242" t="s">
        <v>171</v>
      </c>
      <c r="C164" s="332">
        <v>-5021.28</v>
      </c>
      <c r="D164" s="121">
        <v>-9180.32</v>
      </c>
      <c r="E164" s="121">
        <v>-5021.28</v>
      </c>
      <c r="F164" s="121">
        <v>-50.72</v>
      </c>
      <c r="G164" s="121">
        <v>-114120</v>
      </c>
      <c r="H164" s="121">
        <v>-143782.83749999999</v>
      </c>
      <c r="I164" s="121">
        <v>-1124023.1332962255</v>
      </c>
      <c r="J164" s="34">
        <v>-1000241.5866294442</v>
      </c>
      <c r="K164" s="34">
        <v>-458863.61297960626</v>
      </c>
      <c r="L164" s="34">
        <v>175983.4581794781</v>
      </c>
      <c r="M164" s="254">
        <f>SUM(LisäyksetVähennykset[[#This Row],[Kuntien yhdistymisavustus (-0,99 €/as)]:[Määräaikainen lisäys kompensoimaan lisäsiirtotarpeen muutosta]])</f>
        <v>-2684321.3122257977</v>
      </c>
      <c r="N164" s="112"/>
    </row>
    <row r="165" spans="1:14" s="45" customFormat="1">
      <c r="A165" s="242">
        <v>535</v>
      </c>
      <c r="B165" s="242" t="s">
        <v>172</v>
      </c>
      <c r="C165" s="332">
        <v>-10314.81</v>
      </c>
      <c r="D165" s="121">
        <v>-18858.39</v>
      </c>
      <c r="E165" s="121">
        <v>-10314.81</v>
      </c>
      <c r="F165" s="121">
        <v>-104.19</v>
      </c>
      <c r="G165" s="121">
        <v>-234427.5</v>
      </c>
      <c r="H165" s="121">
        <v>-235103.72500000001</v>
      </c>
      <c r="I165" s="121">
        <v>429892.18568184361</v>
      </c>
      <c r="J165" s="34">
        <v>-360918.46046346228</v>
      </c>
      <c r="K165" s="34">
        <v>-942606.46365033858</v>
      </c>
      <c r="L165" s="34">
        <v>361508.60622475995</v>
      </c>
      <c r="M165" s="254">
        <f>SUM(LisäyksetVähennykset[[#This Row],[Kuntien yhdistymisavustus (-0,99 €/as)]:[Määräaikainen lisäys kompensoimaan lisäsiirtotarpeen muutosta]])</f>
        <v>-1021247.5572071974</v>
      </c>
      <c r="N165" s="112"/>
    </row>
    <row r="166" spans="1:14" s="45" customFormat="1">
      <c r="A166" s="242">
        <v>536</v>
      </c>
      <c r="B166" s="242" t="s">
        <v>173</v>
      </c>
      <c r="C166" s="332">
        <v>-34992.54</v>
      </c>
      <c r="D166" s="121">
        <v>-63976.26</v>
      </c>
      <c r="E166" s="121">
        <v>-34992.54</v>
      </c>
      <c r="F166" s="121">
        <v>-353.46</v>
      </c>
      <c r="G166" s="121">
        <v>-795285</v>
      </c>
      <c r="H166" s="121">
        <v>-1643810.3174999999</v>
      </c>
      <c r="I166" s="121">
        <v>-1472683.6671168597</v>
      </c>
      <c r="J166" s="34">
        <v>-864760.66701380664</v>
      </c>
      <c r="K166" s="34">
        <v>-3197751.0379292513</v>
      </c>
      <c r="L166" s="34">
        <v>1226402.0727152668</v>
      </c>
      <c r="M166" s="254">
        <f>SUM(LisäyksetVähennykset[[#This Row],[Kuntien yhdistymisavustus (-0,99 €/as)]:[Määräaikainen lisäys kompensoimaan lisäsiirtotarpeen muutosta]])</f>
        <v>-6882203.4168446502</v>
      </c>
      <c r="N166" s="112"/>
    </row>
    <row r="167" spans="1:14" s="45" customFormat="1">
      <c r="A167" s="242">
        <v>538</v>
      </c>
      <c r="B167" s="242" t="s">
        <v>174</v>
      </c>
      <c r="C167" s="332">
        <v>-4597.5600000000004</v>
      </c>
      <c r="D167" s="121">
        <v>-8405.64</v>
      </c>
      <c r="E167" s="121">
        <v>-4597.5600000000004</v>
      </c>
      <c r="F167" s="121">
        <v>-46.44</v>
      </c>
      <c r="G167" s="121">
        <v>-104490</v>
      </c>
      <c r="H167" s="121">
        <v>-51360.747499999998</v>
      </c>
      <c r="I167" s="121">
        <v>3898.6838013950255</v>
      </c>
      <c r="J167" s="34">
        <v>-206415.34504788092</v>
      </c>
      <c r="K167" s="34">
        <v>-420142.47213668993</v>
      </c>
      <c r="L167" s="34">
        <v>161133.11904288176</v>
      </c>
      <c r="M167" s="254">
        <f>SUM(LisäyksetVähennykset[[#This Row],[Kuntien yhdistymisavustus (-0,99 €/as)]:[Määräaikainen lisäys kompensoimaan lisäsiirtotarpeen muutosta]])</f>
        <v>-635023.96184029407</v>
      </c>
      <c r="N167" s="112"/>
    </row>
    <row r="168" spans="1:14" s="45" customFormat="1">
      <c r="A168" s="242">
        <v>541</v>
      </c>
      <c r="B168" s="242" t="s">
        <v>175</v>
      </c>
      <c r="C168" s="332">
        <v>-9150.57</v>
      </c>
      <c r="D168" s="121">
        <v>-16729.830000000002</v>
      </c>
      <c r="E168" s="121">
        <v>-9150.57</v>
      </c>
      <c r="F168" s="121">
        <v>-92.43</v>
      </c>
      <c r="G168" s="121">
        <v>-207967.5</v>
      </c>
      <c r="H168" s="121">
        <v>-328769.23499999999</v>
      </c>
      <c r="I168" s="121">
        <v>2447775.2254937766</v>
      </c>
      <c r="J168" s="34">
        <v>1662750.2368185597</v>
      </c>
      <c r="K168" s="34">
        <v>-836213.79628755921</v>
      </c>
      <c r="L168" s="34">
        <v>320704.87065317744</v>
      </c>
      <c r="M168" s="254">
        <f>SUM(LisäyksetVähennykset[[#This Row],[Kuntien yhdistymisavustus (-0,99 €/as)]:[Määräaikainen lisäys kompensoimaan lisäsiirtotarpeen muutosta]])</f>
        <v>3023156.4016779549</v>
      </c>
      <c r="N168" s="112"/>
    </row>
    <row r="169" spans="1:14" s="45" customFormat="1">
      <c r="A169" s="242">
        <v>543</v>
      </c>
      <c r="B169" s="242" t="s">
        <v>176</v>
      </c>
      <c r="C169" s="332">
        <v>-44013.42</v>
      </c>
      <c r="D169" s="121">
        <v>-80468.98</v>
      </c>
      <c r="E169" s="121">
        <v>-44013.42</v>
      </c>
      <c r="F169" s="121">
        <v>-444.58</v>
      </c>
      <c r="G169" s="121">
        <v>-1000305</v>
      </c>
      <c r="H169" s="121">
        <v>-1773385.575</v>
      </c>
      <c r="I169" s="121">
        <v>5228666.4970606994</v>
      </c>
      <c r="J169" s="34">
        <v>2990732.435531389</v>
      </c>
      <c r="K169" s="34">
        <v>-4022113.2700803103</v>
      </c>
      <c r="L169" s="34">
        <v>1542561.629286916</v>
      </c>
      <c r="M169" s="254">
        <f>SUM(LisäyksetVähennykset[[#This Row],[Kuntien yhdistymisavustus (-0,99 €/as)]:[Määräaikainen lisäys kompensoimaan lisäsiirtotarpeen muutosta]])</f>
        <v>2797216.3167986944</v>
      </c>
      <c r="N169" s="112"/>
    </row>
    <row r="170" spans="1:14" s="45" customFormat="1">
      <c r="A170" s="242">
        <v>545</v>
      </c>
      <c r="B170" s="242" t="s">
        <v>177</v>
      </c>
      <c r="C170" s="332">
        <v>-9488.16</v>
      </c>
      <c r="D170" s="121">
        <v>-17347.04</v>
      </c>
      <c r="E170" s="121">
        <v>-9488.16</v>
      </c>
      <c r="F170" s="121">
        <v>-95.84</v>
      </c>
      <c r="G170" s="121">
        <v>-215640</v>
      </c>
      <c r="H170" s="121">
        <v>-79379.12</v>
      </c>
      <c r="I170" s="121">
        <v>1843044.0596636783</v>
      </c>
      <c r="J170" s="34">
        <v>1425004.0646821237</v>
      </c>
      <c r="K170" s="34">
        <v>-867064.05102455569</v>
      </c>
      <c r="L170" s="34">
        <v>332536.56608677405</v>
      </c>
      <c r="M170" s="254">
        <f>SUM(LisäyksetVähennykset[[#This Row],[Kuntien yhdistymisavustus (-0,99 €/as)]:[Määräaikainen lisäys kompensoimaan lisäsiirtotarpeen muutosta]])</f>
        <v>2402082.3194080205</v>
      </c>
      <c r="N170" s="112"/>
    </row>
    <row r="171" spans="1:14" s="45" customFormat="1">
      <c r="A171" s="242">
        <v>560</v>
      </c>
      <c r="B171" s="242" t="s">
        <v>178</v>
      </c>
      <c r="C171" s="332">
        <v>-15577.65</v>
      </c>
      <c r="D171" s="121">
        <v>-28480.350000000002</v>
      </c>
      <c r="E171" s="121">
        <v>-15577.65</v>
      </c>
      <c r="F171" s="121">
        <v>-157.35</v>
      </c>
      <c r="G171" s="121">
        <v>-354037.5</v>
      </c>
      <c r="H171" s="121">
        <v>-709485.97499999998</v>
      </c>
      <c r="I171" s="121">
        <v>140866.56848577116</v>
      </c>
      <c r="J171" s="34">
        <v>7736.6858945212198</v>
      </c>
      <c r="K171" s="34">
        <v>-1423544.7457086167</v>
      </c>
      <c r="L171" s="34">
        <v>545958.14559426019</v>
      </c>
      <c r="M171" s="254">
        <f>SUM(LisäyksetVähennykset[[#This Row],[Kuntien yhdistymisavustus (-0,99 €/as)]:[Määräaikainen lisäys kompensoimaan lisäsiirtotarpeen muutosta]])</f>
        <v>-1852299.8207340641</v>
      </c>
      <c r="N171" s="112"/>
    </row>
    <row r="172" spans="1:14" s="45" customFormat="1">
      <c r="A172" s="242">
        <v>561</v>
      </c>
      <c r="B172" s="242" t="s">
        <v>179</v>
      </c>
      <c r="C172" s="332">
        <v>-1303.83</v>
      </c>
      <c r="D172" s="121">
        <v>-2383.77</v>
      </c>
      <c r="E172" s="121">
        <v>-1303.83</v>
      </c>
      <c r="F172" s="121">
        <v>-13.17</v>
      </c>
      <c r="G172" s="121">
        <v>-29632.5</v>
      </c>
      <c r="H172" s="121">
        <v>-19956.45</v>
      </c>
      <c r="I172" s="121">
        <v>397799.26799250866</v>
      </c>
      <c r="J172" s="34">
        <v>315999.25419367111</v>
      </c>
      <c r="K172" s="34">
        <v>-119148.93105168403</v>
      </c>
      <c r="L172" s="34">
        <v>45696.020193685457</v>
      </c>
      <c r="M172" s="254">
        <f>SUM(LisäyksetVähennykset[[#This Row],[Kuntien yhdistymisavustus (-0,99 €/as)]:[Määräaikainen lisäys kompensoimaan lisäsiirtotarpeen muutosta]])</f>
        <v>585752.06132818118</v>
      </c>
      <c r="N172" s="112"/>
    </row>
    <row r="173" spans="1:14" s="45" customFormat="1">
      <c r="A173" s="242">
        <v>562</v>
      </c>
      <c r="B173" s="242" t="s">
        <v>180</v>
      </c>
      <c r="C173" s="332">
        <v>-8845.65</v>
      </c>
      <c r="D173" s="121">
        <v>-16172.35</v>
      </c>
      <c r="E173" s="121">
        <v>-8845.65</v>
      </c>
      <c r="F173" s="121">
        <v>-89.350000000000009</v>
      </c>
      <c r="G173" s="121">
        <v>-201037.5</v>
      </c>
      <c r="H173" s="121">
        <v>-271039.6225</v>
      </c>
      <c r="I173" s="121">
        <v>-16000.239089833281</v>
      </c>
      <c r="J173" s="34">
        <v>-4736.9200800910085</v>
      </c>
      <c r="K173" s="34">
        <v>-808349.05007349805</v>
      </c>
      <c r="L173" s="34">
        <v>310018.17800347728</v>
      </c>
      <c r="M173" s="254">
        <f>SUM(LisäyksetVähennykset[[#This Row],[Kuntien yhdistymisavustus (-0,99 €/as)]:[Määräaikainen lisäys kompensoimaan lisäsiirtotarpeen muutosta]])</f>
        <v>-1025098.1537399451</v>
      </c>
      <c r="N173" s="112"/>
    </row>
    <row r="174" spans="1:14" s="45" customFormat="1">
      <c r="A174" s="242">
        <v>563</v>
      </c>
      <c r="B174" s="242" t="s">
        <v>181</v>
      </c>
      <c r="C174" s="332">
        <v>-6954.75</v>
      </c>
      <c r="D174" s="121">
        <v>-12715.25</v>
      </c>
      <c r="E174" s="121">
        <v>-6954.75</v>
      </c>
      <c r="F174" s="121">
        <v>-70.25</v>
      </c>
      <c r="G174" s="121">
        <v>-158062.5</v>
      </c>
      <c r="H174" s="121">
        <v>-202190.71</v>
      </c>
      <c r="I174" s="121">
        <v>-676870.36458423827</v>
      </c>
      <c r="J174" s="34">
        <v>-1008528.6421063918</v>
      </c>
      <c r="K174" s="34">
        <v>-635551.43556422193</v>
      </c>
      <c r="L174" s="34">
        <v>243746.80475371325</v>
      </c>
      <c r="M174" s="254">
        <f>SUM(LisäyksetVähennykset[[#This Row],[Kuntien yhdistymisavustus (-0,99 €/as)]:[Määräaikainen lisäys kompensoimaan lisäsiirtotarpeen muutosta]])</f>
        <v>-2464151.8475011387</v>
      </c>
      <c r="N174" s="112"/>
    </row>
    <row r="175" spans="1:14" s="45" customFormat="1">
      <c r="A175" s="242">
        <v>564</v>
      </c>
      <c r="B175" s="242" t="s">
        <v>182</v>
      </c>
      <c r="C175" s="332">
        <v>-209729.52</v>
      </c>
      <c r="D175" s="121">
        <v>-383444.88</v>
      </c>
      <c r="E175" s="121">
        <v>-209729.52</v>
      </c>
      <c r="F175" s="121">
        <v>-2118.48</v>
      </c>
      <c r="G175" s="121">
        <v>-4766580</v>
      </c>
      <c r="H175" s="121">
        <v>-11371140.5185</v>
      </c>
      <c r="I175" s="121">
        <v>-15371324.843891574</v>
      </c>
      <c r="J175" s="34">
        <v>-5515089.056940225</v>
      </c>
      <c r="K175" s="34">
        <v>-19165879.077780683</v>
      </c>
      <c r="L175" s="34">
        <v>7350501.5079664979</v>
      </c>
      <c r="M175" s="254">
        <f>SUM(LisäyksetVähennykset[[#This Row],[Kuntien yhdistymisavustus (-0,99 €/as)]:[Määräaikainen lisäys kompensoimaan lisäsiirtotarpeen muutosta]])</f>
        <v>-49644534.389145993</v>
      </c>
      <c r="N175" s="112"/>
    </row>
    <row r="176" spans="1:14" s="45" customFormat="1">
      <c r="A176" s="242">
        <v>576</v>
      </c>
      <c r="B176" s="242" t="s">
        <v>183</v>
      </c>
      <c r="C176" s="332">
        <v>-2722.5</v>
      </c>
      <c r="D176" s="121">
        <v>-4977.5</v>
      </c>
      <c r="E176" s="121">
        <v>-2722.5</v>
      </c>
      <c r="F176" s="121">
        <v>-27.5</v>
      </c>
      <c r="G176" s="121">
        <v>-61875</v>
      </c>
      <c r="H176" s="121">
        <v>-79106.404999999999</v>
      </c>
      <c r="I176" s="121">
        <v>360555.22111073241</v>
      </c>
      <c r="J176" s="34">
        <v>365893.67107542342</v>
      </c>
      <c r="K176" s="34">
        <v>-248792.37691126126</v>
      </c>
      <c r="L176" s="34">
        <v>95416.898658037215</v>
      </c>
      <c r="M176" s="254">
        <f>SUM(LisäyksetVähennykset[[#This Row],[Kuntien yhdistymisavustus (-0,99 €/as)]:[Määräaikainen lisäys kompensoimaan lisäsiirtotarpeen muutosta]])</f>
        <v>421642.00893293181</v>
      </c>
      <c r="N176" s="112"/>
    </row>
    <row r="177" spans="1:14" s="45" customFormat="1">
      <c r="A177" s="242">
        <v>577</v>
      </c>
      <c r="B177" s="242" t="s">
        <v>184</v>
      </c>
      <c r="C177" s="332">
        <v>-11026.62</v>
      </c>
      <c r="D177" s="121">
        <v>-20159.78</v>
      </c>
      <c r="E177" s="121">
        <v>-11026.62</v>
      </c>
      <c r="F177" s="121">
        <v>-111.38</v>
      </c>
      <c r="G177" s="121">
        <v>-250605</v>
      </c>
      <c r="H177" s="121">
        <v>-375507.49</v>
      </c>
      <c r="I177" s="121">
        <v>318668.26495614124</v>
      </c>
      <c r="J177" s="34">
        <v>-74359.986335513808</v>
      </c>
      <c r="K177" s="34">
        <v>-1007654.3614682284</v>
      </c>
      <c r="L177" s="34">
        <v>386455.78809207946</v>
      </c>
      <c r="M177" s="254">
        <f>SUM(LisäyksetVähennykset[[#This Row],[Kuntien yhdistymisavustus (-0,99 €/as)]:[Määräaikainen lisäys kompensoimaan lisäsiirtotarpeen muutosta]])</f>
        <v>-1045327.1847555215</v>
      </c>
      <c r="N177" s="112"/>
    </row>
    <row r="178" spans="1:14" s="45" customFormat="1">
      <c r="A178" s="242">
        <v>578</v>
      </c>
      <c r="B178" s="242" t="s">
        <v>185</v>
      </c>
      <c r="C178" s="332">
        <v>-3069</v>
      </c>
      <c r="D178" s="121">
        <v>-5611</v>
      </c>
      <c r="E178" s="121">
        <v>-3069</v>
      </c>
      <c r="F178" s="121">
        <v>-31</v>
      </c>
      <c r="G178" s="121">
        <v>-69750</v>
      </c>
      <c r="H178" s="121">
        <v>-119593.35</v>
      </c>
      <c r="I178" s="121">
        <v>-339947.6782272585</v>
      </c>
      <c r="J178" s="34">
        <v>-253096.79800633944</v>
      </c>
      <c r="K178" s="34">
        <v>-280456.86124542181</v>
      </c>
      <c r="L178" s="34">
        <v>107560.86757815105</v>
      </c>
      <c r="M178" s="254">
        <f>SUM(LisäyksetVähennykset[[#This Row],[Kuntien yhdistymisavustus (-0,99 €/as)]:[Määräaikainen lisäys kompensoimaan lisäsiirtotarpeen muutosta]])</f>
        <v>-967063.81990086858</v>
      </c>
      <c r="N178" s="112"/>
    </row>
    <row r="179" spans="1:14" s="45" customFormat="1">
      <c r="A179" s="242">
        <v>580</v>
      </c>
      <c r="B179" s="242" t="s">
        <v>186</v>
      </c>
      <c r="C179" s="332">
        <v>-4393.62</v>
      </c>
      <c r="D179" s="121">
        <v>-8032.7800000000007</v>
      </c>
      <c r="E179" s="121">
        <v>-4393.62</v>
      </c>
      <c r="F179" s="121">
        <v>-44.38</v>
      </c>
      <c r="G179" s="121">
        <v>-99855</v>
      </c>
      <c r="H179" s="121">
        <v>-127250.505</v>
      </c>
      <c r="I179" s="121">
        <v>-343148.19433847629</v>
      </c>
      <c r="J179" s="34">
        <v>2182.1043533451016</v>
      </c>
      <c r="K179" s="34">
        <v>-401505.66135715548</v>
      </c>
      <c r="L179" s="34">
        <v>153985.52590704334</v>
      </c>
      <c r="M179" s="254">
        <f>SUM(LisäyksetVähennykset[[#This Row],[Kuntien yhdistymisavustus (-0,99 €/as)]:[Määräaikainen lisäys kompensoimaan lisäsiirtotarpeen muutosta]])</f>
        <v>-832456.13043524325</v>
      </c>
      <c r="N179" s="112"/>
    </row>
    <row r="180" spans="1:14" s="45" customFormat="1">
      <c r="A180" s="242">
        <v>581</v>
      </c>
      <c r="B180" s="242" t="s">
        <v>187</v>
      </c>
      <c r="C180" s="332">
        <v>-6177.6</v>
      </c>
      <c r="D180" s="121">
        <v>-11294.4</v>
      </c>
      <c r="E180" s="121">
        <v>-6177.6</v>
      </c>
      <c r="F180" s="121">
        <v>-62.4</v>
      </c>
      <c r="G180" s="121">
        <v>-140400</v>
      </c>
      <c r="H180" s="121">
        <v>-208326.95499999999</v>
      </c>
      <c r="I180" s="121">
        <v>-642821.91530364996</v>
      </c>
      <c r="J180" s="34">
        <v>-441934.71870183945</v>
      </c>
      <c r="K180" s="34">
        <v>-564532.52070046193</v>
      </c>
      <c r="L180" s="34">
        <v>216509.61731860082</v>
      </c>
      <c r="M180" s="254">
        <f>SUM(LisäyksetVähennykset[[#This Row],[Kuntien yhdistymisavustus (-0,99 €/as)]:[Määräaikainen lisäys kompensoimaan lisäsiirtotarpeen muutosta]])</f>
        <v>-1805218.4923873504</v>
      </c>
      <c r="N180" s="112"/>
    </row>
    <row r="181" spans="1:14" s="45" customFormat="1">
      <c r="A181" s="242">
        <v>583</v>
      </c>
      <c r="B181" s="242" t="s">
        <v>188</v>
      </c>
      <c r="C181" s="332">
        <v>-937.53</v>
      </c>
      <c r="D181" s="121">
        <v>-1714.0700000000002</v>
      </c>
      <c r="E181" s="121">
        <v>-937.53</v>
      </c>
      <c r="F181" s="121">
        <v>-9.4700000000000006</v>
      </c>
      <c r="G181" s="121">
        <v>-21307.5</v>
      </c>
      <c r="H181" s="121">
        <v>-11595.81</v>
      </c>
      <c r="I181" s="121">
        <v>-506479.02569192811</v>
      </c>
      <c r="J181" s="34">
        <v>331319.00541115989</v>
      </c>
      <c r="K181" s="34">
        <v>-85675.047612714334</v>
      </c>
      <c r="L181" s="34">
        <v>32858.110192422275</v>
      </c>
      <c r="M181" s="254">
        <f>SUM(LisäyksetVähennykset[[#This Row],[Kuntien yhdistymisavustus (-0,99 €/as)]:[Määräaikainen lisäys kompensoimaan lisäsiirtotarpeen muutosta]])</f>
        <v>-264478.86770106031</v>
      </c>
      <c r="N181" s="112"/>
    </row>
    <row r="182" spans="1:14" s="45" customFormat="1">
      <c r="A182" s="242">
        <v>584</v>
      </c>
      <c r="B182" s="242" t="s">
        <v>189</v>
      </c>
      <c r="C182" s="332">
        <v>-2626.47</v>
      </c>
      <c r="D182" s="121">
        <v>-4801.93</v>
      </c>
      <c r="E182" s="121">
        <v>-2626.47</v>
      </c>
      <c r="F182" s="121">
        <v>-26.53</v>
      </c>
      <c r="G182" s="121">
        <v>-59692.5</v>
      </c>
      <c r="H182" s="121">
        <v>-39412.205000000002</v>
      </c>
      <c r="I182" s="121">
        <v>-416568.57535736274</v>
      </c>
      <c r="J182" s="34">
        <v>-411119.26931228035</v>
      </c>
      <c r="K182" s="34">
        <v>-240016.79125293679</v>
      </c>
      <c r="L182" s="34">
        <v>92051.284414462818</v>
      </c>
      <c r="M182" s="254">
        <f>SUM(LisäyksetVähennykset[[#This Row],[Kuntien yhdistymisavustus (-0,99 €/as)]:[Määräaikainen lisäys kompensoimaan lisäsiirtotarpeen muutosta]])</f>
        <v>-1084839.456508117</v>
      </c>
      <c r="N182" s="112"/>
    </row>
    <row r="183" spans="1:14" s="45" customFormat="1">
      <c r="A183" s="242">
        <v>588</v>
      </c>
      <c r="B183" s="242" t="s">
        <v>190</v>
      </c>
      <c r="C183" s="332">
        <v>-1584</v>
      </c>
      <c r="D183" s="121">
        <v>-2896</v>
      </c>
      <c r="E183" s="121">
        <v>-1584</v>
      </c>
      <c r="F183" s="121">
        <v>-16</v>
      </c>
      <c r="G183" s="121">
        <v>-36000</v>
      </c>
      <c r="H183" s="121">
        <v>-45103.695</v>
      </c>
      <c r="I183" s="121">
        <v>-632824.65545089217</v>
      </c>
      <c r="J183" s="34">
        <v>-349464.43342796603</v>
      </c>
      <c r="K183" s="34">
        <v>-144751.92838473382</v>
      </c>
      <c r="L183" s="34">
        <v>55515.286491948929</v>
      </c>
      <c r="M183" s="254">
        <f>SUM(LisäyksetVähennykset[[#This Row],[Kuntien yhdistymisavustus (-0,99 €/as)]:[Määräaikainen lisäys kompensoimaan lisäsiirtotarpeen muutosta]])</f>
        <v>-1158709.4257716432</v>
      </c>
      <c r="N183" s="112"/>
    </row>
    <row r="184" spans="1:14" s="45" customFormat="1">
      <c r="A184" s="242">
        <v>592</v>
      </c>
      <c r="B184" s="242" t="s">
        <v>191</v>
      </c>
      <c r="C184" s="332">
        <v>-3614.49</v>
      </c>
      <c r="D184" s="121">
        <v>-6608.31</v>
      </c>
      <c r="E184" s="121">
        <v>-3614.49</v>
      </c>
      <c r="F184" s="121">
        <v>-36.51</v>
      </c>
      <c r="G184" s="121">
        <v>-82147.5</v>
      </c>
      <c r="H184" s="121">
        <v>-114209.13250000001</v>
      </c>
      <c r="I184" s="121">
        <v>-424131.91293202521</v>
      </c>
      <c r="J184" s="34">
        <v>-305666.61641452974</v>
      </c>
      <c r="K184" s="34">
        <v>-330305.80658291449</v>
      </c>
      <c r="L184" s="34">
        <v>126678.94436381596</v>
      </c>
      <c r="M184" s="254">
        <f>SUM(LisäyksetVähennykset[[#This Row],[Kuntien yhdistymisavustus (-0,99 €/as)]:[Määräaikainen lisäys kompensoimaan lisäsiirtotarpeen muutosta]])</f>
        <v>-1143655.8240656534</v>
      </c>
      <c r="N184" s="112"/>
    </row>
    <row r="185" spans="1:14" s="45" customFormat="1">
      <c r="A185" s="242">
        <v>593</v>
      </c>
      <c r="B185" s="242" t="s">
        <v>192</v>
      </c>
      <c r="C185" s="332">
        <v>-16906.23</v>
      </c>
      <c r="D185" s="121">
        <v>-30909.370000000003</v>
      </c>
      <c r="E185" s="121">
        <v>-16906.23</v>
      </c>
      <c r="F185" s="121">
        <v>-170.77</v>
      </c>
      <c r="G185" s="121">
        <v>-384232.5</v>
      </c>
      <c r="H185" s="121">
        <v>-836614.88425</v>
      </c>
      <c r="I185" s="121">
        <v>-1530435.8362037388</v>
      </c>
      <c r="J185" s="34">
        <v>-1444954.01317142</v>
      </c>
      <c r="K185" s="34">
        <v>-1544955.4256413123</v>
      </c>
      <c r="L185" s="34">
        <v>592521.59213938238</v>
      </c>
      <c r="M185" s="254">
        <f>SUM(LisäyksetVähennykset[[#This Row],[Kuntien yhdistymisavustus (-0,99 €/as)]:[Määräaikainen lisäys kompensoimaan lisäsiirtotarpeen muutosta]])</f>
        <v>-5213563.6671270877</v>
      </c>
      <c r="N185" s="112"/>
    </row>
    <row r="186" spans="1:14" s="45" customFormat="1">
      <c r="A186" s="242">
        <v>595</v>
      </c>
      <c r="B186" s="242" t="s">
        <v>193</v>
      </c>
      <c r="C186" s="332">
        <v>-4098.6000000000004</v>
      </c>
      <c r="D186" s="121">
        <v>-7493.4000000000005</v>
      </c>
      <c r="E186" s="121">
        <v>-4098.6000000000004</v>
      </c>
      <c r="F186" s="121">
        <v>-41.4</v>
      </c>
      <c r="G186" s="121">
        <v>-93150</v>
      </c>
      <c r="H186" s="121">
        <v>-141915.08499999999</v>
      </c>
      <c r="I186" s="121">
        <v>974846.0326094483</v>
      </c>
      <c r="J186" s="34">
        <v>290413.5964835753</v>
      </c>
      <c r="K186" s="34">
        <v>-374545.61469549878</v>
      </c>
      <c r="L186" s="34">
        <v>143645.80379791785</v>
      </c>
      <c r="M186" s="254">
        <f>SUM(LisäyksetVähennykset[[#This Row],[Kuntien yhdistymisavustus (-0,99 €/as)]:[Määräaikainen lisäys kompensoimaan lisäsiirtotarpeen muutosta]])</f>
        <v>783562.73319544271</v>
      </c>
      <c r="N186" s="112"/>
    </row>
    <row r="187" spans="1:14" s="45" customFormat="1">
      <c r="A187" s="242">
        <v>598</v>
      </c>
      <c r="B187" s="242" t="s">
        <v>194</v>
      </c>
      <c r="C187" s="332">
        <v>-19014.93</v>
      </c>
      <c r="D187" s="121">
        <v>-34764.67</v>
      </c>
      <c r="E187" s="121">
        <v>-19014.93</v>
      </c>
      <c r="F187" s="121">
        <v>-192.07</v>
      </c>
      <c r="G187" s="121">
        <v>-432157.5</v>
      </c>
      <c r="H187" s="121">
        <v>-952106.79700000002</v>
      </c>
      <c r="I187" s="121">
        <v>-7093329.5605405187</v>
      </c>
      <c r="J187" s="34">
        <v>-3652338.5770628252</v>
      </c>
      <c r="K187" s="34">
        <v>-1737656.4303034891</v>
      </c>
      <c r="L187" s="34">
        <v>666426.31728178938</v>
      </c>
      <c r="M187" s="254">
        <f>SUM(LisäyksetVähennykset[[#This Row],[Kuntien yhdistymisavustus (-0,99 €/as)]:[Määräaikainen lisäys kompensoimaan lisäsiirtotarpeen muutosta]])</f>
        <v>-13274149.147625044</v>
      </c>
      <c r="N187" s="112"/>
    </row>
    <row r="188" spans="1:14" s="45" customFormat="1">
      <c r="A188" s="242">
        <v>599</v>
      </c>
      <c r="B188" s="242" t="s">
        <v>195</v>
      </c>
      <c r="C188" s="332">
        <v>-11093.94</v>
      </c>
      <c r="D188" s="121">
        <v>-20282.86</v>
      </c>
      <c r="E188" s="121">
        <v>-11093.94</v>
      </c>
      <c r="F188" s="121">
        <v>-112.06</v>
      </c>
      <c r="G188" s="121">
        <v>-252135</v>
      </c>
      <c r="H188" s="121">
        <v>-93152.381450000001</v>
      </c>
      <c r="I188" s="121">
        <v>-1978766.8261578125</v>
      </c>
      <c r="J188" s="34">
        <v>-1773551.2402943368</v>
      </c>
      <c r="K188" s="34">
        <v>-1013806.3184245796</v>
      </c>
      <c r="L188" s="34">
        <v>388815.18776798731</v>
      </c>
      <c r="M188" s="254">
        <f>SUM(LisäyksetVähennykset[[#This Row],[Kuntien yhdistymisavustus (-0,99 €/as)]:[Määräaikainen lisäys kompensoimaan lisäsiirtotarpeen muutosta]])</f>
        <v>-4765179.3785587419</v>
      </c>
      <c r="N188" s="112"/>
    </row>
    <row r="189" spans="1:14" s="45" customFormat="1">
      <c r="A189" s="242">
        <v>601</v>
      </c>
      <c r="B189" s="242" t="s">
        <v>196</v>
      </c>
      <c r="C189" s="332">
        <v>-3748.14</v>
      </c>
      <c r="D189" s="121">
        <v>-6852.66</v>
      </c>
      <c r="E189" s="121">
        <v>-3748.14</v>
      </c>
      <c r="F189" s="121">
        <v>-37.86</v>
      </c>
      <c r="G189" s="121">
        <v>-85185</v>
      </c>
      <c r="H189" s="121">
        <v>-102081.715</v>
      </c>
      <c r="I189" s="121">
        <v>774899.24333972821</v>
      </c>
      <c r="J189" s="34">
        <v>385626.97846902756</v>
      </c>
      <c r="K189" s="34">
        <v>-342519.25054037641</v>
      </c>
      <c r="L189" s="34">
        <v>131363.04666157416</v>
      </c>
      <c r="M189" s="254">
        <f>SUM(LisäyksetVähennykset[[#This Row],[Kuntien yhdistymisavustus (-0,99 €/as)]:[Määräaikainen lisäys kompensoimaan lisäsiirtotarpeen muutosta]])</f>
        <v>747716.50292995351</v>
      </c>
      <c r="N189" s="112"/>
    </row>
    <row r="190" spans="1:14" s="45" customFormat="1">
      <c r="A190" s="242">
        <v>604</v>
      </c>
      <c r="B190" s="242" t="s">
        <v>197</v>
      </c>
      <c r="C190" s="332">
        <v>-20200.95</v>
      </c>
      <c r="D190" s="121">
        <v>-36933.050000000003</v>
      </c>
      <c r="E190" s="121">
        <v>-20200.95</v>
      </c>
      <c r="F190" s="121">
        <v>-204.05</v>
      </c>
      <c r="G190" s="121">
        <v>-459112.5</v>
      </c>
      <c r="H190" s="121">
        <v>-654006.495</v>
      </c>
      <c r="I190" s="121">
        <v>3957315.9614879279</v>
      </c>
      <c r="J190" s="34">
        <v>1826221.6649488076</v>
      </c>
      <c r="K190" s="34">
        <v>-1846039.4366815586</v>
      </c>
      <c r="L190" s="34">
        <v>707993.38804263622</v>
      </c>
      <c r="M190" s="254">
        <f>SUM(LisäyksetVähennykset[[#This Row],[Kuntien yhdistymisavustus (-0,99 €/as)]:[Määräaikainen lisäys kompensoimaan lisäsiirtotarpeen muutosta]])</f>
        <v>3454833.5827978132</v>
      </c>
      <c r="N190" s="112"/>
    </row>
    <row r="191" spans="1:14" s="45" customFormat="1">
      <c r="A191" s="242">
        <v>607</v>
      </c>
      <c r="B191" s="242" t="s">
        <v>198</v>
      </c>
      <c r="C191" s="332">
        <v>-4043.16</v>
      </c>
      <c r="D191" s="121">
        <v>-7392.04</v>
      </c>
      <c r="E191" s="121">
        <v>-4043.16</v>
      </c>
      <c r="F191" s="121">
        <v>-40.840000000000003</v>
      </c>
      <c r="G191" s="121">
        <v>-91890</v>
      </c>
      <c r="H191" s="121">
        <v>-153895.74</v>
      </c>
      <c r="I191" s="121">
        <v>-553947.34675723885</v>
      </c>
      <c r="J191" s="34">
        <v>-128692.53619673556</v>
      </c>
      <c r="K191" s="34">
        <v>-369479.29720203311</v>
      </c>
      <c r="L191" s="34">
        <v>141702.76877069965</v>
      </c>
      <c r="M191" s="254">
        <f>SUM(LisäyksetVähennykset[[#This Row],[Kuntien yhdistymisavustus (-0,99 €/as)]:[Määräaikainen lisäys kompensoimaan lisäsiirtotarpeen muutosta]])</f>
        <v>-1171721.351385308</v>
      </c>
      <c r="N191" s="112"/>
    </row>
    <row r="192" spans="1:14" s="45" customFormat="1">
      <c r="A192" s="242">
        <v>608</v>
      </c>
      <c r="B192" s="242" t="s">
        <v>199</v>
      </c>
      <c r="C192" s="332">
        <v>-1960.2</v>
      </c>
      <c r="D192" s="121">
        <v>-3583.8</v>
      </c>
      <c r="E192" s="121">
        <v>-1960.2</v>
      </c>
      <c r="F192" s="121">
        <v>-19.8</v>
      </c>
      <c r="G192" s="121">
        <v>-44550</v>
      </c>
      <c r="H192" s="121">
        <v>-38206.934999999998</v>
      </c>
      <c r="I192" s="121">
        <v>-196405.88805883913</v>
      </c>
      <c r="J192" s="34">
        <v>-137939.70556105376</v>
      </c>
      <c r="K192" s="34">
        <v>-179130.51137610813</v>
      </c>
      <c r="L192" s="34">
        <v>68700.167033786798</v>
      </c>
      <c r="M192" s="254">
        <f>SUM(LisäyksetVähennykset[[#This Row],[Kuntien yhdistymisavustus (-0,99 €/as)]:[Määräaikainen lisäys kompensoimaan lisäsiirtotarpeen muutosta]])</f>
        <v>-535056.87296221429</v>
      </c>
      <c r="N192" s="112"/>
    </row>
    <row r="193" spans="1:14" s="45" customFormat="1">
      <c r="A193" s="242">
        <v>609</v>
      </c>
      <c r="B193" s="242" t="s">
        <v>200</v>
      </c>
      <c r="C193" s="332">
        <v>-82372.95</v>
      </c>
      <c r="D193" s="121">
        <v>-150601.05000000002</v>
      </c>
      <c r="E193" s="121">
        <v>-82372.95</v>
      </c>
      <c r="F193" s="121">
        <v>-832.05000000000007</v>
      </c>
      <c r="G193" s="121">
        <v>-1872112.5</v>
      </c>
      <c r="H193" s="121">
        <v>-4534034.6824500002</v>
      </c>
      <c r="I193" s="121">
        <v>-15803381.020001132</v>
      </c>
      <c r="J193" s="34">
        <v>-4228464.7265034141</v>
      </c>
      <c r="K193" s="34">
        <v>-7527552.6257823613</v>
      </c>
      <c r="L193" s="34">
        <v>2886968.3828516314</v>
      </c>
      <c r="M193" s="254">
        <f>SUM(LisäyksetVähennykset[[#This Row],[Kuntien yhdistymisavustus (-0,99 €/as)]:[Määräaikainen lisäys kompensoimaan lisäsiirtotarpeen muutosta]])</f>
        <v>-31394756.171885274</v>
      </c>
      <c r="N193" s="112"/>
    </row>
    <row r="194" spans="1:14" s="45" customFormat="1">
      <c r="A194" s="240">
        <v>611</v>
      </c>
      <c r="B194" s="242" t="s">
        <v>201</v>
      </c>
      <c r="C194" s="332">
        <v>-4960.8900000000003</v>
      </c>
      <c r="D194" s="121">
        <v>-9069.91</v>
      </c>
      <c r="E194" s="121">
        <v>-4960.8900000000003</v>
      </c>
      <c r="F194" s="121">
        <v>-50.11</v>
      </c>
      <c r="G194" s="121">
        <v>-112747.5</v>
      </c>
      <c r="H194" s="121">
        <v>-106489.645</v>
      </c>
      <c r="I194" s="121">
        <v>515497.77452653029</v>
      </c>
      <c r="J194" s="121">
        <v>150474.38077836184</v>
      </c>
      <c r="K194" s="121">
        <v>-453344.9457099383</v>
      </c>
      <c r="L194" s="121">
        <v>173866.93788197255</v>
      </c>
      <c r="M194" s="254">
        <f>SUM(LisäyksetVähennykset[[#This Row],[Kuntien yhdistymisavustus (-0,99 €/as)]:[Määräaikainen lisäys kompensoimaan lisäsiirtotarpeen muutosta]])</f>
        <v>148215.20247692641</v>
      </c>
      <c r="N194" s="112"/>
    </row>
    <row r="195" spans="1:14" s="45" customFormat="1">
      <c r="A195" s="242">
        <v>614</v>
      </c>
      <c r="B195" s="242" t="s">
        <v>202</v>
      </c>
      <c r="C195" s="332">
        <v>-2969.0099999999998</v>
      </c>
      <c r="D195" s="121">
        <v>-5428.1900000000005</v>
      </c>
      <c r="E195" s="121">
        <v>-2969.0099999999998</v>
      </c>
      <c r="F195" s="121">
        <v>-29.990000000000002</v>
      </c>
      <c r="G195" s="121">
        <v>-67477.5</v>
      </c>
      <c r="H195" s="121">
        <v>-40823.815000000002</v>
      </c>
      <c r="I195" s="121">
        <v>-682854.07260318694</v>
      </c>
      <c r="J195" s="34">
        <v>-411228.793474084</v>
      </c>
      <c r="K195" s="34">
        <v>-271319.39576613548</v>
      </c>
      <c r="L195" s="34">
        <v>104056.46511834676</v>
      </c>
      <c r="M195" s="254">
        <f>SUM(LisäyksetVähennykset[[#This Row],[Kuntien yhdistymisavustus (-0,99 €/as)]:[Määräaikainen lisäys kompensoimaan lisäsiirtotarpeen muutosta]])</f>
        <v>-1381043.3117250598</v>
      </c>
      <c r="N195" s="112"/>
    </row>
    <row r="196" spans="1:14" s="45" customFormat="1">
      <c r="A196" s="242">
        <v>615</v>
      </c>
      <c r="B196" s="242" t="s">
        <v>203</v>
      </c>
      <c r="C196" s="332">
        <v>-7526.97</v>
      </c>
      <c r="D196" s="121">
        <v>-13761.43</v>
      </c>
      <c r="E196" s="121">
        <v>-7526.97</v>
      </c>
      <c r="F196" s="121">
        <v>-76.03</v>
      </c>
      <c r="G196" s="121">
        <v>-171067.5</v>
      </c>
      <c r="H196" s="121">
        <v>-260506.4215</v>
      </c>
      <c r="I196" s="121">
        <v>2045003.2647729912</v>
      </c>
      <c r="J196" s="34">
        <v>348662.56352347316</v>
      </c>
      <c r="K196" s="34">
        <v>-687843.06969320704</v>
      </c>
      <c r="L196" s="34">
        <v>263801.70199892978</v>
      </c>
      <c r="M196" s="254">
        <f>SUM(LisäyksetVähennykset[[#This Row],[Kuntien yhdistymisavustus (-0,99 €/as)]:[Määräaikainen lisäys kompensoimaan lisäsiirtotarpeen muutosta]])</f>
        <v>1509159.139102187</v>
      </c>
      <c r="N196" s="112"/>
    </row>
    <row r="197" spans="1:14" s="45" customFormat="1">
      <c r="A197" s="242">
        <v>616</v>
      </c>
      <c r="B197" s="242" t="s">
        <v>204</v>
      </c>
      <c r="C197" s="332">
        <v>-1788.93</v>
      </c>
      <c r="D197" s="121">
        <v>-3270.67</v>
      </c>
      <c r="E197" s="121">
        <v>-1788.93</v>
      </c>
      <c r="F197" s="121">
        <v>-18.07</v>
      </c>
      <c r="G197" s="121">
        <v>-40657.5</v>
      </c>
      <c r="H197" s="121">
        <v>-46000.584999999999</v>
      </c>
      <c r="I197" s="121">
        <v>-211965.65066090974</v>
      </c>
      <c r="J197" s="34">
        <v>-150098.51403204093</v>
      </c>
      <c r="K197" s="34">
        <v>-163479.20911950877</v>
      </c>
      <c r="L197" s="34">
        <v>62697.576681844817</v>
      </c>
      <c r="M197" s="254">
        <f>SUM(LisäyksetVähennykset[[#This Row],[Kuntien yhdistymisavustus (-0,99 €/as)]:[Määräaikainen lisäys kompensoimaan lisäsiirtotarpeen muutosta]])</f>
        <v>-556370.48213061469</v>
      </c>
      <c r="N197" s="112"/>
    </row>
    <row r="198" spans="1:14" s="45" customFormat="1">
      <c r="A198" s="242">
        <v>619</v>
      </c>
      <c r="B198" s="242" t="s">
        <v>205</v>
      </c>
      <c r="C198" s="332">
        <v>-2648.25</v>
      </c>
      <c r="D198" s="121">
        <v>-4841.75</v>
      </c>
      <c r="E198" s="121">
        <v>-2648.25</v>
      </c>
      <c r="F198" s="121">
        <v>-26.75</v>
      </c>
      <c r="G198" s="121">
        <v>-60187.5</v>
      </c>
      <c r="H198" s="121">
        <v>-103190.68</v>
      </c>
      <c r="I198" s="121">
        <v>773432.83632583905</v>
      </c>
      <c r="J198" s="34">
        <v>385588.69198247936</v>
      </c>
      <c r="K198" s="34">
        <v>-242007.13026822687</v>
      </c>
      <c r="L198" s="34">
        <v>92814.619603727115</v>
      </c>
      <c r="M198" s="254">
        <f>SUM(LisäyksetVähennykset[[#This Row],[Kuntien yhdistymisavustus (-0,99 €/as)]:[Määräaikainen lisäys kompensoimaan lisäsiirtotarpeen muutosta]])</f>
        <v>836285.83764381858</v>
      </c>
      <c r="N198" s="112"/>
    </row>
    <row r="199" spans="1:14" s="45" customFormat="1">
      <c r="A199" s="242">
        <v>620</v>
      </c>
      <c r="B199" s="246" t="s">
        <v>206</v>
      </c>
      <c r="C199" s="332">
        <v>-2356.1999999999998</v>
      </c>
      <c r="D199" s="121">
        <v>-4307.8</v>
      </c>
      <c r="E199" s="121">
        <v>-2356.1999999999998</v>
      </c>
      <c r="F199" s="121">
        <v>-23.8</v>
      </c>
      <c r="G199" s="121">
        <v>-53550</v>
      </c>
      <c r="H199" s="121">
        <v>-53154.83</v>
      </c>
      <c r="I199" s="121">
        <v>279794.15762421762</v>
      </c>
      <c r="J199" s="34">
        <v>334799.49566403922</v>
      </c>
      <c r="K199" s="34">
        <v>-215318.49347229156</v>
      </c>
      <c r="L199" s="34">
        <v>82578.988656774032</v>
      </c>
      <c r="M199" s="254">
        <f>SUM(LisäyksetVähennykset[[#This Row],[Kuntien yhdistymisavustus (-0,99 €/as)]:[Määräaikainen lisäys kompensoimaan lisäsiirtotarpeen muutosta]])</f>
        <v>366105.31847273931</v>
      </c>
      <c r="N199" s="112"/>
    </row>
    <row r="200" spans="1:14" s="45" customFormat="1">
      <c r="A200" s="242">
        <v>623</v>
      </c>
      <c r="B200" s="242" t="s">
        <v>207</v>
      </c>
      <c r="C200" s="332">
        <v>-2085.9299999999998</v>
      </c>
      <c r="D200" s="121">
        <v>-3813.67</v>
      </c>
      <c r="E200" s="121">
        <v>-2085.9299999999998</v>
      </c>
      <c r="F200" s="121">
        <v>-21.07</v>
      </c>
      <c r="G200" s="121">
        <v>-47407.5</v>
      </c>
      <c r="H200" s="121">
        <v>-44494.63</v>
      </c>
      <c r="I200" s="121">
        <v>507283.70732909255</v>
      </c>
      <c r="J200" s="34">
        <v>102483.9124196209</v>
      </c>
      <c r="K200" s="34">
        <v>-190620.19569164637</v>
      </c>
      <c r="L200" s="34">
        <v>73106.692899085247</v>
      </c>
      <c r="M200" s="254">
        <f>SUM(LisäyksetVähennykset[[#This Row],[Kuntien yhdistymisavustus (-0,99 €/as)]:[Määräaikainen lisäys kompensoimaan lisäsiirtotarpeen muutosta]])</f>
        <v>392345.38695615233</v>
      </c>
      <c r="N200" s="112"/>
    </row>
    <row r="201" spans="1:14" s="45" customFormat="1">
      <c r="A201" s="242">
        <v>624</v>
      </c>
      <c r="B201" s="242" t="s">
        <v>208</v>
      </c>
      <c r="C201" s="332">
        <v>-5065.83</v>
      </c>
      <c r="D201" s="121">
        <v>-9261.77</v>
      </c>
      <c r="E201" s="121">
        <v>-5065.83</v>
      </c>
      <c r="F201" s="121">
        <v>-51.17</v>
      </c>
      <c r="G201" s="121">
        <v>-115132.5</v>
      </c>
      <c r="H201" s="121">
        <v>-138170.23999999999</v>
      </c>
      <c r="I201" s="121">
        <v>725224.5341950088</v>
      </c>
      <c r="J201" s="34">
        <v>807320.4270418348</v>
      </c>
      <c r="K201" s="34">
        <v>-462934.76096542692</v>
      </c>
      <c r="L201" s="34">
        <v>177544.82561206416</v>
      </c>
      <c r="M201" s="254">
        <f>SUM(LisäyksetVähennykset[[#This Row],[Kuntien yhdistymisavustus (-0,99 €/as)]:[Määräaikainen lisäys kompensoimaan lisäsiirtotarpeen muutosta]])</f>
        <v>974407.68588348082</v>
      </c>
      <c r="N201" s="112"/>
    </row>
    <row r="202" spans="1:14" s="45" customFormat="1">
      <c r="A202" s="242">
        <v>625</v>
      </c>
      <c r="B202" s="242" t="s">
        <v>209</v>
      </c>
      <c r="C202" s="332">
        <v>-2961.09</v>
      </c>
      <c r="D202" s="121">
        <v>-5413.71</v>
      </c>
      <c r="E202" s="121">
        <v>-2961.09</v>
      </c>
      <c r="F202" s="121">
        <v>-29.91</v>
      </c>
      <c r="G202" s="121">
        <v>-67297.5</v>
      </c>
      <c r="H202" s="121">
        <v>-42655.72</v>
      </c>
      <c r="I202" s="121">
        <v>865861.16857590759</v>
      </c>
      <c r="J202" s="34">
        <v>526626.33335370081</v>
      </c>
      <c r="K202" s="34">
        <v>-270595.63612421183</v>
      </c>
      <c r="L202" s="34">
        <v>103778.88868588702</v>
      </c>
      <c r="M202" s="254">
        <f>SUM(LisäyksetVähennykset[[#This Row],[Kuntien yhdistymisavustus (-0,99 €/as)]:[Määräaikainen lisäys kompensoimaan lisäsiirtotarpeen muutosta]])</f>
        <v>1104351.7344912835</v>
      </c>
      <c r="N202" s="112"/>
    </row>
    <row r="203" spans="1:14" s="45" customFormat="1">
      <c r="A203" s="242">
        <v>626</v>
      </c>
      <c r="B203" s="242" t="s">
        <v>210</v>
      </c>
      <c r="C203" s="332">
        <v>-4786.6499999999996</v>
      </c>
      <c r="D203" s="121">
        <v>-8751.35</v>
      </c>
      <c r="E203" s="121">
        <v>-4786.6499999999996</v>
      </c>
      <c r="F203" s="121">
        <v>-48.35</v>
      </c>
      <c r="G203" s="121">
        <v>-108787.5</v>
      </c>
      <c r="H203" s="121">
        <v>-169729.86499999999</v>
      </c>
      <c r="I203" s="121">
        <v>-811116.38456218399</v>
      </c>
      <c r="J203" s="34">
        <v>-634809.28631877387</v>
      </c>
      <c r="K203" s="34">
        <v>-437422.23358761758</v>
      </c>
      <c r="L203" s="34">
        <v>167760.25636785818</v>
      </c>
      <c r="M203" s="254">
        <f>SUM(LisäyksetVähennykset[[#This Row],[Kuntien yhdistymisavustus (-0,99 €/as)]:[Määräaikainen lisäys kompensoimaan lisäsiirtotarpeen muutosta]])</f>
        <v>-2012478.013100717</v>
      </c>
      <c r="N203" s="112"/>
    </row>
    <row r="204" spans="1:14" s="45" customFormat="1">
      <c r="A204" s="242">
        <v>630</v>
      </c>
      <c r="B204" s="242" t="s">
        <v>211</v>
      </c>
      <c r="C204" s="332">
        <v>-1618.65</v>
      </c>
      <c r="D204" s="121">
        <v>-2959.35</v>
      </c>
      <c r="E204" s="121">
        <v>-1618.65</v>
      </c>
      <c r="F204" s="121">
        <v>-16.350000000000001</v>
      </c>
      <c r="G204" s="121">
        <v>-36787.5</v>
      </c>
      <c r="H204" s="121">
        <v>-19969.455000000002</v>
      </c>
      <c r="I204" s="121">
        <v>-213102.76600538479</v>
      </c>
      <c r="J204" s="34">
        <v>-356484.73215177376</v>
      </c>
      <c r="K204" s="34">
        <v>-147918.37681814987</v>
      </c>
      <c r="L204" s="34">
        <v>56729.683383960313</v>
      </c>
      <c r="M204" s="254">
        <f>SUM(LisäyksetVähennykset[[#This Row],[Kuntien yhdistymisavustus (-0,99 €/as)]:[Määräaikainen lisäys kompensoimaan lisäsiirtotarpeen muutosta]])</f>
        <v>-723746.14659134811</v>
      </c>
      <c r="N204" s="112"/>
    </row>
    <row r="205" spans="1:14" s="45" customFormat="1">
      <c r="A205" s="242">
        <v>631</v>
      </c>
      <c r="B205" s="242" t="s">
        <v>212</v>
      </c>
      <c r="C205" s="332">
        <v>-1943.37</v>
      </c>
      <c r="D205" s="121">
        <v>-3553.03</v>
      </c>
      <c r="E205" s="121">
        <v>-1943.37</v>
      </c>
      <c r="F205" s="121">
        <v>-19.63</v>
      </c>
      <c r="G205" s="121">
        <v>-44167.5</v>
      </c>
      <c r="H205" s="121">
        <v>-23593.154999999999</v>
      </c>
      <c r="I205" s="121">
        <v>141945.71223119533</v>
      </c>
      <c r="J205" s="34">
        <v>235159.83065890017</v>
      </c>
      <c r="K205" s="34">
        <v>-177592.52213702031</v>
      </c>
      <c r="L205" s="34">
        <v>68110.317114809834</v>
      </c>
      <c r="M205" s="254">
        <f>SUM(LisäyksetVähennykset[[#This Row],[Kuntien yhdistymisavustus (-0,99 €/as)]:[Määräaikainen lisäys kompensoimaan lisäsiirtotarpeen muutosta]])</f>
        <v>192403.28286788502</v>
      </c>
      <c r="N205" s="112"/>
    </row>
    <row r="206" spans="1:14" s="45" customFormat="1">
      <c r="A206" s="242">
        <v>635</v>
      </c>
      <c r="B206" s="242" t="s">
        <v>213</v>
      </c>
      <c r="C206" s="332">
        <v>-6283.53</v>
      </c>
      <c r="D206" s="121">
        <v>-11488.07</v>
      </c>
      <c r="E206" s="121">
        <v>-6283.53</v>
      </c>
      <c r="F206" s="121">
        <v>-63.47</v>
      </c>
      <c r="G206" s="121">
        <v>-142807.5</v>
      </c>
      <c r="H206" s="121">
        <v>-186009.51</v>
      </c>
      <c r="I206" s="121">
        <v>-115339.57903473417</v>
      </c>
      <c r="J206" s="34">
        <v>-70114.200139166569</v>
      </c>
      <c r="K206" s="34">
        <v>-574212.80591119104</v>
      </c>
      <c r="L206" s="34">
        <v>220222.2021027499</v>
      </c>
      <c r="M206" s="254">
        <f>SUM(LisäyksetVähennykset[[#This Row],[Kuntien yhdistymisavustus (-0,99 €/as)]:[Määräaikainen lisäys kompensoimaan lisäsiirtotarpeen muutosta]])</f>
        <v>-892379.99298234191</v>
      </c>
      <c r="N206" s="112"/>
    </row>
    <row r="207" spans="1:14" s="45" customFormat="1">
      <c r="A207" s="242">
        <v>636</v>
      </c>
      <c r="B207" s="242" t="s">
        <v>214</v>
      </c>
      <c r="C207" s="332">
        <v>-8072.46</v>
      </c>
      <c r="D207" s="121">
        <v>-14758.74</v>
      </c>
      <c r="E207" s="121">
        <v>-8072.46</v>
      </c>
      <c r="F207" s="121">
        <v>-81.540000000000006</v>
      </c>
      <c r="G207" s="121">
        <v>-183465</v>
      </c>
      <c r="H207" s="121">
        <v>-247718.72</v>
      </c>
      <c r="I207" s="121">
        <v>735244.98327812506</v>
      </c>
      <c r="J207" s="34">
        <v>196628.90207309095</v>
      </c>
      <c r="K207" s="34">
        <v>-737692.01503069978</v>
      </c>
      <c r="L207" s="34">
        <v>282919.77878459473</v>
      </c>
      <c r="M207" s="254">
        <f>SUM(LisäyksetVähennykset[[#This Row],[Kuntien yhdistymisavustus (-0,99 €/as)]:[Määräaikainen lisäys kompensoimaan lisäsiirtotarpeen muutosta]])</f>
        <v>14932.729105110921</v>
      </c>
      <c r="N207" s="112"/>
    </row>
    <row r="208" spans="1:14" s="45" customFormat="1">
      <c r="A208" s="242">
        <v>638</v>
      </c>
      <c r="B208" s="242" t="s">
        <v>215</v>
      </c>
      <c r="C208" s="332">
        <v>-50719.68</v>
      </c>
      <c r="D208" s="121">
        <v>-92729.919999999998</v>
      </c>
      <c r="E208" s="121">
        <v>-50719.68</v>
      </c>
      <c r="F208" s="121">
        <v>-512.32000000000005</v>
      </c>
      <c r="G208" s="121">
        <v>-1152720</v>
      </c>
      <c r="H208" s="121">
        <v>-2424821.0253499998</v>
      </c>
      <c r="I208" s="121">
        <v>14516310.715395993</v>
      </c>
      <c r="J208" s="34">
        <v>5399820.9806399001</v>
      </c>
      <c r="K208" s="34">
        <v>-4634956.7468791772</v>
      </c>
      <c r="L208" s="34">
        <v>1777599.4734722048</v>
      </c>
      <c r="M208" s="254">
        <f>SUM(LisäyksetVähennykset[[#This Row],[Kuntien yhdistymisavustus (-0,99 €/as)]:[Määräaikainen lisäys kompensoimaan lisäsiirtotarpeen muutosta]])</f>
        <v>13286551.79727892</v>
      </c>
      <c r="N208" s="112"/>
    </row>
    <row r="209" spans="1:14" s="45" customFormat="1">
      <c r="A209" s="242">
        <v>678</v>
      </c>
      <c r="B209" s="242" t="s">
        <v>216</v>
      </c>
      <c r="C209" s="332">
        <v>-23832.27</v>
      </c>
      <c r="D209" s="121">
        <v>-43572.130000000005</v>
      </c>
      <c r="E209" s="121">
        <v>-23832.27</v>
      </c>
      <c r="F209" s="121">
        <v>-240.73000000000002</v>
      </c>
      <c r="G209" s="121">
        <v>-541642.5</v>
      </c>
      <c r="H209" s="121">
        <v>-971435.07200000004</v>
      </c>
      <c r="I209" s="121">
        <v>1510164.048595337</v>
      </c>
      <c r="J209" s="34">
        <v>539864.68706276116</v>
      </c>
      <c r="K209" s="34">
        <v>-2177883.2325035608</v>
      </c>
      <c r="L209" s="34">
        <v>835262.18232542905</v>
      </c>
      <c r="M209" s="254">
        <f>SUM(LisäyksetVähennykset[[#This Row],[Kuntien yhdistymisavustus (-0,99 €/as)]:[Määräaikainen lisäys kompensoimaan lisäsiirtotarpeen muutosta]])</f>
        <v>-897147.28652003384</v>
      </c>
      <c r="N209" s="112"/>
    </row>
    <row r="210" spans="1:14" s="45" customFormat="1">
      <c r="A210" s="242">
        <v>680</v>
      </c>
      <c r="B210" s="242" t="s">
        <v>217</v>
      </c>
      <c r="C210" s="332">
        <v>-24692.579999999998</v>
      </c>
      <c r="D210" s="121">
        <v>-45145.020000000004</v>
      </c>
      <c r="E210" s="121">
        <v>-24692.579999999998</v>
      </c>
      <c r="F210" s="121">
        <v>-249.42000000000002</v>
      </c>
      <c r="G210" s="121">
        <v>-561195</v>
      </c>
      <c r="H210" s="121">
        <v>-1315812.9959499999</v>
      </c>
      <c r="I210" s="121">
        <v>783946.65123784647</v>
      </c>
      <c r="J210" s="34">
        <v>714628.72729971213</v>
      </c>
      <c r="K210" s="34">
        <v>-2256501.6236075195</v>
      </c>
      <c r="L210" s="34">
        <v>865413.92230136879</v>
      </c>
      <c r="M210" s="254">
        <f>SUM(LisäyksetVähennykset[[#This Row],[Kuntien yhdistymisavustus (-0,99 €/as)]:[Määräaikainen lisäys kompensoimaan lisäsiirtotarpeen muutosta]])</f>
        <v>-1864299.9187185923</v>
      </c>
      <c r="N210" s="112"/>
    </row>
    <row r="211" spans="1:14" s="45" customFormat="1">
      <c r="A211" s="242">
        <v>681</v>
      </c>
      <c r="B211" s="242" t="s">
        <v>218</v>
      </c>
      <c r="C211" s="332">
        <v>-3274.92</v>
      </c>
      <c r="D211" s="121">
        <v>-5987.4800000000005</v>
      </c>
      <c r="E211" s="121">
        <v>-3274.92</v>
      </c>
      <c r="F211" s="121">
        <v>-33.08</v>
      </c>
      <c r="G211" s="121">
        <v>-74430</v>
      </c>
      <c r="H211" s="121">
        <v>-136612.31</v>
      </c>
      <c r="I211" s="121">
        <v>335405.80743058637</v>
      </c>
      <c r="J211" s="34">
        <v>286485.60408960812</v>
      </c>
      <c r="K211" s="34">
        <v>-299274.61193543719</v>
      </c>
      <c r="L211" s="34">
        <v>114777.8548221044</v>
      </c>
      <c r="M211" s="254">
        <f>SUM(LisäyksetVähennykset[[#This Row],[Kuntien yhdistymisavustus (-0,99 €/as)]:[Määräaikainen lisäys kompensoimaan lisäsiirtotarpeen muutosta]])</f>
        <v>213781.94440686173</v>
      </c>
      <c r="N211" s="112"/>
    </row>
    <row r="212" spans="1:14" s="45" customFormat="1">
      <c r="A212" s="242">
        <v>683</v>
      </c>
      <c r="B212" s="242" t="s">
        <v>219</v>
      </c>
      <c r="C212" s="332">
        <v>-3581.82</v>
      </c>
      <c r="D212" s="121">
        <v>-6548.58</v>
      </c>
      <c r="E212" s="121">
        <v>-3581.82</v>
      </c>
      <c r="F212" s="121">
        <v>-36.18</v>
      </c>
      <c r="G212" s="121">
        <v>-81405</v>
      </c>
      <c r="H212" s="121">
        <v>-106915.67</v>
      </c>
      <c r="I212" s="121">
        <v>-129689.09923015794</v>
      </c>
      <c r="J212" s="34">
        <v>142705.95928872193</v>
      </c>
      <c r="K212" s="34">
        <v>-327320.2980599794</v>
      </c>
      <c r="L212" s="34">
        <v>125533.94157991951</v>
      </c>
      <c r="M212" s="254">
        <f>SUM(LisäyksetVähennykset[[#This Row],[Kuntien yhdistymisavustus (-0,99 €/as)]:[Määräaikainen lisäys kompensoimaan lisäsiirtotarpeen muutosta]])</f>
        <v>-390838.56642149587</v>
      </c>
      <c r="N212" s="112"/>
    </row>
    <row r="213" spans="1:14" s="45" customFormat="1">
      <c r="A213" s="242">
        <v>684</v>
      </c>
      <c r="B213" s="242" t="s">
        <v>220</v>
      </c>
      <c r="C213" s="332">
        <v>-38280.33</v>
      </c>
      <c r="D213" s="121">
        <v>-69987.27</v>
      </c>
      <c r="E213" s="121">
        <v>-38280.33</v>
      </c>
      <c r="F213" s="121">
        <v>-386.67</v>
      </c>
      <c r="G213" s="121">
        <v>-870007.5</v>
      </c>
      <c r="H213" s="121">
        <v>-1365045.99</v>
      </c>
      <c r="I213" s="121">
        <v>-329631.26073683082</v>
      </c>
      <c r="J213" s="34">
        <v>807731.07946357725</v>
      </c>
      <c r="K213" s="34">
        <v>-3498201.7592828143</v>
      </c>
      <c r="L213" s="34">
        <v>1341630.9892401183</v>
      </c>
      <c r="M213" s="254">
        <f>SUM(LisäyksetVähennykset[[#This Row],[Kuntien yhdistymisavustus (-0,99 €/as)]:[Määräaikainen lisäys kompensoimaan lisäsiirtotarpeen muutosta]])</f>
        <v>-4060459.0413159495</v>
      </c>
      <c r="N213" s="112"/>
    </row>
    <row r="214" spans="1:14" s="45" customFormat="1">
      <c r="A214" s="242">
        <v>686</v>
      </c>
      <c r="B214" s="242" t="s">
        <v>221</v>
      </c>
      <c r="C214" s="332">
        <v>-2934.36</v>
      </c>
      <c r="D214" s="121">
        <v>-5364.84</v>
      </c>
      <c r="E214" s="121">
        <v>-2934.36</v>
      </c>
      <c r="F214" s="121">
        <v>-29.64</v>
      </c>
      <c r="G214" s="121">
        <v>-66690</v>
      </c>
      <c r="H214" s="121">
        <v>-127397.83500000001</v>
      </c>
      <c r="I214" s="121">
        <v>-181328.55915768055</v>
      </c>
      <c r="J214" s="34">
        <v>-224141.91457212699</v>
      </c>
      <c r="K214" s="34">
        <v>-268152.9473327194</v>
      </c>
      <c r="L214" s="34">
        <v>102842.06822633538</v>
      </c>
      <c r="M214" s="254">
        <f>SUM(LisäyksetVähennykset[[#This Row],[Kuntien yhdistymisavustus (-0,99 €/as)]:[Määräaikainen lisäys kompensoimaan lisäsiirtotarpeen muutosta]])</f>
        <v>-776132.38783619157</v>
      </c>
      <c r="N214" s="112"/>
    </row>
    <row r="215" spans="1:14" s="45" customFormat="1">
      <c r="A215" s="242">
        <v>687</v>
      </c>
      <c r="B215" s="242" t="s">
        <v>222</v>
      </c>
      <c r="C215" s="332">
        <v>-1462.23</v>
      </c>
      <c r="D215" s="121">
        <v>-2673.37</v>
      </c>
      <c r="E215" s="121">
        <v>-1462.23</v>
      </c>
      <c r="F215" s="121">
        <v>-14.77</v>
      </c>
      <c r="G215" s="121">
        <v>-33232.5</v>
      </c>
      <c r="H215" s="121">
        <v>-62384.264999999999</v>
      </c>
      <c r="I215" s="121">
        <v>80950.384193017919</v>
      </c>
      <c r="J215" s="34">
        <v>-87689.874794166622</v>
      </c>
      <c r="K215" s="34">
        <v>-133624.12389015741</v>
      </c>
      <c r="L215" s="34">
        <v>51247.548842880351</v>
      </c>
      <c r="M215" s="254">
        <f>SUM(LisäyksetVähennykset[[#This Row],[Kuntien yhdistymisavustus (-0,99 €/as)]:[Määräaikainen lisäys kompensoimaan lisäsiirtotarpeen muutosta]])</f>
        <v>-190345.43064842577</v>
      </c>
      <c r="N215" s="112"/>
    </row>
    <row r="216" spans="1:14" s="45" customFormat="1">
      <c r="A216" s="242">
        <v>689</v>
      </c>
      <c r="B216" s="242" t="s">
        <v>223</v>
      </c>
      <c r="C216" s="332">
        <v>-3062.07</v>
      </c>
      <c r="D216" s="121">
        <v>-5598.33</v>
      </c>
      <c r="E216" s="121">
        <v>-3062.07</v>
      </c>
      <c r="F216" s="121">
        <v>-30.93</v>
      </c>
      <c r="G216" s="121">
        <v>-69592.5</v>
      </c>
      <c r="H216" s="121">
        <v>-106432.575</v>
      </c>
      <c r="I216" s="121">
        <v>1419856.4234577618</v>
      </c>
      <c r="J216" s="34">
        <v>924147.61065427028</v>
      </c>
      <c r="K216" s="34">
        <v>-279823.57155873859</v>
      </c>
      <c r="L216" s="34">
        <v>107317.98819974877</v>
      </c>
      <c r="M216" s="254">
        <f>SUM(LisäyksetVähennykset[[#This Row],[Kuntien yhdistymisavustus (-0,99 €/as)]:[Määräaikainen lisäys kompensoimaan lisäsiirtotarpeen muutosta]])</f>
        <v>1983719.9757530421</v>
      </c>
      <c r="N216" s="112"/>
    </row>
    <row r="217" spans="1:14" s="45" customFormat="1">
      <c r="A217" s="242">
        <v>691</v>
      </c>
      <c r="B217" s="242" t="s">
        <v>224</v>
      </c>
      <c r="C217" s="332">
        <v>-2609.64</v>
      </c>
      <c r="D217" s="121">
        <v>-4771.16</v>
      </c>
      <c r="E217" s="121">
        <v>-2609.64</v>
      </c>
      <c r="F217" s="121">
        <v>-26.36</v>
      </c>
      <c r="G217" s="121">
        <v>-59310</v>
      </c>
      <c r="H217" s="121">
        <v>-52217.06</v>
      </c>
      <c r="I217" s="121">
        <v>539954.93317346612</v>
      </c>
      <c r="J217" s="34">
        <v>5793.3043011915915</v>
      </c>
      <c r="K217" s="34">
        <v>-238478.802013849</v>
      </c>
      <c r="L217" s="34">
        <v>91461.434495485853</v>
      </c>
      <c r="M217" s="254">
        <f>SUM(LisäyksetVähennykset[[#This Row],[Kuntien yhdistymisavustus (-0,99 €/as)]:[Määräaikainen lisäys kompensoimaan lisäsiirtotarpeen muutosta]])</f>
        <v>277187.00995629455</v>
      </c>
      <c r="N217" s="112"/>
    </row>
    <row r="218" spans="1:14" s="45" customFormat="1">
      <c r="A218" s="242">
        <v>694</v>
      </c>
      <c r="B218" s="242" t="s">
        <v>225</v>
      </c>
      <c r="C218" s="332">
        <v>-28065.51</v>
      </c>
      <c r="D218" s="121">
        <v>-51311.69</v>
      </c>
      <c r="E218" s="121">
        <v>-28065.51</v>
      </c>
      <c r="F218" s="121">
        <v>-283.49</v>
      </c>
      <c r="G218" s="121">
        <v>-637852.5</v>
      </c>
      <c r="H218" s="121">
        <v>-2106374.716</v>
      </c>
      <c r="I218" s="121">
        <v>-1477315.1343894394</v>
      </c>
      <c r="J218" s="34">
        <v>54731.46125881037</v>
      </c>
      <c r="K218" s="34">
        <v>-2564732.7611117624</v>
      </c>
      <c r="L218" s="34">
        <v>983626.78547516256</v>
      </c>
      <c r="M218" s="254">
        <f>SUM(LisäyksetVähennykset[[#This Row],[Kuntien yhdistymisavustus (-0,99 €/as)]:[Määräaikainen lisäys kompensoimaan lisäsiirtotarpeen muutosta]])</f>
        <v>-5855643.0647672294</v>
      </c>
      <c r="N218" s="112"/>
    </row>
    <row r="219" spans="1:14" s="45" customFormat="1">
      <c r="A219" s="242">
        <v>697</v>
      </c>
      <c r="B219" s="242" t="s">
        <v>226</v>
      </c>
      <c r="C219" s="332">
        <v>-1162.26</v>
      </c>
      <c r="D219" s="121">
        <v>-2124.94</v>
      </c>
      <c r="E219" s="121">
        <v>-1162.26</v>
      </c>
      <c r="F219" s="121">
        <v>-11.74</v>
      </c>
      <c r="G219" s="121">
        <v>-26415</v>
      </c>
      <c r="H219" s="121">
        <v>-14097.73</v>
      </c>
      <c r="I219" s="121">
        <v>-129770.52122820845</v>
      </c>
      <c r="J219" s="34">
        <v>-62244.370722730819</v>
      </c>
      <c r="K219" s="34">
        <v>-106211.72745229845</v>
      </c>
      <c r="L219" s="34">
        <v>40734.341463467528</v>
      </c>
      <c r="M219" s="254">
        <f>SUM(LisäyksetVähennykset[[#This Row],[Kuntien yhdistymisavustus (-0,99 €/as)]:[Määräaikainen lisäys kompensoimaan lisäsiirtotarpeen muutosta]])</f>
        <v>-302466.20793977025</v>
      </c>
      <c r="N219" s="112"/>
    </row>
    <row r="220" spans="1:14" s="45" customFormat="1">
      <c r="A220" s="242">
        <v>698</v>
      </c>
      <c r="B220" s="242" t="s">
        <v>227</v>
      </c>
      <c r="C220" s="332">
        <v>-63889.65</v>
      </c>
      <c r="D220" s="121">
        <v>-116808.35</v>
      </c>
      <c r="E220" s="121">
        <v>-63889.65</v>
      </c>
      <c r="F220" s="121">
        <v>-645.35</v>
      </c>
      <c r="G220" s="121">
        <v>-1452037.5</v>
      </c>
      <c r="H220" s="121">
        <v>-2888568.1074999999</v>
      </c>
      <c r="I220" s="121">
        <v>-18179562.115658384</v>
      </c>
      <c r="J220" s="34">
        <v>-11074506.185437359</v>
      </c>
      <c r="K220" s="34">
        <v>-5838478.5614429982</v>
      </c>
      <c r="L220" s="34">
        <v>2239174.3835987025</v>
      </c>
      <c r="M220" s="254">
        <f>SUM(LisäyksetVähennykset[[#This Row],[Kuntien yhdistymisavustus (-0,99 €/as)]:[Määräaikainen lisäys kompensoimaan lisäsiirtotarpeen muutosta]])</f>
        <v>-37439211.086440042</v>
      </c>
      <c r="N220" s="112"/>
    </row>
    <row r="221" spans="1:14" s="45" customFormat="1">
      <c r="A221" s="242">
        <v>700</v>
      </c>
      <c r="B221" s="242" t="s">
        <v>228</v>
      </c>
      <c r="C221" s="332">
        <v>-4793.58</v>
      </c>
      <c r="D221" s="121">
        <v>-8764.02</v>
      </c>
      <c r="E221" s="121">
        <v>-4793.58</v>
      </c>
      <c r="F221" s="121">
        <v>-48.42</v>
      </c>
      <c r="G221" s="121">
        <v>-108945</v>
      </c>
      <c r="H221" s="121">
        <v>-118292.075</v>
      </c>
      <c r="I221" s="121">
        <v>317575.34145665844</v>
      </c>
      <c r="J221" s="34">
        <v>465699.95498975378</v>
      </c>
      <c r="K221" s="34">
        <v>-438055.52327430074</v>
      </c>
      <c r="L221" s="34">
        <v>168003.13574626044</v>
      </c>
      <c r="M221" s="254">
        <f>SUM(LisäyksetVähennykset[[#This Row],[Kuntien yhdistymisavustus (-0,99 €/as)]:[Määräaikainen lisäys kompensoimaan lisäsiirtotarpeen muutosta]])</f>
        <v>267586.23391837196</v>
      </c>
      <c r="N221" s="112"/>
    </row>
    <row r="222" spans="1:14" s="45" customFormat="1">
      <c r="A222" s="242">
        <v>702</v>
      </c>
      <c r="B222" s="242" t="s">
        <v>229</v>
      </c>
      <c r="C222" s="332">
        <v>-4072.86</v>
      </c>
      <c r="D222" s="121">
        <v>-7446.34</v>
      </c>
      <c r="E222" s="121">
        <v>-4072.86</v>
      </c>
      <c r="F222" s="121">
        <v>-41.14</v>
      </c>
      <c r="G222" s="121">
        <v>-92565</v>
      </c>
      <c r="H222" s="121">
        <v>-78637.425000000003</v>
      </c>
      <c r="I222" s="121">
        <v>630976.61332800705</v>
      </c>
      <c r="J222" s="34">
        <v>163920.86745267914</v>
      </c>
      <c r="K222" s="34">
        <v>-372193.39585924684</v>
      </c>
      <c r="L222" s="34">
        <v>142743.68039242367</v>
      </c>
      <c r="M222" s="254">
        <f>SUM(LisäyksetVähennykset[[#This Row],[Kuntien yhdistymisavustus (-0,99 €/as)]:[Määräaikainen lisäys kompensoimaan lisäsiirtotarpeen muutosta]])</f>
        <v>378612.14031386306</v>
      </c>
      <c r="N222" s="112"/>
    </row>
    <row r="223" spans="1:14" s="45" customFormat="1">
      <c r="A223" s="242">
        <v>704</v>
      </c>
      <c r="B223" s="242" t="s">
        <v>230</v>
      </c>
      <c r="C223" s="332">
        <v>-6363.72</v>
      </c>
      <c r="D223" s="121">
        <v>-11634.68</v>
      </c>
      <c r="E223" s="121">
        <v>-6363.72</v>
      </c>
      <c r="F223" s="121">
        <v>-64.28</v>
      </c>
      <c r="G223" s="121">
        <v>-144630</v>
      </c>
      <c r="H223" s="121">
        <v>-54889.96</v>
      </c>
      <c r="I223" s="121">
        <v>918336.83816093579</v>
      </c>
      <c r="J223" s="34">
        <v>180802.0245296084</v>
      </c>
      <c r="K223" s="34">
        <v>-581540.87228566816</v>
      </c>
      <c r="L223" s="34">
        <v>223032.66348140483</v>
      </c>
      <c r="M223" s="254">
        <f>SUM(LisäyksetVähennykset[[#This Row],[Kuntien yhdistymisavustus (-0,99 €/as)]:[Määräaikainen lisäys kompensoimaan lisäsiirtotarpeen muutosta]])</f>
        <v>516684.29388628091</v>
      </c>
      <c r="N223" s="112"/>
    </row>
    <row r="224" spans="1:14" s="45" customFormat="1">
      <c r="A224" s="242">
        <v>707</v>
      </c>
      <c r="B224" s="242" t="s">
        <v>231</v>
      </c>
      <c r="C224" s="332">
        <v>-1940.4</v>
      </c>
      <c r="D224" s="121">
        <v>-3547.6</v>
      </c>
      <c r="E224" s="121">
        <v>-1940.4</v>
      </c>
      <c r="F224" s="121">
        <v>-19.600000000000001</v>
      </c>
      <c r="G224" s="121">
        <v>-44100</v>
      </c>
      <c r="H224" s="121">
        <v>-54778.428</v>
      </c>
      <c r="I224" s="121">
        <v>-212965.84798402039</v>
      </c>
      <c r="J224" s="34">
        <v>963.70539264452441</v>
      </c>
      <c r="K224" s="34">
        <v>-177321.11227129895</v>
      </c>
      <c r="L224" s="34">
        <v>68006.22595263744</v>
      </c>
      <c r="M224" s="254">
        <f>SUM(LisäyksetVähennykset[[#This Row],[Kuntien yhdistymisavustus (-0,99 €/as)]:[Määräaikainen lisäys kompensoimaan lisäsiirtotarpeen muutosta]])</f>
        <v>-427643.45691003738</v>
      </c>
      <c r="N224" s="112"/>
    </row>
    <row r="225" spans="1:14" s="45" customFormat="1">
      <c r="A225" s="242">
        <v>710</v>
      </c>
      <c r="B225" s="242" t="s">
        <v>232</v>
      </c>
      <c r="C225" s="332">
        <v>-27032.94</v>
      </c>
      <c r="D225" s="121">
        <v>-49423.86</v>
      </c>
      <c r="E225" s="121">
        <v>-27032.94</v>
      </c>
      <c r="F225" s="121">
        <v>-273.06</v>
      </c>
      <c r="G225" s="121">
        <v>-614385</v>
      </c>
      <c r="H225" s="121">
        <v>-1139741.4950000001</v>
      </c>
      <c r="I225" s="121">
        <v>-2356141.104108375</v>
      </c>
      <c r="J225" s="34">
        <v>13425.989516097645</v>
      </c>
      <c r="K225" s="34">
        <v>-2470372.5977959638</v>
      </c>
      <c r="L225" s="34">
        <v>947437.75809322344</v>
      </c>
      <c r="M225" s="254">
        <f>SUM(LisäyksetVähennykset[[#This Row],[Kuntien yhdistymisavustus (-0,99 €/as)]:[Määräaikainen lisäys kompensoimaan lisäsiirtotarpeen muutosta]])</f>
        <v>-5723539.2492950186</v>
      </c>
      <c r="N225" s="112"/>
    </row>
    <row r="226" spans="1:14" s="45" customFormat="1">
      <c r="A226" s="242">
        <v>729</v>
      </c>
      <c r="B226" s="242" t="s">
        <v>233</v>
      </c>
      <c r="C226" s="332">
        <v>-8885.25</v>
      </c>
      <c r="D226" s="121">
        <v>-16244.75</v>
      </c>
      <c r="E226" s="121">
        <v>-8885.25</v>
      </c>
      <c r="F226" s="121">
        <v>-89.75</v>
      </c>
      <c r="G226" s="121">
        <v>-201937.5</v>
      </c>
      <c r="H226" s="121">
        <v>-373498.14500000002</v>
      </c>
      <c r="I226" s="121">
        <v>-507893.30416444194</v>
      </c>
      <c r="J226" s="34">
        <v>-40962.541565051659</v>
      </c>
      <c r="K226" s="34">
        <v>-811967.84828311636</v>
      </c>
      <c r="L226" s="34">
        <v>311406.060165776</v>
      </c>
      <c r="M226" s="254">
        <f>SUM(LisäyksetVähennykset[[#This Row],[Kuntien yhdistymisavustus (-0,99 €/as)]:[Määräaikainen lisäys kompensoimaan lisäsiirtotarpeen muutosta]])</f>
        <v>-1658958.2788468343</v>
      </c>
      <c r="N226" s="112"/>
    </row>
    <row r="227" spans="1:14" s="45" customFormat="1">
      <c r="A227" s="242">
        <v>732</v>
      </c>
      <c r="B227" s="242" t="s">
        <v>234</v>
      </c>
      <c r="C227" s="332">
        <v>-3302.64</v>
      </c>
      <c r="D227" s="121">
        <v>-6038.16</v>
      </c>
      <c r="E227" s="121">
        <v>-3302.64</v>
      </c>
      <c r="F227" s="121">
        <v>-33.36</v>
      </c>
      <c r="G227" s="121">
        <v>-75060</v>
      </c>
      <c r="H227" s="121">
        <v>-67389.922500000001</v>
      </c>
      <c r="I227" s="121">
        <v>-710929.51198107947</v>
      </c>
      <c r="J227" s="34">
        <v>444599.19643033406</v>
      </c>
      <c r="K227" s="34">
        <v>-301807.77068217006</v>
      </c>
      <c r="L227" s="34">
        <v>115749.37233571352</v>
      </c>
      <c r="M227" s="254">
        <f>SUM(LisäyksetVähennykset[[#This Row],[Kuntien yhdistymisavustus (-0,99 €/as)]:[Määräaikainen lisäys kompensoimaan lisäsiirtotarpeen muutosta]])</f>
        <v>-607515.43639720196</v>
      </c>
      <c r="N227" s="112"/>
    </row>
    <row r="228" spans="1:14" s="45" customFormat="1">
      <c r="A228" s="242">
        <v>734</v>
      </c>
      <c r="B228" s="242" t="s">
        <v>235</v>
      </c>
      <c r="C228" s="332">
        <v>-50423.67</v>
      </c>
      <c r="D228" s="121">
        <v>-92188.73</v>
      </c>
      <c r="E228" s="121">
        <v>-50423.67</v>
      </c>
      <c r="F228" s="121">
        <v>-509.33</v>
      </c>
      <c r="G228" s="121">
        <v>-1145992.5</v>
      </c>
      <c r="H228" s="121">
        <v>-2128654.1946999999</v>
      </c>
      <c r="I228" s="121">
        <v>-1495390.8411700628</v>
      </c>
      <c r="J228" s="34">
        <v>25043.064675287533</v>
      </c>
      <c r="K228" s="34">
        <v>-4607906.2302622804</v>
      </c>
      <c r="L228" s="34">
        <v>1767225.0543090217</v>
      </c>
      <c r="M228" s="254">
        <f>SUM(LisäyksetVähennykset[[#This Row],[Kuntien yhdistymisavustus (-0,99 €/as)]:[Määräaikainen lisäys kompensoimaan lisäsiirtotarpeen muutosta]])</f>
        <v>-7779221.047148034</v>
      </c>
      <c r="N228" s="112"/>
    </row>
    <row r="229" spans="1:14" s="45" customFormat="1">
      <c r="A229" s="242">
        <v>738</v>
      </c>
      <c r="B229" s="242" t="s">
        <v>236</v>
      </c>
      <c r="C229" s="332">
        <v>-2887.83</v>
      </c>
      <c r="D229" s="121">
        <v>-5279.77</v>
      </c>
      <c r="E229" s="121">
        <v>-2887.83</v>
      </c>
      <c r="F229" s="121">
        <v>-29.17</v>
      </c>
      <c r="G229" s="121">
        <v>-65632.5</v>
      </c>
      <c r="H229" s="121">
        <v>-53932.345000000001</v>
      </c>
      <c r="I229" s="121">
        <v>96896.376130618446</v>
      </c>
      <c r="J229" s="34">
        <v>1434.249301195958</v>
      </c>
      <c r="K229" s="34">
        <v>-263900.85943641787</v>
      </c>
      <c r="L229" s="34">
        <v>101211.30668563439</v>
      </c>
      <c r="M229" s="254">
        <f>SUM(LisäyksetVähennykset[[#This Row],[Kuntien yhdistymisavustus (-0,99 €/as)]:[Määräaikainen lisäys kompensoimaan lisäsiirtotarpeen muutosta]])</f>
        <v>-195008.37231896908</v>
      </c>
      <c r="N229" s="112"/>
    </row>
    <row r="230" spans="1:14" s="45" customFormat="1">
      <c r="A230" s="242">
        <v>739</v>
      </c>
      <c r="B230" s="242" t="s">
        <v>237</v>
      </c>
      <c r="C230" s="332">
        <v>-3223.44</v>
      </c>
      <c r="D230" s="121">
        <v>-5893.3600000000006</v>
      </c>
      <c r="E230" s="121">
        <v>-3223.44</v>
      </c>
      <c r="F230" s="121">
        <v>-32.56</v>
      </c>
      <c r="G230" s="121">
        <v>-73260</v>
      </c>
      <c r="H230" s="121">
        <v>-125900.505</v>
      </c>
      <c r="I230" s="121">
        <v>1212736.0277287911</v>
      </c>
      <c r="J230" s="34">
        <v>991545.09773207386</v>
      </c>
      <c r="K230" s="34">
        <v>-294570.17426293337</v>
      </c>
      <c r="L230" s="34">
        <v>112973.60801111607</v>
      </c>
      <c r="M230" s="254">
        <f>SUM(LisäyksetVähennykset[[#This Row],[Kuntien yhdistymisavustus (-0,99 €/as)]:[Määräaikainen lisäys kompensoimaan lisäsiirtotarpeen muutosta]])</f>
        <v>1811151.2542090476</v>
      </c>
      <c r="N230" s="112"/>
    </row>
    <row r="231" spans="1:14" s="45" customFormat="1">
      <c r="A231" s="242">
        <v>740</v>
      </c>
      <c r="B231" s="242" t="s">
        <v>238</v>
      </c>
      <c r="C231" s="332">
        <v>-31764.15</v>
      </c>
      <c r="D231" s="121">
        <v>-58073.85</v>
      </c>
      <c r="E231" s="121">
        <v>-31764.15</v>
      </c>
      <c r="F231" s="121">
        <v>-320.85000000000002</v>
      </c>
      <c r="G231" s="121">
        <v>-721912.5</v>
      </c>
      <c r="H231" s="121">
        <v>-1710961.1025</v>
      </c>
      <c r="I231" s="121">
        <v>-5488978.9722857587</v>
      </c>
      <c r="J231" s="34">
        <v>-1736668.790477443</v>
      </c>
      <c r="K231" s="34">
        <v>-2902728.5138901155</v>
      </c>
      <c r="L231" s="34">
        <v>1113254.9794338634</v>
      </c>
      <c r="M231" s="254">
        <f>SUM(LisäyksetVähennykset[[#This Row],[Kuntien yhdistymisavustus (-0,99 €/as)]:[Määräaikainen lisäys kompensoimaan lisäsiirtotarpeen muutosta]])</f>
        <v>-11569917.899719454</v>
      </c>
      <c r="N231" s="112"/>
    </row>
    <row r="232" spans="1:14" s="45" customFormat="1">
      <c r="A232" s="242">
        <v>742</v>
      </c>
      <c r="B232" s="242" t="s">
        <v>239</v>
      </c>
      <c r="C232" s="332">
        <v>-978.12</v>
      </c>
      <c r="D232" s="121">
        <v>-1788.28</v>
      </c>
      <c r="E232" s="121">
        <v>-978.12</v>
      </c>
      <c r="F232" s="121">
        <v>-9.8800000000000008</v>
      </c>
      <c r="G232" s="121">
        <v>-22230</v>
      </c>
      <c r="H232" s="121">
        <v>-24881.172500000001</v>
      </c>
      <c r="I232" s="121">
        <v>-3223.4007547387268</v>
      </c>
      <c r="J232" s="34">
        <v>210006.1600184603</v>
      </c>
      <c r="K232" s="34">
        <v>-89384.315777573138</v>
      </c>
      <c r="L232" s="34">
        <v>34280.68940877846</v>
      </c>
      <c r="M232" s="254">
        <f>SUM(LisäyksetVähennykset[[#This Row],[Kuntien yhdistymisavustus (-0,99 €/as)]:[Määräaikainen lisäys kompensoimaan lisäsiirtotarpeen muutosta]])</f>
        <v>100813.5603949269</v>
      </c>
      <c r="N232" s="112"/>
    </row>
    <row r="233" spans="1:14" s="45" customFormat="1">
      <c r="A233" s="242">
        <v>743</v>
      </c>
      <c r="B233" s="242" t="s">
        <v>240</v>
      </c>
      <c r="C233" s="332">
        <v>-64669.77</v>
      </c>
      <c r="D233" s="121">
        <v>-118234.63</v>
      </c>
      <c r="E233" s="121">
        <v>-64669.77</v>
      </c>
      <c r="F233" s="121">
        <v>-653.23</v>
      </c>
      <c r="G233" s="121">
        <v>-1469767.5</v>
      </c>
      <c r="H233" s="121">
        <v>-3182317.5425</v>
      </c>
      <c r="I233" s="121">
        <v>-8540111.0518094283</v>
      </c>
      <c r="J233" s="34">
        <v>-4003243.0852757152</v>
      </c>
      <c r="K233" s="34">
        <v>-5909768.8861724799</v>
      </c>
      <c r="L233" s="34">
        <v>2266515.6621959875</v>
      </c>
      <c r="M233" s="254">
        <f>SUM(LisäyksetVähennykset[[#This Row],[Kuntien yhdistymisavustus (-0,99 €/as)]:[Määräaikainen lisäys kompensoimaan lisäsiirtotarpeen muutosta]])</f>
        <v>-21086919.803561635</v>
      </c>
      <c r="N233" s="112"/>
    </row>
    <row r="234" spans="1:14" s="45" customFormat="1">
      <c r="A234" s="242">
        <v>746</v>
      </c>
      <c r="B234" s="242" t="s">
        <v>241</v>
      </c>
      <c r="C234" s="332">
        <v>-4687.6499999999996</v>
      </c>
      <c r="D234" s="121">
        <v>-8570.35</v>
      </c>
      <c r="E234" s="121">
        <v>-4687.6499999999996</v>
      </c>
      <c r="F234" s="121">
        <v>-47.35</v>
      </c>
      <c r="G234" s="121">
        <v>-106537.5</v>
      </c>
      <c r="H234" s="121">
        <v>-110959.38</v>
      </c>
      <c r="I234" s="121">
        <v>-149383.12238723849</v>
      </c>
      <c r="J234" s="34">
        <v>-585606.1011910981</v>
      </c>
      <c r="K234" s="34">
        <v>-428375.23806357168</v>
      </c>
      <c r="L234" s="34">
        <v>164290.55096211136</v>
      </c>
      <c r="M234" s="254">
        <f>SUM(LisäyksetVähennykset[[#This Row],[Kuntien yhdistymisavustus (-0,99 €/as)]:[Määräaikainen lisäys kompensoimaan lisäsiirtotarpeen muutosta]])</f>
        <v>-1234563.7906797968</v>
      </c>
      <c r="N234" s="112"/>
    </row>
    <row r="235" spans="1:14" s="45" customFormat="1">
      <c r="A235" s="242">
        <v>747</v>
      </c>
      <c r="B235" s="242" t="s">
        <v>242</v>
      </c>
      <c r="C235" s="332">
        <v>-1294.92</v>
      </c>
      <c r="D235" s="121">
        <v>-2367.48</v>
      </c>
      <c r="E235" s="121">
        <v>-1294.92</v>
      </c>
      <c r="F235" s="121">
        <v>-13.08</v>
      </c>
      <c r="G235" s="121">
        <v>-29430</v>
      </c>
      <c r="H235" s="121">
        <v>-31253.99</v>
      </c>
      <c r="I235" s="121">
        <v>363375.23704462295</v>
      </c>
      <c r="J235" s="34">
        <v>283858.44803739246</v>
      </c>
      <c r="K235" s="34">
        <v>-118334.70145451991</v>
      </c>
      <c r="L235" s="34">
        <v>45383.746707168248</v>
      </c>
      <c r="M235" s="254">
        <f>SUM(LisäyksetVähennykset[[#This Row],[Kuntien yhdistymisavustus (-0,99 €/as)]:[Määräaikainen lisäys kompensoimaan lisäsiirtotarpeen muutosta]])</f>
        <v>508628.34033466381</v>
      </c>
      <c r="N235" s="112"/>
    </row>
    <row r="236" spans="1:14" s="45" customFormat="1">
      <c r="A236" s="242">
        <v>748</v>
      </c>
      <c r="B236" s="242" t="s">
        <v>243</v>
      </c>
      <c r="C236" s="332">
        <v>-4848.03</v>
      </c>
      <c r="D236" s="121">
        <v>-8863.57</v>
      </c>
      <c r="E236" s="121">
        <v>-4848.03</v>
      </c>
      <c r="F236" s="121">
        <v>-48.97</v>
      </c>
      <c r="G236" s="121">
        <v>-110182.5</v>
      </c>
      <c r="H236" s="121">
        <v>-76760.244999999995</v>
      </c>
      <c r="I236" s="121">
        <v>-901599.41526827496</v>
      </c>
      <c r="J236" s="34">
        <v>-940002.64966115193</v>
      </c>
      <c r="K236" s="34">
        <v>-443031.37081252597</v>
      </c>
      <c r="L236" s="34">
        <v>169911.47371942119</v>
      </c>
      <c r="M236" s="254">
        <f>SUM(LisäyksetVähennykset[[#This Row],[Kuntien yhdistymisavustus (-0,99 €/as)]:[Määräaikainen lisäys kompensoimaan lisäsiirtotarpeen muutosta]])</f>
        <v>-2320273.3070225315</v>
      </c>
      <c r="N236" s="112"/>
    </row>
    <row r="237" spans="1:14" s="45" customFormat="1">
      <c r="A237" s="242">
        <v>749</v>
      </c>
      <c r="B237" s="242" t="s">
        <v>244</v>
      </c>
      <c r="C237" s="332">
        <v>-21019.68</v>
      </c>
      <c r="D237" s="121">
        <v>-38429.919999999998</v>
      </c>
      <c r="E237" s="121">
        <v>-21019.68</v>
      </c>
      <c r="F237" s="121">
        <v>-212.32</v>
      </c>
      <c r="G237" s="121">
        <v>-477720</v>
      </c>
      <c r="H237" s="121">
        <v>-877324.3</v>
      </c>
      <c r="I237" s="121">
        <v>-1996436.0565779181</v>
      </c>
      <c r="J237" s="34">
        <v>-2153447.441846001</v>
      </c>
      <c r="K237" s="34">
        <v>-1920858.089665418</v>
      </c>
      <c r="L237" s="34">
        <v>736687.8517481623</v>
      </c>
      <c r="M237" s="254">
        <f>SUM(LisäyksetVähennykset[[#This Row],[Kuntien yhdistymisavustus (-0,99 €/as)]:[Määräaikainen lisäys kompensoimaan lisäsiirtotarpeen muutosta]])</f>
        <v>-6769779.636341176</v>
      </c>
      <c r="N237" s="112"/>
    </row>
    <row r="238" spans="1:14" s="45" customFormat="1">
      <c r="A238" s="242">
        <v>751</v>
      </c>
      <c r="B238" s="242" t="s">
        <v>245</v>
      </c>
      <c r="C238" s="332">
        <v>-2848.23</v>
      </c>
      <c r="D238" s="121">
        <v>-5207.37</v>
      </c>
      <c r="E238" s="121">
        <v>-2848.23</v>
      </c>
      <c r="F238" s="121">
        <v>-28.77</v>
      </c>
      <c r="G238" s="121">
        <v>-64732.5</v>
      </c>
      <c r="H238" s="121">
        <v>-43975.8</v>
      </c>
      <c r="I238" s="121">
        <v>278049.56468456029</v>
      </c>
      <c r="J238" s="34">
        <v>-69246.174004534332</v>
      </c>
      <c r="K238" s="34">
        <v>-260282.06122679953</v>
      </c>
      <c r="L238" s="34">
        <v>99823.424523335663</v>
      </c>
      <c r="M238" s="254">
        <f>SUM(LisäyksetVähennykset[[#This Row],[Kuntien yhdistymisavustus (-0,99 €/as)]:[Määräaikainen lisäys kompensoimaan lisäsiirtotarpeen muutosta]])</f>
        <v>-71296.146023437948</v>
      </c>
      <c r="N238" s="112"/>
    </row>
    <row r="239" spans="1:14" s="45" customFormat="1">
      <c r="A239" s="242">
        <v>753</v>
      </c>
      <c r="B239" s="242" t="s">
        <v>246</v>
      </c>
      <c r="C239" s="332">
        <v>-22096.799999999999</v>
      </c>
      <c r="D239" s="121">
        <v>-40399.200000000004</v>
      </c>
      <c r="E239" s="121">
        <v>-22096.799999999999</v>
      </c>
      <c r="F239" s="121">
        <v>-223.20000000000002</v>
      </c>
      <c r="G239" s="121">
        <v>-502200</v>
      </c>
      <c r="H239" s="121">
        <v>-754717.99404999998</v>
      </c>
      <c r="I239" s="121">
        <v>6617861.821263507</v>
      </c>
      <c r="J239" s="34">
        <v>3607252.4094094052</v>
      </c>
      <c r="K239" s="34">
        <v>-2019289.4009670371</v>
      </c>
      <c r="L239" s="34">
        <v>774438.24656268756</v>
      </c>
      <c r="M239" s="254">
        <f>SUM(LisäyksetVähennykset[[#This Row],[Kuntien yhdistymisavustus (-0,99 €/as)]:[Määräaikainen lisäys kompensoimaan lisäsiirtotarpeen muutosta]])</f>
        <v>7638529.0822185632</v>
      </c>
      <c r="N239" s="112"/>
    </row>
    <row r="240" spans="1:14" s="45" customFormat="1">
      <c r="A240" s="242">
        <v>755</v>
      </c>
      <c r="B240" s="242" t="s">
        <v>247</v>
      </c>
      <c r="C240" s="332">
        <v>-6154.83</v>
      </c>
      <c r="D240" s="121">
        <v>-11252.77</v>
      </c>
      <c r="E240" s="121">
        <v>-6154.83</v>
      </c>
      <c r="F240" s="121">
        <v>-62.17</v>
      </c>
      <c r="G240" s="121">
        <v>-139882.5</v>
      </c>
      <c r="H240" s="121">
        <v>-175068.79</v>
      </c>
      <c r="I240" s="121">
        <v>945133.31312106608</v>
      </c>
      <c r="J240" s="34">
        <v>1038727.8126682282</v>
      </c>
      <c r="K240" s="34">
        <v>-562451.71172993141</v>
      </c>
      <c r="L240" s="34">
        <v>215711.58507527906</v>
      </c>
      <c r="M240" s="254">
        <f>SUM(LisäyksetVähennykset[[#This Row],[Kuntien yhdistymisavustus (-0,99 €/as)]:[Määräaikainen lisäys kompensoimaan lisäsiirtotarpeen muutosta]])</f>
        <v>1298545.1091346419</v>
      </c>
      <c r="N240" s="112"/>
    </row>
    <row r="241" spans="1:14" s="45" customFormat="1">
      <c r="A241" s="242">
        <v>758</v>
      </c>
      <c r="B241" s="242" t="s">
        <v>248</v>
      </c>
      <c r="C241" s="332">
        <v>-8052.66</v>
      </c>
      <c r="D241" s="121">
        <v>-14722.54</v>
      </c>
      <c r="E241" s="121">
        <v>-8052.66</v>
      </c>
      <c r="F241" s="121">
        <v>-81.34</v>
      </c>
      <c r="G241" s="121">
        <v>-183015</v>
      </c>
      <c r="H241" s="121">
        <v>-173586.4675</v>
      </c>
      <c r="I241" s="121">
        <v>-2319847.9731967202</v>
      </c>
      <c r="J241" s="34">
        <v>-874781.46777197486</v>
      </c>
      <c r="K241" s="34">
        <v>-735882.61592589063</v>
      </c>
      <c r="L241" s="34">
        <v>282225.83770344534</v>
      </c>
      <c r="M241" s="254">
        <f>SUM(LisäyksetVähennykset[[#This Row],[Kuntien yhdistymisavustus (-0,99 €/as)]:[Määräaikainen lisäys kompensoimaan lisäsiirtotarpeen muutosta]])</f>
        <v>-4035796.8866911405</v>
      </c>
      <c r="N241" s="112"/>
    </row>
    <row r="242" spans="1:14" s="45" customFormat="1">
      <c r="A242" s="242">
        <v>759</v>
      </c>
      <c r="B242" s="242" t="s">
        <v>249</v>
      </c>
      <c r="C242" s="332">
        <v>-1922.58</v>
      </c>
      <c r="D242" s="121">
        <v>-3515.02</v>
      </c>
      <c r="E242" s="121">
        <v>-1922.58</v>
      </c>
      <c r="F242" s="121">
        <v>-19.420000000000002</v>
      </c>
      <c r="G242" s="121">
        <v>-43695</v>
      </c>
      <c r="H242" s="121">
        <v>-61087.48</v>
      </c>
      <c r="I242" s="121">
        <v>82689.313753813854</v>
      </c>
      <c r="J242" s="34">
        <v>-131176.10161982421</v>
      </c>
      <c r="K242" s="34">
        <v>-175692.65307697069</v>
      </c>
      <c r="L242" s="34">
        <v>67381.678979603006</v>
      </c>
      <c r="M242" s="254">
        <f>SUM(LisäyksetVähennykset[[#This Row],[Kuntien yhdistymisavustus (-0,99 €/as)]:[Määräaikainen lisäys kompensoimaan lisäsiirtotarpeen muutosta]])</f>
        <v>-268959.84196337801</v>
      </c>
      <c r="N242" s="112"/>
    </row>
    <row r="243" spans="1:14" s="45" customFormat="1">
      <c r="A243" s="242">
        <v>761</v>
      </c>
      <c r="B243" s="242" t="s">
        <v>250</v>
      </c>
      <c r="C243" s="332">
        <v>-8341.74</v>
      </c>
      <c r="D243" s="121">
        <v>-15251.060000000001</v>
      </c>
      <c r="E243" s="121">
        <v>-8341.74</v>
      </c>
      <c r="F243" s="121">
        <v>-84.26</v>
      </c>
      <c r="G243" s="121">
        <v>-189585</v>
      </c>
      <c r="H243" s="121">
        <v>-268769.79499999998</v>
      </c>
      <c r="I243" s="121">
        <v>1182988.9008408741</v>
      </c>
      <c r="J243" s="34">
        <v>686492.1597042036</v>
      </c>
      <c r="K243" s="34">
        <v>-762299.8428561046</v>
      </c>
      <c r="L243" s="34">
        <v>292357.37748822605</v>
      </c>
      <c r="M243" s="254">
        <f>SUM(LisäyksetVähennykset[[#This Row],[Kuntien yhdistymisavustus (-0,99 €/as)]:[Määräaikainen lisäys kompensoimaan lisäsiirtotarpeen muutosta]])</f>
        <v>909165.00017719925</v>
      </c>
      <c r="N243" s="112"/>
    </row>
    <row r="244" spans="1:14" s="45" customFormat="1">
      <c r="A244" s="242">
        <v>762</v>
      </c>
      <c r="B244" s="242" t="s">
        <v>251</v>
      </c>
      <c r="C244" s="332">
        <v>-3635.2799999999997</v>
      </c>
      <c r="D244" s="121">
        <v>-6646.3200000000006</v>
      </c>
      <c r="E244" s="121">
        <v>-3635.2799999999997</v>
      </c>
      <c r="F244" s="121">
        <v>-36.72</v>
      </c>
      <c r="G244" s="121">
        <v>-82620</v>
      </c>
      <c r="H244" s="121">
        <v>-114385.185</v>
      </c>
      <c r="I244" s="121">
        <v>1132761.1895712006</v>
      </c>
      <c r="J244" s="34">
        <v>594446.36913737422</v>
      </c>
      <c r="K244" s="34">
        <v>-332205.67564296414</v>
      </c>
      <c r="L244" s="34">
        <v>127407.58249902278</v>
      </c>
      <c r="M244" s="254">
        <f>SUM(LisäyksetVähennykset[[#This Row],[Kuntien yhdistymisavustus (-0,99 €/as)]:[Määräaikainen lisäys kompensoimaan lisäsiirtotarpeen muutosta]])</f>
        <v>1311450.6805646336</v>
      </c>
      <c r="N244" s="112"/>
    </row>
    <row r="245" spans="1:14" s="45" customFormat="1">
      <c r="A245" s="242">
        <v>765</v>
      </c>
      <c r="B245" s="242" t="s">
        <v>252</v>
      </c>
      <c r="C245" s="332">
        <v>-10250.459999999999</v>
      </c>
      <c r="D245" s="121">
        <v>-18740.740000000002</v>
      </c>
      <c r="E245" s="121">
        <v>-10250.459999999999</v>
      </c>
      <c r="F245" s="121">
        <v>-103.54</v>
      </c>
      <c r="G245" s="121">
        <v>-232965</v>
      </c>
      <c r="H245" s="121">
        <v>-233141.005</v>
      </c>
      <c r="I245" s="121">
        <v>-1045315.3510259792</v>
      </c>
      <c r="J245" s="34">
        <v>5090.9212425721453</v>
      </c>
      <c r="K245" s="34">
        <v>-936725.91655970877</v>
      </c>
      <c r="L245" s="34">
        <v>359253.29771102447</v>
      </c>
      <c r="M245" s="254">
        <f>SUM(LisäyksetVähennykset[[#This Row],[Kuntien yhdistymisavustus (-0,99 €/as)]:[Määräaikainen lisäys kompensoimaan lisäsiirtotarpeen muutosta]])</f>
        <v>-2123148.2536320915</v>
      </c>
      <c r="N245" s="112"/>
    </row>
    <row r="246" spans="1:14" s="45" customFormat="1">
      <c r="A246" s="242">
        <v>768</v>
      </c>
      <c r="B246" s="242" t="s">
        <v>253</v>
      </c>
      <c r="C246" s="332">
        <v>-2351.25</v>
      </c>
      <c r="D246" s="121">
        <v>-4298.75</v>
      </c>
      <c r="E246" s="121">
        <v>-2351.25</v>
      </c>
      <c r="F246" s="121">
        <v>-23.75</v>
      </c>
      <c r="G246" s="121">
        <v>-53437.5</v>
      </c>
      <c r="H246" s="121">
        <v>-123614.935</v>
      </c>
      <c r="I246" s="121">
        <v>355766.72625020688</v>
      </c>
      <c r="J246" s="34">
        <v>580837.77300998324</v>
      </c>
      <c r="K246" s="34">
        <v>-214866.14369608928</v>
      </c>
      <c r="L246" s="34">
        <v>82405.503386486685</v>
      </c>
      <c r="M246" s="254">
        <f>SUM(LisäyksetVähennykset[[#This Row],[Kuntien yhdistymisavustus (-0,99 €/as)]:[Määräaikainen lisäys kompensoimaan lisäsiirtotarpeen muutosta]])</f>
        <v>618066.42395058752</v>
      </c>
      <c r="N246" s="112"/>
    </row>
    <row r="247" spans="1:14" s="45" customFormat="1">
      <c r="A247" s="242">
        <v>777</v>
      </c>
      <c r="B247" s="242" t="s">
        <v>254</v>
      </c>
      <c r="C247" s="332">
        <v>-7293.33</v>
      </c>
      <c r="D247" s="121">
        <v>-13334.27</v>
      </c>
      <c r="E247" s="121">
        <v>-7293.33</v>
      </c>
      <c r="F247" s="121">
        <v>-73.67</v>
      </c>
      <c r="G247" s="121">
        <v>-165757.5</v>
      </c>
      <c r="H247" s="121">
        <v>-206833.55499999999</v>
      </c>
      <c r="I247" s="121">
        <v>298171.42792355263</v>
      </c>
      <c r="J247" s="34">
        <v>561220.16880010057</v>
      </c>
      <c r="K247" s="34">
        <v>-666492.1602564588</v>
      </c>
      <c r="L247" s="34">
        <v>255613.19724136734</v>
      </c>
      <c r="M247" s="254">
        <f>SUM(LisäyksetVähennykset[[#This Row],[Kuntien yhdistymisavustus (-0,99 €/as)]:[Määräaikainen lisäys kompensoimaan lisäsiirtotarpeen muutosta]])</f>
        <v>47926.978708561714</v>
      </c>
      <c r="N247" s="112"/>
    </row>
    <row r="248" spans="1:14" s="45" customFormat="1">
      <c r="A248" s="242">
        <v>778</v>
      </c>
      <c r="B248" s="242" t="s">
        <v>255</v>
      </c>
      <c r="C248" s="332">
        <v>-6695.37</v>
      </c>
      <c r="D248" s="121">
        <v>-12241.03</v>
      </c>
      <c r="E248" s="121">
        <v>-6695.37</v>
      </c>
      <c r="F248" s="121">
        <v>-67.63</v>
      </c>
      <c r="G248" s="121">
        <v>-152167.5</v>
      </c>
      <c r="H248" s="121">
        <v>-307360.81</v>
      </c>
      <c r="I248" s="121">
        <v>734074.98658735526</v>
      </c>
      <c r="J248" s="34">
        <v>223339.17060215434</v>
      </c>
      <c r="K248" s="34">
        <v>-611848.3072912218</v>
      </c>
      <c r="L248" s="34">
        <v>234656.17659065663</v>
      </c>
      <c r="M248" s="254">
        <f>SUM(LisäyksetVähennykset[[#This Row],[Kuntien yhdistymisavustus (-0,99 €/as)]:[Määräaikainen lisäys kompensoimaan lisäsiirtotarpeen muutosta]])</f>
        <v>94994.31648894446</v>
      </c>
      <c r="N248" s="112"/>
    </row>
    <row r="249" spans="1:14" s="45" customFormat="1">
      <c r="A249" s="242">
        <v>781</v>
      </c>
      <c r="B249" s="242" t="s">
        <v>256</v>
      </c>
      <c r="C249" s="332">
        <v>-3468.96</v>
      </c>
      <c r="D249" s="121">
        <v>-6342.24</v>
      </c>
      <c r="E249" s="121">
        <v>-3468.96</v>
      </c>
      <c r="F249" s="121">
        <v>-35.04</v>
      </c>
      <c r="G249" s="121">
        <v>-78840</v>
      </c>
      <c r="H249" s="121">
        <v>-108913.65</v>
      </c>
      <c r="I249" s="121">
        <v>1783490.0112421836</v>
      </c>
      <c r="J249" s="34">
        <v>1595198.4690263134</v>
      </c>
      <c r="K249" s="34">
        <v>-317006.72316256707</v>
      </c>
      <c r="L249" s="34">
        <v>121578.47741736815</v>
      </c>
      <c r="M249" s="254">
        <f>SUM(LisäyksetVähennykset[[#This Row],[Kuntien yhdistymisavustus (-0,99 €/as)]:[Määräaikainen lisäys kompensoimaan lisäsiirtotarpeen muutosta]])</f>
        <v>2982191.3845232981</v>
      </c>
      <c r="N249" s="112"/>
    </row>
    <row r="250" spans="1:14" s="45" customFormat="1">
      <c r="A250" s="242">
        <v>783</v>
      </c>
      <c r="B250" s="242" t="s">
        <v>257</v>
      </c>
      <c r="C250" s="332">
        <v>-6354.8099999999995</v>
      </c>
      <c r="D250" s="121">
        <v>-11618.390000000001</v>
      </c>
      <c r="E250" s="121">
        <v>-6354.8099999999995</v>
      </c>
      <c r="F250" s="121">
        <v>-64.19</v>
      </c>
      <c r="G250" s="121">
        <v>-144427.5</v>
      </c>
      <c r="H250" s="121">
        <v>-154080.995</v>
      </c>
      <c r="I250" s="121">
        <v>-116359.82610327042</v>
      </c>
      <c r="J250" s="34">
        <v>-25278.264911026919</v>
      </c>
      <c r="K250" s="34">
        <v>-580726.64268850407</v>
      </c>
      <c r="L250" s="34">
        <v>222720.38999488761</v>
      </c>
      <c r="M250" s="254">
        <f>SUM(LisäyksetVähennykset[[#This Row],[Kuntien yhdistymisavustus (-0,99 €/as)]:[Määräaikainen lisäys kompensoimaan lisäsiirtotarpeen muutosta]])</f>
        <v>-822545.03870791383</v>
      </c>
      <c r="N250" s="112"/>
    </row>
    <row r="251" spans="1:14" s="104" customFormat="1">
      <c r="A251" s="240">
        <v>785</v>
      </c>
      <c r="B251" s="242" t="s">
        <v>258</v>
      </c>
      <c r="C251" s="332">
        <v>-2599.7399999999998</v>
      </c>
      <c r="D251" s="121">
        <v>-4753.0600000000004</v>
      </c>
      <c r="E251" s="121">
        <v>-2599.7399999999998</v>
      </c>
      <c r="F251" s="121">
        <v>-26.26</v>
      </c>
      <c r="G251" s="121">
        <v>-59085</v>
      </c>
      <c r="H251" s="121">
        <v>-82680.08</v>
      </c>
      <c r="I251" s="121">
        <v>1389340.7288360947</v>
      </c>
      <c r="J251" s="121">
        <v>998070.29587218177</v>
      </c>
      <c r="K251" s="121">
        <v>-237574.10246144442</v>
      </c>
      <c r="L251" s="121">
        <v>91114.463954911174</v>
      </c>
      <c r="M251" s="254">
        <f>SUM(LisäyksetVähennykset[[#This Row],[Kuntien yhdistymisavustus (-0,99 €/as)]:[Määräaikainen lisäys kompensoimaan lisäsiirtotarpeen muutosta]])</f>
        <v>2089207.5062017429</v>
      </c>
      <c r="N251" s="60"/>
    </row>
    <row r="252" spans="1:14" s="45" customFormat="1">
      <c r="A252" s="242">
        <v>790</v>
      </c>
      <c r="B252" s="242" t="s">
        <v>259</v>
      </c>
      <c r="C252" s="332">
        <v>-23496.66</v>
      </c>
      <c r="D252" s="121">
        <v>-42958.54</v>
      </c>
      <c r="E252" s="121">
        <v>-23496.66</v>
      </c>
      <c r="F252" s="121">
        <v>-237.34</v>
      </c>
      <c r="G252" s="121">
        <v>-534015</v>
      </c>
      <c r="H252" s="121">
        <v>-1071920.923</v>
      </c>
      <c r="I252" s="121">
        <v>2350840.587166911</v>
      </c>
      <c r="J252" s="34">
        <v>849275.9848068452</v>
      </c>
      <c r="K252" s="34">
        <v>-2147213.9176770453</v>
      </c>
      <c r="L252" s="34">
        <v>823499.88099994743</v>
      </c>
      <c r="M252" s="254">
        <f>SUM(LisäyksetVähennykset[[#This Row],[Kuntien yhdistymisavustus (-0,99 €/as)]:[Määräaikainen lisäys kompensoimaan lisäsiirtotarpeen muutosta]])</f>
        <v>180277.41229665838</v>
      </c>
      <c r="N252" s="112"/>
    </row>
    <row r="253" spans="1:14" s="45" customFormat="1">
      <c r="A253" s="242">
        <v>791</v>
      </c>
      <c r="B253" s="242" t="s">
        <v>260</v>
      </c>
      <c r="C253" s="332">
        <v>-4978.71</v>
      </c>
      <c r="D253" s="121">
        <v>-9102.49</v>
      </c>
      <c r="E253" s="121">
        <v>-4978.71</v>
      </c>
      <c r="F253" s="121">
        <v>-50.29</v>
      </c>
      <c r="G253" s="121">
        <v>-113152.5</v>
      </c>
      <c r="H253" s="121">
        <v>-79238.634999999995</v>
      </c>
      <c r="I253" s="121">
        <v>553916.90257181996</v>
      </c>
      <c r="J253" s="34">
        <v>-24703.629769455609</v>
      </c>
      <c r="K253" s="34">
        <v>-454973.40490426653</v>
      </c>
      <c r="L253" s="34">
        <v>174491.48485500697</v>
      </c>
      <c r="M253" s="254">
        <f>SUM(LisäyksetVähennykset[[#This Row],[Kuntien yhdistymisavustus (-0,99 €/as)]:[Määräaikainen lisäys kompensoimaan lisäsiirtotarpeen muutosta]])</f>
        <v>37230.017753104796</v>
      </c>
      <c r="N253" s="112"/>
    </row>
    <row r="254" spans="1:14" s="45" customFormat="1">
      <c r="A254" s="242">
        <v>831</v>
      </c>
      <c r="B254" s="242" t="s">
        <v>261</v>
      </c>
      <c r="C254" s="332">
        <v>-4513.41</v>
      </c>
      <c r="D254" s="121">
        <v>-8251.7900000000009</v>
      </c>
      <c r="E254" s="121">
        <v>-4513.41</v>
      </c>
      <c r="F254" s="121">
        <v>-45.59</v>
      </c>
      <c r="G254" s="121">
        <v>-102577.5</v>
      </c>
      <c r="H254" s="121">
        <v>-113876.245</v>
      </c>
      <c r="I254" s="121">
        <v>146229.83535057845</v>
      </c>
      <c r="J254" s="34">
        <v>220701.3986286635</v>
      </c>
      <c r="K254" s="34">
        <v>-412452.52594125096</v>
      </c>
      <c r="L254" s="34">
        <v>158183.86944799699</v>
      </c>
      <c r="M254" s="254">
        <f>SUM(LisäyksetVähennykset[[#This Row],[Kuntien yhdistymisavustus (-0,99 €/as)]:[Määräaikainen lisäys kompensoimaan lisäsiirtotarpeen muutosta]])</f>
        <v>-121115.367514012</v>
      </c>
      <c r="N254" s="112"/>
    </row>
    <row r="255" spans="1:14" s="45" customFormat="1">
      <c r="A255" s="242">
        <v>832</v>
      </c>
      <c r="B255" s="242" t="s">
        <v>262</v>
      </c>
      <c r="C255" s="332">
        <v>-3786.75</v>
      </c>
      <c r="D255" s="121">
        <v>-6923.25</v>
      </c>
      <c r="E255" s="121">
        <v>-3786.75</v>
      </c>
      <c r="F255" s="121">
        <v>-38.25</v>
      </c>
      <c r="G255" s="121">
        <v>-86062.5</v>
      </c>
      <c r="H255" s="121">
        <v>-85354.22</v>
      </c>
      <c r="I255" s="121">
        <v>1613351.2719726204</v>
      </c>
      <c r="J255" s="34">
        <v>992036.78746154194</v>
      </c>
      <c r="K255" s="34">
        <v>-346047.57879475434</v>
      </c>
      <c r="L255" s="34">
        <v>132716.23176981541</v>
      </c>
      <c r="M255" s="254">
        <f>SUM(LisäyksetVähennykset[[#This Row],[Kuntien yhdistymisavustus (-0,99 €/as)]:[Määräaikainen lisäys kompensoimaan lisäsiirtotarpeen muutosta]])</f>
        <v>2206104.9924092232</v>
      </c>
      <c r="N255" s="112"/>
    </row>
    <row r="256" spans="1:14" s="45" customFormat="1">
      <c r="A256" s="242">
        <v>833</v>
      </c>
      <c r="B256" s="242" t="s">
        <v>263</v>
      </c>
      <c r="C256" s="332">
        <v>-1674.09</v>
      </c>
      <c r="D256" s="121">
        <v>-3060.71</v>
      </c>
      <c r="E256" s="121">
        <v>-1674.09</v>
      </c>
      <c r="F256" s="121">
        <v>-16.91</v>
      </c>
      <c r="G256" s="121">
        <v>-38047.5</v>
      </c>
      <c r="H256" s="121">
        <v>-38789.51</v>
      </c>
      <c r="I256" s="121">
        <v>445836.51748107228</v>
      </c>
      <c r="J256" s="34">
        <v>567660.44715549506</v>
      </c>
      <c r="K256" s="34">
        <v>-152984.69431161557</v>
      </c>
      <c r="L256" s="34">
        <v>58672.718411178525</v>
      </c>
      <c r="M256" s="254">
        <f>SUM(LisäyksetVähennykset[[#This Row],[Kuntien yhdistymisavustus (-0,99 €/as)]:[Määräaikainen lisäys kompensoimaan lisäsiirtotarpeen muutosta]])</f>
        <v>835922.17873613036</v>
      </c>
      <c r="N256" s="112"/>
    </row>
    <row r="257" spans="1:14" s="45" customFormat="1">
      <c r="A257" s="242">
        <v>834</v>
      </c>
      <c r="B257" s="242" t="s">
        <v>264</v>
      </c>
      <c r="C257" s="332">
        <v>-5820.21</v>
      </c>
      <c r="D257" s="121">
        <v>-10640.99</v>
      </c>
      <c r="E257" s="121">
        <v>-5820.21</v>
      </c>
      <c r="F257" s="121">
        <v>-58.79</v>
      </c>
      <c r="G257" s="121">
        <v>-132277.5</v>
      </c>
      <c r="H257" s="121">
        <v>-152451.88500000001</v>
      </c>
      <c r="I257" s="121">
        <v>1624338.8403982143</v>
      </c>
      <c r="J257" s="34">
        <v>937233.52468924189</v>
      </c>
      <c r="K257" s="34">
        <v>-531872.8668586564</v>
      </c>
      <c r="L257" s="34">
        <v>203983.98080385485</v>
      </c>
      <c r="M257" s="254">
        <f>SUM(LisäyksetVähennykset[[#This Row],[Kuntien yhdistymisavustus (-0,99 €/as)]:[Määräaikainen lisäys kompensoimaan lisäsiirtotarpeen muutosta]])</f>
        <v>1926613.8940326544</v>
      </c>
      <c r="N257" s="112"/>
    </row>
    <row r="258" spans="1:14" s="45" customFormat="1">
      <c r="A258" s="242">
        <v>837</v>
      </c>
      <c r="B258" s="242" t="s">
        <v>265</v>
      </c>
      <c r="C258" s="332">
        <v>-246518.91</v>
      </c>
      <c r="D258" s="121">
        <v>-450706.29000000004</v>
      </c>
      <c r="E258" s="121">
        <v>-246518.91</v>
      </c>
      <c r="F258" s="121">
        <v>-2490.09</v>
      </c>
      <c r="G258" s="121">
        <v>-5602702.5</v>
      </c>
      <c r="H258" s="121">
        <v>-23073490.6305</v>
      </c>
      <c r="I258" s="121">
        <v>-34970250.491503917</v>
      </c>
      <c r="J258" s="34">
        <v>-2561673.0241984576</v>
      </c>
      <c r="K258" s="34">
        <v>-22527833.084471367</v>
      </c>
      <c r="L258" s="34">
        <v>8639878.7337960694</v>
      </c>
      <c r="M258" s="254">
        <f>SUM(LisäyksetVähennykset[[#This Row],[Kuntien yhdistymisavustus (-0,99 €/as)]:[Määräaikainen lisäys kompensoimaan lisäsiirtotarpeen muutosta]])</f>
        <v>-81042305.196877673</v>
      </c>
      <c r="N258" s="112"/>
    </row>
    <row r="259" spans="1:14" s="45" customFormat="1">
      <c r="A259" s="242">
        <v>844</v>
      </c>
      <c r="B259" s="242" t="s">
        <v>266</v>
      </c>
      <c r="C259" s="332">
        <v>-1426.59</v>
      </c>
      <c r="D259" s="121">
        <v>-2608.21</v>
      </c>
      <c r="E259" s="121">
        <v>-1426.59</v>
      </c>
      <c r="F259" s="121">
        <v>-14.41</v>
      </c>
      <c r="G259" s="121">
        <v>-32422.5</v>
      </c>
      <c r="H259" s="121">
        <v>-38141.425000000003</v>
      </c>
      <c r="I259" s="121">
        <v>155520.80933478233</v>
      </c>
      <c r="J259" s="34">
        <v>-22482.085641238325</v>
      </c>
      <c r="K259" s="34">
        <v>-130367.20550150091</v>
      </c>
      <c r="L259" s="34">
        <v>49998.454896811505</v>
      </c>
      <c r="M259" s="254">
        <f>SUM(LisäyksetVähennykset[[#This Row],[Kuntien yhdistymisavustus (-0,99 €/as)]:[Määräaikainen lisäys kompensoimaan lisäsiirtotarpeen muutosta]])</f>
        <v>-23369.751911145409</v>
      </c>
      <c r="N259" s="112"/>
    </row>
    <row r="260" spans="1:14" s="45" customFormat="1">
      <c r="A260" s="242">
        <v>845</v>
      </c>
      <c r="B260" s="242" t="s">
        <v>267</v>
      </c>
      <c r="C260" s="332">
        <v>-2834.37</v>
      </c>
      <c r="D260" s="121">
        <v>-5182.03</v>
      </c>
      <c r="E260" s="121">
        <v>-2834.37</v>
      </c>
      <c r="F260" s="121">
        <v>-28.63</v>
      </c>
      <c r="G260" s="121">
        <v>-64417.5</v>
      </c>
      <c r="H260" s="121">
        <v>-60049.1</v>
      </c>
      <c r="I260" s="121">
        <v>211359.29737736387</v>
      </c>
      <c r="J260" s="34">
        <v>7700.3723754299472</v>
      </c>
      <c r="K260" s="34">
        <v>-259015.4818534331</v>
      </c>
      <c r="L260" s="34">
        <v>99337.665766531107</v>
      </c>
      <c r="M260" s="254">
        <f>SUM(LisäyksetVähennykset[[#This Row],[Kuntien yhdistymisavustus (-0,99 €/as)]:[Määräaikainen lisäys kompensoimaan lisäsiirtotarpeen muutosta]])</f>
        <v>-75964.146334108169</v>
      </c>
      <c r="N260" s="112"/>
    </row>
    <row r="261" spans="1:14" s="45" customFormat="1">
      <c r="A261" s="242">
        <v>846</v>
      </c>
      <c r="B261" s="242" t="s">
        <v>268</v>
      </c>
      <c r="C261" s="332">
        <v>-4813.38</v>
      </c>
      <c r="D261" s="121">
        <v>-8800.2200000000012</v>
      </c>
      <c r="E261" s="121">
        <v>-4813.38</v>
      </c>
      <c r="F261" s="121">
        <v>-48.620000000000005</v>
      </c>
      <c r="G261" s="121">
        <v>-109395</v>
      </c>
      <c r="H261" s="121">
        <v>-105155.4</v>
      </c>
      <c r="I261" s="121">
        <v>1311189.9940146105</v>
      </c>
      <c r="J261" s="34">
        <v>337656.72067008395</v>
      </c>
      <c r="K261" s="34">
        <v>-439864.92237910995</v>
      </c>
      <c r="L261" s="34">
        <v>168697.07682740979</v>
      </c>
      <c r="M261" s="254">
        <f>SUM(LisäyksetVähennykset[[#This Row],[Kuntien yhdistymisavustus (-0,99 €/as)]:[Määräaikainen lisäys kompensoimaan lisäsiirtotarpeen muutosta]])</f>
        <v>1144652.8691329942</v>
      </c>
      <c r="N261" s="112"/>
    </row>
    <row r="262" spans="1:14" s="45" customFormat="1">
      <c r="A262" s="242">
        <v>848</v>
      </c>
      <c r="B262" s="242" t="s">
        <v>269</v>
      </c>
      <c r="C262" s="332">
        <v>-4118.3999999999996</v>
      </c>
      <c r="D262" s="121">
        <v>-7529.6</v>
      </c>
      <c r="E262" s="121">
        <v>-4118.3999999999996</v>
      </c>
      <c r="F262" s="121">
        <v>-41.6</v>
      </c>
      <c r="G262" s="121">
        <v>-93600</v>
      </c>
      <c r="H262" s="121">
        <v>-110035.25</v>
      </c>
      <c r="I262" s="121">
        <v>37651.562379231356</v>
      </c>
      <c r="J262" s="34">
        <v>142865.37758447084</v>
      </c>
      <c r="K262" s="34">
        <v>-376355.01380030799</v>
      </c>
      <c r="L262" s="34">
        <v>144339.74487906721</v>
      </c>
      <c r="M262" s="254">
        <f>SUM(LisäyksetVähennykset[[#This Row],[Kuntien yhdistymisavustus (-0,99 €/as)]:[Määräaikainen lisäys kompensoimaan lisäsiirtotarpeen muutosta]])</f>
        <v>-270941.57895753859</v>
      </c>
      <c r="N262" s="112"/>
    </row>
    <row r="263" spans="1:14" s="45" customFormat="1">
      <c r="A263" s="242">
        <v>849</v>
      </c>
      <c r="B263" s="242" t="s">
        <v>270</v>
      </c>
      <c r="C263" s="332">
        <v>-2873.97</v>
      </c>
      <c r="D263" s="121">
        <v>-5254.43</v>
      </c>
      <c r="E263" s="121">
        <v>-2873.97</v>
      </c>
      <c r="F263" s="121">
        <v>-29.03</v>
      </c>
      <c r="G263" s="121">
        <v>-65317.5</v>
      </c>
      <c r="H263" s="121">
        <v>-78475.054999999993</v>
      </c>
      <c r="I263" s="121">
        <v>699056.30052997847</v>
      </c>
      <c r="J263" s="34">
        <v>131131.26064495582</v>
      </c>
      <c r="K263" s="34">
        <v>-262634.28006305144</v>
      </c>
      <c r="L263" s="34">
        <v>100725.54792882984</v>
      </c>
      <c r="M263" s="254">
        <f>SUM(LisäyksetVähennykset[[#This Row],[Kuntien yhdistymisavustus (-0,99 €/as)]:[Määräaikainen lisäys kompensoimaan lisäsiirtotarpeen muutosta]])</f>
        <v>513454.87404071272</v>
      </c>
      <c r="N263" s="112"/>
    </row>
    <row r="264" spans="1:14" s="45" customFormat="1">
      <c r="A264" s="242">
        <v>850</v>
      </c>
      <c r="B264" s="242" t="s">
        <v>271</v>
      </c>
      <c r="C264" s="332">
        <v>-2382.9299999999998</v>
      </c>
      <c r="D264" s="121">
        <v>-4356.67</v>
      </c>
      <c r="E264" s="121">
        <v>-2382.9299999999998</v>
      </c>
      <c r="F264" s="121">
        <v>-24.07</v>
      </c>
      <c r="G264" s="121">
        <v>-54157.5</v>
      </c>
      <c r="H264" s="121">
        <v>-49368.525000000001</v>
      </c>
      <c r="I264" s="121">
        <v>253877.37413404483</v>
      </c>
      <c r="J264" s="34">
        <v>227410.78904301883</v>
      </c>
      <c r="K264" s="34">
        <v>-217761.18226378397</v>
      </c>
      <c r="L264" s="34">
        <v>83515.809116325661</v>
      </c>
      <c r="M264" s="254">
        <f>SUM(LisäyksetVähennykset[[#This Row],[Kuntien yhdistymisavustus (-0,99 €/as)]:[Määräaikainen lisäys kompensoimaan lisäsiirtotarpeen muutosta]])</f>
        <v>234370.16502960538</v>
      </c>
      <c r="N264" s="112"/>
    </row>
    <row r="265" spans="1:14" s="45" customFormat="1">
      <c r="A265" s="242">
        <v>851</v>
      </c>
      <c r="B265" s="242" t="s">
        <v>272</v>
      </c>
      <c r="C265" s="332">
        <v>-21014.73</v>
      </c>
      <c r="D265" s="121">
        <v>-38420.870000000003</v>
      </c>
      <c r="E265" s="121">
        <v>-21014.73</v>
      </c>
      <c r="F265" s="121">
        <v>-212.27</v>
      </c>
      <c r="G265" s="121">
        <v>-477607.5</v>
      </c>
      <c r="H265" s="121">
        <v>-849553.87450000003</v>
      </c>
      <c r="I265" s="121">
        <v>-3439851.7611409817</v>
      </c>
      <c r="J265" s="34">
        <v>-2354537.301723551</v>
      </c>
      <c r="K265" s="34">
        <v>-1920405.7398892157</v>
      </c>
      <c r="L265" s="34">
        <v>736514.36647787492</v>
      </c>
      <c r="M265" s="254">
        <f>SUM(LisäyksetVähennykset[[#This Row],[Kuntien yhdistymisavustus (-0,99 €/as)]:[Määräaikainen lisäys kompensoimaan lisäsiirtotarpeen muutosta]])</f>
        <v>-8386104.4107758738</v>
      </c>
      <c r="N265" s="112"/>
    </row>
    <row r="266" spans="1:14" s="45" customFormat="1">
      <c r="A266" s="242">
        <v>853</v>
      </c>
      <c r="B266" s="242" t="s">
        <v>273</v>
      </c>
      <c r="C266" s="332">
        <v>-195921</v>
      </c>
      <c r="D266" s="121">
        <v>-358199</v>
      </c>
      <c r="E266" s="121">
        <v>-195921</v>
      </c>
      <c r="F266" s="121">
        <v>-1979</v>
      </c>
      <c r="G266" s="121">
        <v>-4452750</v>
      </c>
      <c r="H266" s="121">
        <v>-14246654.4089</v>
      </c>
      <c r="I266" s="121">
        <v>-21182231.453536332</v>
      </c>
      <c r="J266" s="34">
        <v>97304.743471607842</v>
      </c>
      <c r="K266" s="34">
        <v>-17904004.142086767</v>
      </c>
      <c r="L266" s="34">
        <v>6866546.9979729326</v>
      </c>
      <c r="M266" s="254">
        <f>SUM(LisäyksetVähennykset[[#This Row],[Kuntien yhdistymisavustus (-0,99 €/as)]:[Määräaikainen lisäys kompensoimaan lisäsiirtotarpeen muutosta]])</f>
        <v>-51573808.263078555</v>
      </c>
      <c r="N266" s="112"/>
    </row>
    <row r="267" spans="1:14" s="45" customFormat="1">
      <c r="A267" s="242">
        <v>854</v>
      </c>
      <c r="B267" s="242" t="s">
        <v>274</v>
      </c>
      <c r="C267" s="332">
        <v>-3229.38</v>
      </c>
      <c r="D267" s="121">
        <v>-5904.22</v>
      </c>
      <c r="E267" s="121">
        <v>-3229.38</v>
      </c>
      <c r="F267" s="121">
        <v>-32.619999999999997</v>
      </c>
      <c r="G267" s="121">
        <v>-73395</v>
      </c>
      <c r="H267" s="121">
        <v>-65569.539999999994</v>
      </c>
      <c r="I267" s="121">
        <v>-258941.82132744562</v>
      </c>
      <c r="J267" s="34">
        <v>-286696.08641553944</v>
      </c>
      <c r="K267" s="34">
        <v>-295112.9939943761</v>
      </c>
      <c r="L267" s="34">
        <v>113181.79033546087</v>
      </c>
      <c r="M267" s="254">
        <f>SUM(LisäyksetVähennykset[[#This Row],[Kuntien yhdistymisavustus (-0,99 €/as)]:[Määräaikainen lisäys kompensoimaan lisäsiirtotarpeen muutosta]])</f>
        <v>-878929.2514019002</v>
      </c>
      <c r="N267" s="112"/>
    </row>
    <row r="268" spans="1:14" s="45" customFormat="1">
      <c r="A268" s="242">
        <v>857</v>
      </c>
      <c r="B268" s="242" t="s">
        <v>275</v>
      </c>
      <c r="C268" s="332">
        <v>-2370.06</v>
      </c>
      <c r="D268" s="121">
        <v>-4333.1400000000003</v>
      </c>
      <c r="E268" s="121">
        <v>-2370.06</v>
      </c>
      <c r="F268" s="121">
        <v>-23.94</v>
      </c>
      <c r="G268" s="121">
        <v>-53865</v>
      </c>
      <c r="H268" s="121">
        <v>-93487.735000000001</v>
      </c>
      <c r="I268" s="121">
        <v>-1022661.4713674095</v>
      </c>
      <c r="J268" s="34">
        <v>-666436.06470098614</v>
      </c>
      <c r="K268" s="34">
        <v>-216585.072845658</v>
      </c>
      <c r="L268" s="34">
        <v>83064.747413578589</v>
      </c>
      <c r="M268" s="254">
        <f>SUM(LisäyksetVähennykset[[#This Row],[Kuntien yhdistymisavustus (-0,99 €/as)]:[Määräaikainen lisäys kompensoimaan lisäsiirtotarpeen muutosta]])</f>
        <v>-1979067.7965004751</v>
      </c>
      <c r="N268" s="112"/>
    </row>
    <row r="269" spans="1:14" s="45" customFormat="1">
      <c r="A269" s="242">
        <v>858</v>
      </c>
      <c r="B269" s="242" t="s">
        <v>276</v>
      </c>
      <c r="C269" s="332">
        <v>-39980.159999999996</v>
      </c>
      <c r="D269" s="121">
        <v>-73095.040000000008</v>
      </c>
      <c r="E269" s="121">
        <v>-39980.159999999996</v>
      </c>
      <c r="F269" s="121">
        <v>-403.84000000000003</v>
      </c>
      <c r="G269" s="121">
        <v>-908640</v>
      </c>
      <c r="H269" s="121">
        <v>-1407513.5181</v>
      </c>
      <c r="I269" s="121">
        <v>6577390.6436152803</v>
      </c>
      <c r="J269" s="34">
        <v>2789946.0774370567</v>
      </c>
      <c r="K269" s="34">
        <v>-3653538.672430682</v>
      </c>
      <c r="L269" s="34">
        <v>1401205.8310567909</v>
      </c>
      <c r="M269" s="254">
        <f>SUM(LisäyksetVähennykset[[#This Row],[Kuntien yhdistymisavustus (-0,99 €/as)]:[Määräaikainen lisäys kompensoimaan lisäsiirtotarpeen muutosta]])</f>
        <v>4645391.1615784466</v>
      </c>
      <c r="N269" s="112"/>
    </row>
    <row r="270" spans="1:14" s="45" customFormat="1">
      <c r="A270" s="242">
        <v>859</v>
      </c>
      <c r="B270" s="242" t="s">
        <v>277</v>
      </c>
      <c r="C270" s="332">
        <v>-6496.38</v>
      </c>
      <c r="D270" s="121">
        <v>-11877.220000000001</v>
      </c>
      <c r="E270" s="121">
        <v>-6496.38</v>
      </c>
      <c r="F270" s="121">
        <v>-65.62</v>
      </c>
      <c r="G270" s="121">
        <v>-147645</v>
      </c>
      <c r="H270" s="121">
        <v>-97017.09</v>
      </c>
      <c r="I270" s="121">
        <v>-1587516.0981961247</v>
      </c>
      <c r="J270" s="34">
        <v>-1742905.1000900699</v>
      </c>
      <c r="K270" s="34">
        <v>-593663.84628788964</v>
      </c>
      <c r="L270" s="34">
        <v>227682.06872510555</v>
      </c>
      <c r="M270" s="254">
        <f>SUM(LisäyksetVähennykset[[#This Row],[Kuntien yhdistymisavustus (-0,99 €/as)]:[Määräaikainen lisäys kompensoimaan lisäsiirtotarpeen muutosta]])</f>
        <v>-3966000.6658489788</v>
      </c>
      <c r="N270" s="112"/>
    </row>
    <row r="271" spans="1:14" s="45" customFormat="1">
      <c r="A271" s="242">
        <v>886</v>
      </c>
      <c r="B271" s="242" t="s">
        <v>278</v>
      </c>
      <c r="C271" s="332">
        <v>-12473.01</v>
      </c>
      <c r="D271" s="121">
        <v>-22804.190000000002</v>
      </c>
      <c r="E271" s="121">
        <v>-12473.01</v>
      </c>
      <c r="F271" s="121">
        <v>-125.99000000000001</v>
      </c>
      <c r="G271" s="121">
        <v>-283477.5</v>
      </c>
      <c r="H271" s="121">
        <v>-433815.60249999998</v>
      </c>
      <c r="I271" s="121">
        <v>-568353.06672287127</v>
      </c>
      <c r="J271" s="34">
        <v>-713009.78457298933</v>
      </c>
      <c r="K271" s="34">
        <v>-1139830.9660745384</v>
      </c>
      <c r="L271" s="34">
        <v>437148.18407004036</v>
      </c>
      <c r="M271" s="254">
        <f>SUM(LisäyksetVähennykset[[#This Row],[Kuntien yhdistymisavustus (-0,99 €/as)]:[Määräaikainen lisäys kompensoimaan lisäsiirtotarpeen muutosta]])</f>
        <v>-2749214.9358003587</v>
      </c>
      <c r="N271" s="112"/>
    </row>
    <row r="272" spans="1:14" s="45" customFormat="1">
      <c r="A272" s="242">
        <v>887</v>
      </c>
      <c r="B272" s="242" t="s">
        <v>279</v>
      </c>
      <c r="C272" s="332">
        <v>-4523.3100000000004</v>
      </c>
      <c r="D272" s="121">
        <v>-8269.89</v>
      </c>
      <c r="E272" s="121">
        <v>-4523.3100000000004</v>
      </c>
      <c r="F272" s="121">
        <v>-45.69</v>
      </c>
      <c r="G272" s="121">
        <v>-102802.5</v>
      </c>
      <c r="H272" s="121">
        <v>-222004.14499999999</v>
      </c>
      <c r="I272" s="121">
        <v>-585220.67052326992</v>
      </c>
      <c r="J272" s="34">
        <v>-260224.30220244415</v>
      </c>
      <c r="K272" s="34">
        <v>-413357.22549365554</v>
      </c>
      <c r="L272" s="34">
        <v>158530.83998857165</v>
      </c>
      <c r="M272" s="254">
        <f>SUM(LisäyksetVähennykset[[#This Row],[Kuntien yhdistymisavustus (-0,99 €/as)]:[Määräaikainen lisäys kompensoimaan lisäsiirtotarpeen muutosta]])</f>
        <v>-1442440.203230798</v>
      </c>
      <c r="N272" s="112"/>
    </row>
    <row r="273" spans="1:14" s="45" customFormat="1">
      <c r="A273" s="242">
        <v>889</v>
      </c>
      <c r="B273" s="242" t="s">
        <v>280</v>
      </c>
      <c r="C273" s="332">
        <v>-2497.77</v>
      </c>
      <c r="D273" s="121">
        <v>-4566.63</v>
      </c>
      <c r="E273" s="121">
        <v>-2497.77</v>
      </c>
      <c r="F273" s="121">
        <v>-25.23</v>
      </c>
      <c r="G273" s="121">
        <v>-56767.5</v>
      </c>
      <c r="H273" s="121">
        <v>-44969.794999999998</v>
      </c>
      <c r="I273" s="121">
        <v>1056507.5616959352</v>
      </c>
      <c r="J273" s="34">
        <v>358173.31375832885</v>
      </c>
      <c r="K273" s="34">
        <v>-228255.69707167716</v>
      </c>
      <c r="L273" s="34">
        <v>87540.667386991961</v>
      </c>
      <c r="M273" s="254">
        <f>SUM(LisäyksetVähennykset[[#This Row],[Kuntien yhdistymisavustus (-0,99 €/as)]:[Määräaikainen lisäys kompensoimaan lisäsiirtotarpeen muutosta]])</f>
        <v>1162641.150769579</v>
      </c>
      <c r="N273" s="112"/>
    </row>
    <row r="274" spans="1:14" s="45" customFormat="1">
      <c r="A274" s="242">
        <v>890</v>
      </c>
      <c r="B274" s="242" t="s">
        <v>281</v>
      </c>
      <c r="C274" s="332">
        <v>-1168.2</v>
      </c>
      <c r="D274" s="121">
        <v>-2135.8000000000002</v>
      </c>
      <c r="E274" s="121">
        <v>-1168.2</v>
      </c>
      <c r="F274" s="121">
        <v>-11.8</v>
      </c>
      <c r="G274" s="121">
        <v>-26550</v>
      </c>
      <c r="H274" s="121">
        <v>-22882.46</v>
      </c>
      <c r="I274" s="121">
        <v>-41058.545710822262</v>
      </c>
      <c r="J274" s="34">
        <v>447661.05772697419</v>
      </c>
      <c r="K274" s="34">
        <v>-106754.5471837412</v>
      </c>
      <c r="L274" s="34">
        <v>40942.523787812337</v>
      </c>
      <c r="M274" s="254">
        <f>SUM(LisäyksetVähennykset[[#This Row],[Kuntien yhdistymisavustus (-0,99 €/as)]:[Määräaikainen lisäys kompensoimaan lisäsiirtotarpeen muutosta]])</f>
        <v>286874.02862022311</v>
      </c>
      <c r="N274" s="112"/>
    </row>
    <row r="275" spans="1:14" s="45" customFormat="1">
      <c r="A275" s="242">
        <v>892</v>
      </c>
      <c r="B275" s="242" t="s">
        <v>282</v>
      </c>
      <c r="C275" s="332">
        <v>-3556.08</v>
      </c>
      <c r="D275" s="121">
        <v>-6501.52</v>
      </c>
      <c r="E275" s="121">
        <v>-3556.08</v>
      </c>
      <c r="F275" s="121">
        <v>-35.92</v>
      </c>
      <c r="G275" s="121">
        <v>-80820</v>
      </c>
      <c r="H275" s="121">
        <v>-75739.235000000001</v>
      </c>
      <c r="I275" s="121">
        <v>507921.81105808105</v>
      </c>
      <c r="J275" s="34">
        <v>148623.99669289205</v>
      </c>
      <c r="K275" s="34">
        <v>-324968.07922372746</v>
      </c>
      <c r="L275" s="34">
        <v>124631.81817442534</v>
      </c>
      <c r="M275" s="254">
        <f>SUM(LisäyksetVähennykset[[#This Row],[Kuntien yhdistymisavustus (-0,99 €/as)]:[Määräaikainen lisäys kompensoimaan lisäsiirtotarpeen muutosta]])</f>
        <v>286000.71170167095</v>
      </c>
      <c r="N275" s="112"/>
    </row>
    <row r="276" spans="1:14" s="45" customFormat="1">
      <c r="A276" s="242">
        <v>893</v>
      </c>
      <c r="B276" s="242" t="s">
        <v>283</v>
      </c>
      <c r="C276" s="332">
        <v>-7359.66</v>
      </c>
      <c r="D276" s="121">
        <v>-13455.54</v>
      </c>
      <c r="E276" s="121">
        <v>-7359.66</v>
      </c>
      <c r="F276" s="121">
        <v>-74.34</v>
      </c>
      <c r="G276" s="121">
        <v>-167265</v>
      </c>
      <c r="H276" s="121">
        <v>-143283.95000000001</v>
      </c>
      <c r="I276" s="121">
        <v>-486611.11480519688</v>
      </c>
      <c r="J276" s="34">
        <v>-16867.787506536832</v>
      </c>
      <c r="K276" s="34">
        <v>-672553.6472575696</v>
      </c>
      <c r="L276" s="34">
        <v>257937.8998632177</v>
      </c>
      <c r="M276" s="254">
        <f>SUM(LisäyksetVähennykset[[#This Row],[Kuntien yhdistymisavustus (-0,99 €/as)]:[Määräaikainen lisäys kompensoimaan lisäsiirtotarpeen muutosta]])</f>
        <v>-1256892.7997060856</v>
      </c>
      <c r="N276" s="112"/>
    </row>
    <row r="277" spans="1:14" s="45" customFormat="1">
      <c r="A277" s="242">
        <v>895</v>
      </c>
      <c r="B277" s="242" t="s">
        <v>284</v>
      </c>
      <c r="C277" s="332">
        <v>-14941.08</v>
      </c>
      <c r="D277" s="121">
        <v>-27316.52</v>
      </c>
      <c r="E277" s="121">
        <v>-14941.08</v>
      </c>
      <c r="F277" s="121">
        <v>-150.92000000000002</v>
      </c>
      <c r="G277" s="121">
        <v>-339570</v>
      </c>
      <c r="H277" s="121">
        <v>-451063.15250000003</v>
      </c>
      <c r="I277" s="121">
        <v>676603.38332588936</v>
      </c>
      <c r="J277" s="34">
        <v>1142681.9362001948</v>
      </c>
      <c r="K277" s="34">
        <v>-1365372.5644890019</v>
      </c>
      <c r="L277" s="34">
        <v>523647.93983530824</v>
      </c>
      <c r="M277" s="254">
        <f>SUM(LisäyksetVähennykset[[#This Row],[Kuntien yhdistymisavustus (-0,99 €/as)]:[Määräaikainen lisäys kompensoimaan lisäsiirtotarpeen muutosta]])</f>
        <v>129577.94237239053</v>
      </c>
      <c r="N277" s="112"/>
    </row>
    <row r="278" spans="1:14" s="45" customFormat="1">
      <c r="A278" s="242">
        <v>905</v>
      </c>
      <c r="B278" s="242" t="s">
        <v>285</v>
      </c>
      <c r="C278" s="332">
        <v>-67308.12</v>
      </c>
      <c r="D278" s="121">
        <v>-123058.28</v>
      </c>
      <c r="E278" s="121">
        <v>-67308.12</v>
      </c>
      <c r="F278" s="121">
        <v>-679.88</v>
      </c>
      <c r="G278" s="121">
        <v>-1529730</v>
      </c>
      <c r="H278" s="121">
        <v>-3731310.3083000001</v>
      </c>
      <c r="I278" s="121">
        <v>-14669844.570508882</v>
      </c>
      <c r="J278" s="34">
        <v>-6556092.3099627569</v>
      </c>
      <c r="K278" s="34">
        <v>-6150871.3168883026</v>
      </c>
      <c r="L278" s="34">
        <v>2358983.3112591398</v>
      </c>
      <c r="M278" s="254">
        <f>SUM(LisäyksetVähennykset[[#This Row],[Kuntien yhdistymisavustus (-0,99 €/as)]:[Määräaikainen lisäys kompensoimaan lisäsiirtotarpeen muutosta]])</f>
        <v>-30537219.594400804</v>
      </c>
      <c r="N278" s="112"/>
    </row>
    <row r="279" spans="1:14" s="45" customFormat="1">
      <c r="A279" s="242">
        <v>908</v>
      </c>
      <c r="B279" s="242" t="s">
        <v>286</v>
      </c>
      <c r="C279" s="332">
        <v>-20495.97</v>
      </c>
      <c r="D279" s="121">
        <v>-37472.43</v>
      </c>
      <c r="E279" s="121">
        <v>-20495.97</v>
      </c>
      <c r="F279" s="121">
        <v>-207.03</v>
      </c>
      <c r="G279" s="121">
        <v>-465817.5</v>
      </c>
      <c r="H279" s="121">
        <v>-784725.86</v>
      </c>
      <c r="I279" s="121">
        <v>-2369717.6608439772</v>
      </c>
      <c r="J279" s="34">
        <v>-962141.46045069606</v>
      </c>
      <c r="K279" s="34">
        <v>-1872999.4833432154</v>
      </c>
      <c r="L279" s="34">
        <v>718333.11015176168</v>
      </c>
      <c r="M279" s="254">
        <f>SUM(LisäyksetVähennykset[[#This Row],[Kuntien yhdistymisavustus (-0,99 €/as)]:[Määräaikainen lisäys kompensoimaan lisäsiirtotarpeen muutosta]])</f>
        <v>-5815740.2544861268</v>
      </c>
      <c r="N279" s="112"/>
    </row>
    <row r="280" spans="1:14" s="45" customFormat="1">
      <c r="A280" s="242">
        <v>915</v>
      </c>
      <c r="B280" s="242" t="s">
        <v>287</v>
      </c>
      <c r="C280" s="332">
        <v>-19561.41</v>
      </c>
      <c r="D280" s="121">
        <v>-35763.79</v>
      </c>
      <c r="E280" s="121">
        <v>-19561.41</v>
      </c>
      <c r="F280" s="121">
        <v>-197.59</v>
      </c>
      <c r="G280" s="121">
        <v>-444577.5</v>
      </c>
      <c r="H280" s="121">
        <v>-1277765.00125</v>
      </c>
      <c r="I280" s="121">
        <v>-286264.90121754823</v>
      </c>
      <c r="J280" s="34">
        <v>9715.2320679914064</v>
      </c>
      <c r="K280" s="34">
        <v>-1787595.8455962224</v>
      </c>
      <c r="L280" s="34">
        <v>685579.09112151177</v>
      </c>
      <c r="M280" s="254">
        <f>SUM(LisäyksetVähennykset[[#This Row],[Kuntien yhdistymisavustus (-0,99 €/as)]:[Määräaikainen lisäys kompensoimaan lisäsiirtotarpeen muutosta]])</f>
        <v>-3175993.1248742677</v>
      </c>
      <c r="N280" s="112"/>
    </row>
    <row r="281" spans="1:14" s="45" customFormat="1">
      <c r="A281" s="242">
        <v>918</v>
      </c>
      <c r="B281" s="242" t="s">
        <v>288</v>
      </c>
      <c r="C281" s="332">
        <v>-2205.7199999999998</v>
      </c>
      <c r="D281" s="121">
        <v>-4032.6800000000003</v>
      </c>
      <c r="E281" s="121">
        <v>-2205.7199999999998</v>
      </c>
      <c r="F281" s="121">
        <v>-22.28</v>
      </c>
      <c r="G281" s="121">
        <v>-50130</v>
      </c>
      <c r="H281" s="121">
        <v>-78324.899999999994</v>
      </c>
      <c r="I281" s="121">
        <v>-18090.117671402721</v>
      </c>
      <c r="J281" s="34">
        <v>1095.4773544959185</v>
      </c>
      <c r="K281" s="34">
        <v>-201567.06027574185</v>
      </c>
      <c r="L281" s="34">
        <v>77305.036440038879</v>
      </c>
      <c r="M281" s="254">
        <f>SUM(LisäyksetVähennykset[[#This Row],[Kuntien yhdistymisavustus (-0,99 €/as)]:[Määräaikainen lisäys kompensoimaan lisäsiirtotarpeen muutosta]])</f>
        <v>-278177.96415260975</v>
      </c>
      <c r="N281" s="112"/>
    </row>
    <row r="282" spans="1:14" s="45" customFormat="1">
      <c r="A282" s="242">
        <v>921</v>
      </c>
      <c r="B282" s="242" t="s">
        <v>289</v>
      </c>
      <c r="C282" s="332">
        <v>-1875.06</v>
      </c>
      <c r="D282" s="121">
        <v>-3428.1400000000003</v>
      </c>
      <c r="E282" s="121">
        <v>-1875.06</v>
      </c>
      <c r="F282" s="121">
        <v>-18.940000000000001</v>
      </c>
      <c r="G282" s="121">
        <v>-42615</v>
      </c>
      <c r="H282" s="121">
        <v>-58197</v>
      </c>
      <c r="I282" s="121">
        <v>716128.11511686561</v>
      </c>
      <c r="J282" s="34">
        <v>55830.445786434037</v>
      </c>
      <c r="K282" s="34">
        <v>-171350.09522542867</v>
      </c>
      <c r="L282" s="34">
        <v>65716.22038484455</v>
      </c>
      <c r="M282" s="254">
        <f>SUM(LisäyksetVähennykset[[#This Row],[Kuntien yhdistymisavustus (-0,99 €/as)]:[Määräaikainen lisäys kompensoimaan lisäsiirtotarpeen muutosta]])</f>
        <v>558315.48606271553</v>
      </c>
      <c r="N282" s="112"/>
    </row>
    <row r="283" spans="1:14" s="45" customFormat="1">
      <c r="A283" s="242">
        <v>922</v>
      </c>
      <c r="B283" s="242" t="s">
        <v>290</v>
      </c>
      <c r="C283" s="332">
        <v>-4455.99</v>
      </c>
      <c r="D283" s="121">
        <v>-8146.81</v>
      </c>
      <c r="E283" s="121">
        <v>-4455.99</v>
      </c>
      <c r="F283" s="121">
        <v>-45.01</v>
      </c>
      <c r="G283" s="121">
        <v>-101272.5</v>
      </c>
      <c r="H283" s="121">
        <v>-90342.945000000007</v>
      </c>
      <c r="I283" s="121">
        <v>-130315.88416116494</v>
      </c>
      <c r="J283" s="34">
        <v>-161911.93218202316</v>
      </c>
      <c r="K283" s="34">
        <v>-407205.26853730436</v>
      </c>
      <c r="L283" s="34">
        <v>156171.44031266382</v>
      </c>
      <c r="M283" s="254">
        <f>SUM(LisäyksetVähennykset[[#This Row],[Kuntien yhdistymisavustus (-0,99 €/as)]:[Määräaikainen lisäys kompensoimaan lisäsiirtotarpeen muutosta]])</f>
        <v>-751980.88956782862</v>
      </c>
      <c r="N283" s="112"/>
    </row>
    <row r="284" spans="1:14" s="45" customFormat="1">
      <c r="A284" s="242">
        <v>924</v>
      </c>
      <c r="B284" s="242" t="s">
        <v>291</v>
      </c>
      <c r="C284" s="332">
        <v>-2916.54</v>
      </c>
      <c r="D284" s="121">
        <v>-5332.26</v>
      </c>
      <c r="E284" s="121">
        <v>-2916.54</v>
      </c>
      <c r="F284" s="121">
        <v>-29.46</v>
      </c>
      <c r="G284" s="121">
        <v>-66285</v>
      </c>
      <c r="H284" s="121">
        <v>-46631.294999999998</v>
      </c>
      <c r="I284" s="121">
        <v>141827.6274366127</v>
      </c>
      <c r="J284" s="34">
        <v>-105679.80431318947</v>
      </c>
      <c r="K284" s="34">
        <v>-266524.48813839117</v>
      </c>
      <c r="L284" s="34">
        <v>102217.52125330096</v>
      </c>
      <c r="M284" s="254">
        <f>SUM(LisäyksetVähennykset[[#This Row],[Kuntien yhdistymisavustus (-0,99 €/as)]:[Määräaikainen lisäys kompensoimaan lisäsiirtotarpeen muutosta]])</f>
        <v>-252270.23876166699</v>
      </c>
      <c r="N284" s="112"/>
    </row>
    <row r="285" spans="1:14" s="45" customFormat="1">
      <c r="A285" s="242">
        <v>925</v>
      </c>
      <c r="B285" s="242" t="s">
        <v>292</v>
      </c>
      <c r="C285" s="332">
        <v>-3392.73</v>
      </c>
      <c r="D285" s="121">
        <v>-6202.87</v>
      </c>
      <c r="E285" s="121">
        <v>-3392.73</v>
      </c>
      <c r="F285" s="121">
        <v>-34.270000000000003</v>
      </c>
      <c r="G285" s="121">
        <v>-77107.5</v>
      </c>
      <c r="H285" s="121">
        <v>-71140.759999999995</v>
      </c>
      <c r="I285" s="121">
        <v>1247514.9031218986</v>
      </c>
      <c r="J285" s="34">
        <v>879113.49961405934</v>
      </c>
      <c r="K285" s="34">
        <v>-310040.53660905181</v>
      </c>
      <c r="L285" s="34">
        <v>118906.80425494311</v>
      </c>
      <c r="M285" s="254">
        <f>SUM(LisäyksetVähennykset[[#This Row],[Kuntien yhdistymisavustus (-0,99 €/as)]:[Määräaikainen lisäys kompensoimaan lisäsiirtotarpeen muutosta]])</f>
        <v>1774223.8103818493</v>
      </c>
      <c r="N285" s="112"/>
    </row>
    <row r="286" spans="1:14" s="45" customFormat="1">
      <c r="A286" s="242">
        <v>927</v>
      </c>
      <c r="B286" s="242" t="s">
        <v>293</v>
      </c>
      <c r="C286" s="332">
        <v>-28623.87</v>
      </c>
      <c r="D286" s="121">
        <v>-52332.53</v>
      </c>
      <c r="E286" s="121">
        <v>-28623.87</v>
      </c>
      <c r="F286" s="121">
        <v>-289.13</v>
      </c>
      <c r="G286" s="121">
        <v>-650542.5</v>
      </c>
      <c r="H286" s="121">
        <v>-1538548.4850000001</v>
      </c>
      <c r="I286" s="121">
        <v>1374124.0381491049</v>
      </c>
      <c r="J286" s="34">
        <v>1254669.5342000159</v>
      </c>
      <c r="K286" s="34">
        <v>-2615757.8158673807</v>
      </c>
      <c r="L286" s="34">
        <v>1003195.9239635746</v>
      </c>
      <c r="M286" s="254">
        <f>SUM(LisäyksetVähennykset[[#This Row],[Kuntien yhdistymisavustus (-0,99 €/as)]:[Määräaikainen lisäys kompensoimaan lisäsiirtotarpeen muutosta]])</f>
        <v>-1282728.7045546854</v>
      </c>
      <c r="N286" s="112"/>
    </row>
    <row r="287" spans="1:14" s="45" customFormat="1">
      <c r="A287" s="242">
        <v>931</v>
      </c>
      <c r="B287" s="242" t="s">
        <v>294</v>
      </c>
      <c r="C287" s="332">
        <v>-5891.49</v>
      </c>
      <c r="D287" s="121">
        <v>-10771.31</v>
      </c>
      <c r="E287" s="121">
        <v>-5891.49</v>
      </c>
      <c r="F287" s="121">
        <v>-59.51</v>
      </c>
      <c r="G287" s="121">
        <v>-133897.5</v>
      </c>
      <c r="H287" s="121">
        <v>-252702.2</v>
      </c>
      <c r="I287" s="121">
        <v>2422506.1543391398</v>
      </c>
      <c r="J287" s="34">
        <v>1592718.5995857345</v>
      </c>
      <c r="K287" s="34">
        <v>-538386.70363596943</v>
      </c>
      <c r="L287" s="34">
        <v>206482.16869599253</v>
      </c>
      <c r="M287" s="254">
        <f>SUM(LisäyksetVähennykset[[#This Row],[Kuntien yhdistymisavustus (-0,99 €/as)]:[Määräaikainen lisäys kompensoimaan lisäsiirtotarpeen muutosta]])</f>
        <v>3274106.7189848977</v>
      </c>
      <c r="N287" s="112"/>
    </row>
    <row r="288" spans="1:14" s="45" customFormat="1">
      <c r="A288" s="242">
        <v>934</v>
      </c>
      <c r="B288" s="242" t="s">
        <v>295</v>
      </c>
      <c r="C288" s="332">
        <v>-2644.29</v>
      </c>
      <c r="D288" s="121">
        <v>-4834.51</v>
      </c>
      <c r="E288" s="121">
        <v>-2644.29</v>
      </c>
      <c r="F288" s="121">
        <v>-26.71</v>
      </c>
      <c r="G288" s="121">
        <v>-60097.5</v>
      </c>
      <c r="H288" s="121">
        <v>-39519.964999999997</v>
      </c>
      <c r="I288" s="121">
        <v>387424.00475051533</v>
      </c>
      <c r="J288" s="34">
        <v>24590.387383175264</v>
      </c>
      <c r="K288" s="34">
        <v>-241645.25044726505</v>
      </c>
      <c r="L288" s="34">
        <v>92675.831387497237</v>
      </c>
      <c r="M288" s="254">
        <f>SUM(LisäyksetVähennykset[[#This Row],[Kuntien yhdistymisavustus (-0,99 €/as)]:[Määräaikainen lisäys kompensoimaan lisäsiirtotarpeen muutosta]])</f>
        <v>153277.70807392278</v>
      </c>
      <c r="N288" s="112"/>
    </row>
    <row r="289" spans="1:14" s="45" customFormat="1">
      <c r="A289" s="242">
        <v>935</v>
      </c>
      <c r="B289" s="242" t="s">
        <v>296</v>
      </c>
      <c r="C289" s="332">
        <v>-2955.15</v>
      </c>
      <c r="D289" s="121">
        <v>-5402.85</v>
      </c>
      <c r="E289" s="121">
        <v>-2955.15</v>
      </c>
      <c r="F289" s="121">
        <v>-29.85</v>
      </c>
      <c r="G289" s="121">
        <v>-67162.5</v>
      </c>
      <c r="H289" s="121">
        <v>-97147.375</v>
      </c>
      <c r="I289" s="121">
        <v>50698.728728709175</v>
      </c>
      <c r="J289" s="34">
        <v>118685.57183240456</v>
      </c>
      <c r="K289" s="34">
        <v>-270052.81639276905</v>
      </c>
      <c r="L289" s="34">
        <v>103570.70636154222</v>
      </c>
      <c r="M289" s="254">
        <f>SUM(LisäyksetVähennykset[[#This Row],[Kuntien yhdistymisavustus (-0,99 €/as)]:[Määräaikainen lisäys kompensoimaan lisäsiirtotarpeen muutosta]])</f>
        <v>-172750.68447011308</v>
      </c>
      <c r="N289" s="112"/>
    </row>
    <row r="290" spans="1:14" s="45" customFormat="1">
      <c r="A290" s="242">
        <v>936</v>
      </c>
      <c r="B290" s="242" t="s">
        <v>297</v>
      </c>
      <c r="C290" s="332">
        <v>-6331.05</v>
      </c>
      <c r="D290" s="121">
        <v>-11574.95</v>
      </c>
      <c r="E290" s="121">
        <v>-6331.05</v>
      </c>
      <c r="F290" s="121">
        <v>-63.95</v>
      </c>
      <c r="G290" s="121">
        <v>-143887.5</v>
      </c>
      <c r="H290" s="121">
        <v>-190619.92499999999</v>
      </c>
      <c r="I290" s="121">
        <v>1985608.0072656625</v>
      </c>
      <c r="J290" s="34">
        <v>882473.11242030957</v>
      </c>
      <c r="K290" s="34">
        <v>-578555.36376273306</v>
      </c>
      <c r="L290" s="34">
        <v>221887.66069750837</v>
      </c>
      <c r="M290" s="254">
        <f>SUM(LisäyksetVähennykset[[#This Row],[Kuntien yhdistymisavustus (-0,99 €/as)]:[Määräaikainen lisäys kompensoimaan lisäsiirtotarpeen muutosta]])</f>
        <v>2152604.9916207474</v>
      </c>
      <c r="N290" s="112"/>
    </row>
    <row r="291" spans="1:14" s="45" customFormat="1">
      <c r="A291" s="242">
        <v>946</v>
      </c>
      <c r="B291" s="242" t="s">
        <v>298</v>
      </c>
      <c r="C291" s="332">
        <v>-6224.13</v>
      </c>
      <c r="D291" s="121">
        <v>-11379.470000000001</v>
      </c>
      <c r="E291" s="121">
        <v>-6224.13</v>
      </c>
      <c r="F291" s="121">
        <v>-62.870000000000005</v>
      </c>
      <c r="G291" s="121">
        <v>-141457.5</v>
      </c>
      <c r="H291" s="121">
        <v>-104443.5349</v>
      </c>
      <c r="I291" s="121">
        <v>-144248.02957425232</v>
      </c>
      <c r="J291" s="34">
        <v>78003.004429259308</v>
      </c>
      <c r="K291" s="34">
        <v>-568784.60859676346</v>
      </c>
      <c r="L291" s="34">
        <v>218140.37885930183</v>
      </c>
      <c r="M291" s="254">
        <f>SUM(LisäyksetVähennykset[[#This Row],[Kuntien yhdistymisavustus (-0,99 €/as)]:[Määräaikainen lisäys kompensoimaan lisäsiirtotarpeen muutosta]])</f>
        <v>-686680.8897824547</v>
      </c>
      <c r="N291" s="112"/>
    </row>
    <row r="292" spans="1:14" s="45" customFormat="1">
      <c r="A292" s="242">
        <v>976</v>
      </c>
      <c r="B292" s="242" t="s">
        <v>299</v>
      </c>
      <c r="C292" s="332">
        <v>-3750.12</v>
      </c>
      <c r="D292" s="121">
        <v>-6856.2800000000007</v>
      </c>
      <c r="E292" s="121">
        <v>-3750.12</v>
      </c>
      <c r="F292" s="121">
        <v>-37.880000000000003</v>
      </c>
      <c r="G292" s="121">
        <v>-85230</v>
      </c>
      <c r="H292" s="121">
        <v>-91976.807449999993</v>
      </c>
      <c r="I292" s="121">
        <v>-128595.22302967391</v>
      </c>
      <c r="J292" s="34">
        <v>-135768.62984419087</v>
      </c>
      <c r="K292" s="34">
        <v>-342700.19045085734</v>
      </c>
      <c r="L292" s="34">
        <v>131432.4407696891</v>
      </c>
      <c r="M292" s="254">
        <f>SUM(LisäyksetVähennykset[[#This Row],[Kuntien yhdistymisavustus (-0,99 €/as)]:[Määräaikainen lisäys kompensoimaan lisäsiirtotarpeen muutosta]])</f>
        <v>-667232.81000503292</v>
      </c>
      <c r="N292" s="112"/>
    </row>
    <row r="293" spans="1:14" s="45" customFormat="1">
      <c r="A293" s="242">
        <v>977</v>
      </c>
      <c r="B293" s="242" t="s">
        <v>300</v>
      </c>
      <c r="C293" s="332">
        <v>-15140.07</v>
      </c>
      <c r="D293" s="121">
        <v>-27680.33</v>
      </c>
      <c r="E293" s="121">
        <v>-15140.07</v>
      </c>
      <c r="F293" s="121">
        <v>-152.93</v>
      </c>
      <c r="G293" s="121">
        <v>-344092.5</v>
      </c>
      <c r="H293" s="121">
        <v>-507592.7</v>
      </c>
      <c r="I293" s="121">
        <v>-578591.02333659504</v>
      </c>
      <c r="J293" s="34">
        <v>-587395.94293237117</v>
      </c>
      <c r="K293" s="34">
        <v>-1383557.025492334</v>
      </c>
      <c r="L293" s="34">
        <v>530622.04770085937</v>
      </c>
      <c r="M293" s="254">
        <f>SUM(LisäyksetVähennykset[[#This Row],[Kuntien yhdistymisavustus (-0,99 €/as)]:[Määräaikainen lisäys kompensoimaan lisäsiirtotarpeen muutosta]])</f>
        <v>-2928720.5440604407</v>
      </c>
      <c r="N293" s="112"/>
    </row>
    <row r="294" spans="1:14" s="45" customFormat="1">
      <c r="A294" s="242">
        <v>980</v>
      </c>
      <c r="B294" s="242" t="s">
        <v>301</v>
      </c>
      <c r="C294" s="332">
        <v>-33270.93</v>
      </c>
      <c r="D294" s="121">
        <v>-60828.67</v>
      </c>
      <c r="E294" s="121">
        <v>-33270.93</v>
      </c>
      <c r="F294" s="121">
        <v>-336.07</v>
      </c>
      <c r="G294" s="121">
        <v>-756157.5</v>
      </c>
      <c r="H294" s="121">
        <v>-1143222.4715</v>
      </c>
      <c r="I294" s="121">
        <v>329810.92405430385</v>
      </c>
      <c r="J294" s="34">
        <v>-319495.85829596844</v>
      </c>
      <c r="K294" s="34">
        <v>-3040423.7857660935</v>
      </c>
      <c r="L294" s="34">
        <v>1166063.8957093298</v>
      </c>
      <c r="M294" s="254">
        <f>SUM(LisäyksetVähennykset[[#This Row],[Kuntien yhdistymisavustus (-0,99 €/as)]:[Määräaikainen lisäys kompensoimaan lisäsiirtotarpeen muutosta]])</f>
        <v>-3891131.3957984284</v>
      </c>
      <c r="N294" s="112"/>
    </row>
    <row r="295" spans="1:14" s="45" customFormat="1">
      <c r="A295" s="242">
        <v>981</v>
      </c>
      <c r="B295" s="242" t="s">
        <v>302</v>
      </c>
      <c r="C295" s="332">
        <v>-2214.63</v>
      </c>
      <c r="D295" s="121">
        <v>-4048.9700000000003</v>
      </c>
      <c r="E295" s="121">
        <v>-2214.63</v>
      </c>
      <c r="F295" s="121">
        <v>-22.37</v>
      </c>
      <c r="G295" s="121">
        <v>-50332.5</v>
      </c>
      <c r="H295" s="121">
        <v>-57082.58</v>
      </c>
      <c r="I295" s="121">
        <v>660369.77079480351</v>
      </c>
      <c r="J295" s="34">
        <v>325402.91019971267</v>
      </c>
      <c r="K295" s="34">
        <v>-202381.289872906</v>
      </c>
      <c r="L295" s="34">
        <v>77617.309926556089</v>
      </c>
      <c r="M295" s="254">
        <f>SUM(LisäyksetVähennykset[[#This Row],[Kuntien yhdistymisavustus (-0,99 €/as)]:[Määräaikainen lisäys kompensoimaan lisäsiirtotarpeen muutosta]])</f>
        <v>745093.02104816644</v>
      </c>
      <c r="N295" s="112"/>
    </row>
    <row r="296" spans="1:14" s="45" customFormat="1">
      <c r="A296" s="242">
        <v>989</v>
      </c>
      <c r="B296" s="242" t="s">
        <v>303</v>
      </c>
      <c r="C296" s="332">
        <v>-5351.94</v>
      </c>
      <c r="D296" s="121">
        <v>-9784.86</v>
      </c>
      <c r="E296" s="121">
        <v>-5351.94</v>
      </c>
      <c r="F296" s="121">
        <v>-54.06</v>
      </c>
      <c r="G296" s="121">
        <v>-121635</v>
      </c>
      <c r="H296" s="121">
        <v>-166617.22750000001</v>
      </c>
      <c r="I296" s="121">
        <v>-956794.31203666155</v>
      </c>
      <c r="J296" s="34">
        <v>-522135.21424058086</v>
      </c>
      <c r="K296" s="34">
        <v>-489080.57802991942</v>
      </c>
      <c r="L296" s="34">
        <v>187572.27423467243</v>
      </c>
      <c r="M296" s="254">
        <f>SUM(LisäyksetVähennykset[[#This Row],[Kuntien yhdistymisavustus (-0,99 €/as)]:[Määräaikainen lisäys kompensoimaan lisäsiirtotarpeen muutosta]])</f>
        <v>-2089232.857572489</v>
      </c>
      <c r="N296" s="112"/>
    </row>
    <row r="297" spans="1:14" s="45" customFormat="1">
      <c r="A297" s="242">
        <v>992</v>
      </c>
      <c r="B297" s="242" t="s">
        <v>304</v>
      </c>
      <c r="C297" s="332">
        <v>-17938.8</v>
      </c>
      <c r="D297" s="121">
        <v>-32797.200000000004</v>
      </c>
      <c r="E297" s="121">
        <v>-17938.8</v>
      </c>
      <c r="F297" s="121">
        <v>-181.20000000000002</v>
      </c>
      <c r="G297" s="121">
        <v>-407700</v>
      </c>
      <c r="H297" s="121">
        <v>-976721.1067</v>
      </c>
      <c r="I297" s="121">
        <v>-220009.76574919853</v>
      </c>
      <c r="J297" s="34">
        <v>622229.59870614985</v>
      </c>
      <c r="K297" s="34">
        <v>-1639315.5889571107</v>
      </c>
      <c r="L297" s="34">
        <v>628710.61952132161</v>
      </c>
      <c r="M297" s="254">
        <f>SUM(LisäyksetVähennykset[[#This Row],[Kuntien yhdistymisavustus (-0,99 €/as)]:[Määräaikainen lisäys kompensoimaan lisäsiirtotarpeen muutosta]])</f>
        <v>-2061662.2431788379</v>
      </c>
      <c r="N297" s="112"/>
    </row>
    <row r="313" spans="1:13">
      <c r="A313" s="247"/>
      <c r="B313" s="248"/>
      <c r="C313" s="248"/>
      <c r="D313" s="41"/>
      <c r="E313" s="41"/>
      <c r="F313" s="41"/>
      <c r="G313" s="38"/>
      <c r="H313" s="38"/>
      <c r="I313" s="41"/>
      <c r="J313" s="41"/>
      <c r="K313" s="41"/>
      <c r="L313" s="41"/>
      <c r="M313" s="252"/>
    </row>
    <row r="314" spans="1:13">
      <c r="A314" s="247"/>
      <c r="B314" s="248"/>
      <c r="C314" s="248"/>
      <c r="D314" s="41"/>
      <c r="E314" s="41"/>
      <c r="F314" s="41"/>
      <c r="G314" s="38"/>
      <c r="H314" s="38"/>
      <c r="I314" s="41"/>
      <c r="J314" s="41"/>
      <c r="K314" s="41"/>
      <c r="L314" s="41"/>
      <c r="M314" s="252"/>
    </row>
    <row r="315" spans="1:13">
      <c r="A315" s="247"/>
      <c r="B315" s="248"/>
      <c r="C315" s="248"/>
      <c r="D315" s="41"/>
      <c r="E315" s="41"/>
      <c r="F315" s="41"/>
      <c r="G315" s="38"/>
      <c r="H315" s="38"/>
      <c r="I315" s="41"/>
      <c r="J315" s="41"/>
      <c r="K315" s="41"/>
      <c r="L315" s="41"/>
      <c r="M315" s="252"/>
    </row>
    <row r="316" spans="1:13">
      <c r="A316" s="247"/>
      <c r="B316" s="248"/>
      <c r="C316" s="248"/>
      <c r="D316" s="41"/>
      <c r="E316" s="41"/>
      <c r="F316" s="41"/>
      <c r="G316" s="38"/>
      <c r="H316" s="38"/>
      <c r="I316" s="41"/>
      <c r="J316" s="41"/>
      <c r="K316" s="41"/>
      <c r="L316" s="41"/>
      <c r="M316" s="252"/>
    </row>
    <row r="317" spans="1:13">
      <c r="A317" s="247"/>
      <c r="B317" s="248"/>
      <c r="C317" s="248"/>
      <c r="D317" s="41"/>
      <c r="E317" s="41"/>
      <c r="F317" s="41"/>
      <c r="G317" s="38"/>
      <c r="H317" s="38"/>
      <c r="I317" s="41"/>
      <c r="J317" s="41"/>
      <c r="K317" s="41"/>
      <c r="L317" s="41"/>
      <c r="M317" s="252"/>
    </row>
    <row r="318" spans="1:13">
      <c r="A318" s="247"/>
      <c r="B318" s="248"/>
      <c r="C318" s="248"/>
      <c r="D318" s="41"/>
      <c r="E318" s="41"/>
      <c r="F318" s="41"/>
      <c r="G318" s="38"/>
      <c r="H318" s="38"/>
      <c r="I318" s="41"/>
      <c r="J318" s="41"/>
      <c r="K318" s="41"/>
      <c r="L318" s="41"/>
      <c r="M318" s="252"/>
    </row>
  </sheetData>
  <pageMargins left="0.31496062992125984" right="0.31496062992125984" top="0.55118110236220474" bottom="0.55118110236220474" header="0.31496062992125984" footer="0.31496062992125984"/>
  <pageSetup paperSize="9" scale="6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4"/>
  <sheetViews>
    <sheetView zoomScale="80" zoomScaleNormal="80" workbookViewId="0">
      <pane xSplit="2" ySplit="11" topLeftCell="C12" activePane="bottomRight" state="frozen"/>
      <selection activeCell="G29" sqref="G29"/>
      <selection pane="topRight" activeCell="G29" sqref="G29"/>
      <selection pane="bottomLeft" activeCell="G29" sqref="G29"/>
      <selection pane="bottomRight"/>
    </sheetView>
  </sheetViews>
  <sheetFormatPr defaultRowHeight="15"/>
  <cols>
    <col min="1" max="1" width="18.75" style="20" customWidth="1"/>
    <col min="2" max="2" width="14.75" style="257" customWidth="1"/>
    <col min="3" max="3" width="14.625" style="258" customWidth="1"/>
    <col min="4" max="4" width="17.125" style="14" customWidth="1"/>
    <col min="5" max="5" width="19.125" style="14" customWidth="1"/>
    <col min="6" max="6" width="20.125" style="14" bestFit="1" customWidth="1"/>
    <col min="7" max="7" width="18.875" style="14" bestFit="1" customWidth="1"/>
    <col min="8" max="8" width="16.375" style="272" customWidth="1"/>
    <col min="9" max="9" width="14.125" style="15" customWidth="1"/>
    <col min="10" max="10" width="18.625" style="15" customWidth="1"/>
    <col min="11" max="11" width="14.625" style="15" customWidth="1"/>
    <col min="12" max="12" width="23.5" style="15" customWidth="1"/>
    <col min="13" max="13" width="19.625" style="34" customWidth="1"/>
    <col min="14" max="14" width="11.625" style="283" bestFit="1" customWidth="1"/>
    <col min="15" max="15" width="13" style="284" bestFit="1" customWidth="1"/>
    <col min="17" max="17" width="11.125" style="120" bestFit="1" customWidth="1"/>
    <col min="18" max="18" width="13" style="119" bestFit="1" customWidth="1"/>
    <col min="19" max="19" width="10.875" style="119" bestFit="1" customWidth="1"/>
    <col min="20" max="20" width="12" style="119" bestFit="1" customWidth="1"/>
    <col min="21" max="21" width="11.125" style="115" bestFit="1" customWidth="1"/>
  </cols>
  <sheetData>
    <row r="1" spans="1:21" ht="23.25">
      <c r="A1" s="320" t="s">
        <v>765</v>
      </c>
      <c r="G1" s="326"/>
      <c r="H1" s="259"/>
      <c r="I1" s="14"/>
      <c r="Q1"/>
      <c r="R1" s="115"/>
      <c r="S1" s="115"/>
      <c r="T1" s="115"/>
    </row>
    <row r="2" spans="1:21">
      <c r="A2" s="256" t="s">
        <v>367</v>
      </c>
      <c r="H2" s="259"/>
      <c r="I2" s="14"/>
      <c r="L2" s="260"/>
      <c r="Q2"/>
      <c r="R2" s="115"/>
      <c r="S2" s="115"/>
      <c r="T2" s="115"/>
    </row>
    <row r="3" spans="1:21">
      <c r="A3" s="20" t="s">
        <v>1206</v>
      </c>
      <c r="G3" s="261"/>
      <c r="H3" s="259"/>
      <c r="I3" s="262"/>
      <c r="Q3"/>
      <c r="R3" s="115"/>
      <c r="S3" s="115"/>
      <c r="T3" s="115"/>
    </row>
    <row r="4" spans="1:21">
      <c r="A4" s="20" t="s">
        <v>782</v>
      </c>
      <c r="F4" s="198"/>
      <c r="H4" s="259"/>
      <c r="I4" s="14"/>
      <c r="N4" s="285"/>
      <c r="Q4"/>
      <c r="R4" s="115"/>
      <c r="S4" s="115"/>
      <c r="T4" s="115"/>
    </row>
    <row r="5" spans="1:21">
      <c r="A5" s="275" t="s">
        <v>1178</v>
      </c>
      <c r="H5" s="259"/>
      <c r="I5" s="14"/>
      <c r="Q5"/>
      <c r="R5" s="115"/>
      <c r="S5" s="115"/>
      <c r="T5" s="115"/>
    </row>
    <row r="6" spans="1:21">
      <c r="A6" s="20" t="s">
        <v>376</v>
      </c>
      <c r="H6" s="259"/>
      <c r="I6" s="14"/>
      <c r="Q6"/>
      <c r="R6" s="115"/>
      <c r="S6" s="115"/>
      <c r="T6" s="115"/>
    </row>
    <row r="7" spans="1:21">
      <c r="A7" s="367" t="s">
        <v>745</v>
      </c>
      <c r="B7" s="369">
        <v>0.9</v>
      </c>
      <c r="D7" s="263"/>
      <c r="E7" s="263"/>
      <c r="H7" s="259"/>
      <c r="I7" s="14"/>
      <c r="J7" s="264"/>
      <c r="M7" s="123"/>
      <c r="Q7"/>
      <c r="R7" s="115"/>
      <c r="S7" s="115"/>
      <c r="T7" s="115"/>
    </row>
    <row r="8" spans="1:21">
      <c r="A8" s="368" t="s">
        <v>746</v>
      </c>
      <c r="B8" s="370">
        <v>0.1</v>
      </c>
      <c r="G8" s="265"/>
      <c r="H8" s="259"/>
      <c r="I8" s="14"/>
      <c r="J8" s="24"/>
      <c r="K8" s="266"/>
      <c r="M8" s="267"/>
      <c r="O8" s="286"/>
      <c r="Q8"/>
      <c r="R8" s="115"/>
      <c r="S8" s="115"/>
      <c r="T8" s="115"/>
    </row>
    <row r="9" spans="1:21" ht="36.6" customHeight="1">
      <c r="A9" s="293"/>
      <c r="B9" s="299">
        <v>293</v>
      </c>
      <c r="C9" s="294" t="s">
        <v>369</v>
      </c>
      <c r="D9" s="295"/>
      <c r="E9" s="295"/>
      <c r="F9" s="295"/>
      <c r="G9" s="295"/>
      <c r="H9" s="296" t="s">
        <v>377</v>
      </c>
      <c r="I9" s="297"/>
      <c r="J9" s="297"/>
      <c r="K9" s="297"/>
      <c r="L9" s="298"/>
      <c r="M9" s="297"/>
      <c r="N9" s="291"/>
      <c r="O9" s="292"/>
      <c r="Q9"/>
      <c r="R9" s="115"/>
      <c r="S9" s="115"/>
      <c r="T9" s="115"/>
    </row>
    <row r="10" spans="1:21" s="281" customFormat="1" ht="45">
      <c r="A10" s="276" t="s">
        <v>669</v>
      </c>
      <c r="B10" s="277" t="s">
        <v>3</v>
      </c>
      <c r="C10" s="278" t="s">
        <v>766</v>
      </c>
      <c r="D10" s="279" t="s">
        <v>767</v>
      </c>
      <c r="E10" s="279" t="s">
        <v>732</v>
      </c>
      <c r="F10" s="280" t="s">
        <v>697</v>
      </c>
      <c r="G10" s="280" t="s">
        <v>698</v>
      </c>
      <c r="H10" s="287" t="s">
        <v>712</v>
      </c>
      <c r="I10" s="288" t="s">
        <v>711</v>
      </c>
      <c r="J10" s="288" t="s">
        <v>743</v>
      </c>
      <c r="K10" s="288" t="s">
        <v>699</v>
      </c>
      <c r="L10" s="289" t="s">
        <v>700</v>
      </c>
      <c r="M10" s="290" t="s">
        <v>1179</v>
      </c>
      <c r="N10" s="360" t="s">
        <v>701</v>
      </c>
      <c r="O10" s="361" t="s">
        <v>702</v>
      </c>
      <c r="R10" s="282"/>
      <c r="S10" s="282"/>
      <c r="T10" s="282"/>
      <c r="U10" s="282"/>
    </row>
    <row r="11" spans="1:21">
      <c r="A11" s="256"/>
      <c r="B11" s="257" t="s">
        <v>378</v>
      </c>
      <c r="C11" s="28">
        <f>SUM(C12:C304)</f>
        <v>5517897</v>
      </c>
      <c r="D11" s="27">
        <v>20.010000000000002</v>
      </c>
      <c r="E11" s="27">
        <f>Tasaus[[#This Row],[Tuloveroprosentti 2022]]-12.64</f>
        <v>7.370000000000001</v>
      </c>
      <c r="F11" s="28">
        <f t="shared" ref="F11:K11" si="0">SUM(F12:F304)</f>
        <v>21716907612.660004</v>
      </c>
      <c r="G11" s="366">
        <f t="shared" si="0"/>
        <v>108532872360.42445</v>
      </c>
      <c r="H11" s="28">
        <f t="shared" si="0"/>
        <v>7998872692.963274</v>
      </c>
      <c r="I11" s="28">
        <f t="shared" si="0"/>
        <v>1803590211.4937901</v>
      </c>
      <c r="J11" s="28">
        <f t="shared" si="0"/>
        <v>995778847.47465003</v>
      </c>
      <c r="K11" s="28">
        <f t="shared" si="0"/>
        <v>10798241751.931721</v>
      </c>
      <c r="L11" s="268">
        <f>ROUND(Tasaus[[#This Row],[Laskennallinen verotulo yhteensä, €]]/Tasaus[[#This Row],[Asukasluku 31.12.2021]],2)</f>
        <v>1956.95</v>
      </c>
      <c r="M11" s="123">
        <v>0</v>
      </c>
      <c r="N11" s="375">
        <f>Tasaus[[#This Row],[Tasaus, €]]/Tasaus[[#This Row],[Asukasluku 31.12.2021]]</f>
        <v>146.52052272928634</v>
      </c>
      <c r="O11" s="376">
        <f>SUM(O12:O304)</f>
        <v>808485152.80636096</v>
      </c>
      <c r="Q11"/>
      <c r="R11" s="115"/>
      <c r="S11" s="115"/>
      <c r="T11" s="115"/>
    </row>
    <row r="12" spans="1:21">
      <c r="A12" s="269">
        <v>5</v>
      </c>
      <c r="B12" s="13" t="s">
        <v>379</v>
      </c>
      <c r="C12" s="270">
        <v>9311</v>
      </c>
      <c r="D12" s="271">
        <v>21.75</v>
      </c>
      <c r="E12" s="271">
        <f>Tasaus[[#This Row],[Tuloveroprosentti 2022]]-12.64</f>
        <v>9.11</v>
      </c>
      <c r="F12" s="14">
        <v>26901019.84</v>
      </c>
      <c r="G12" s="14">
        <f>Tasaus[[#This Row],[Kunnallisvero (maksuunpantu), €]]*100/Tasaus[[#This Row],[Tuloveroprosentti 2022]]</f>
        <v>123682849.83908045</v>
      </c>
      <c r="H12" s="272">
        <f>Tasaus[[#This Row],[Verotettava tulo (kunnallisvero), €]]*($E$11/100)</f>
        <v>9115426.0331402309</v>
      </c>
      <c r="I12" s="14">
        <v>1903431.9155494962</v>
      </c>
      <c r="J12" s="15">
        <v>1281957.6810000001</v>
      </c>
      <c r="K12" s="15">
        <f>SUM(Tasaus[[#This Row],[Laskennallinen kunnallisvero, €]:[Laskennallinen kiinteistövero, €]])</f>
        <v>12300815.629689727</v>
      </c>
      <c r="L12" s="15">
        <f>Tasaus[[#This Row],[Laskennallinen verotulo yhteensä, €]]/Tasaus[[#This Row],[Asukasluku 31.12.2021]]</f>
        <v>1321.1057490806279</v>
      </c>
      <c r="M12" s="34">
        <f>$L$11-Tasaus[[#This Row],[Laskennallinen verotulo yhteensä, €/asukas (=tasausraja)]]</f>
        <v>635.84425091937214</v>
      </c>
      <c r="N12" s="377">
        <f>IF(Tasaus[[#This Row],[Erotus = tasausraja - laskennallinen verotulo, €/asukas]]&gt;0,(Tasaus[[#This Row],[Erotus = tasausraja - laskennallinen verotulo, €/asukas]]*$B$7),(Tasaus[[#This Row],[Erotus = tasausraja - laskennallinen verotulo, €/asukas]]*$B$8))</f>
        <v>572.25982582743495</v>
      </c>
      <c r="O12" s="378">
        <f>Tasaus[[#This Row],[Tasaus,  €/asukas]]*Tasaus[[#This Row],[Asukasluku 31.12.2021]]</f>
        <v>5328311.2382792467</v>
      </c>
      <c r="Q12" s="116"/>
      <c r="R12" s="117"/>
      <c r="S12" s="118"/>
    </row>
    <row r="13" spans="1:21">
      <c r="A13" s="269">
        <v>9</v>
      </c>
      <c r="B13" s="13" t="s">
        <v>380</v>
      </c>
      <c r="C13" s="270">
        <v>2491</v>
      </c>
      <c r="D13" s="271">
        <v>22</v>
      </c>
      <c r="E13" s="271">
        <f>Tasaus[[#This Row],[Tuloveroprosentti 2022]]-12.64</f>
        <v>9.36</v>
      </c>
      <c r="F13" s="14">
        <v>7561150.8300000001</v>
      </c>
      <c r="G13" s="14">
        <f>Tasaus[[#This Row],[Kunnallisvero (maksuunpantu), €]]*100/Tasaus[[#This Row],[Tuloveroprosentti 2022]]</f>
        <v>34368867.409090906</v>
      </c>
      <c r="H13" s="272">
        <f>Tasaus[[#This Row],[Verotettava tulo (kunnallisvero), €]]*($E$11/100)</f>
        <v>2532985.5280500003</v>
      </c>
      <c r="I13" s="14">
        <v>247660.89168637581</v>
      </c>
      <c r="J13" s="15">
        <v>203089.9038</v>
      </c>
      <c r="K13" s="15">
        <f>SUM(Tasaus[[#This Row],[Laskennallinen kunnallisvero, €]:[Laskennallinen kiinteistövero, €]])</f>
        <v>2983736.323536376</v>
      </c>
      <c r="L13" s="15">
        <f>Tasaus[[#This Row],[Laskennallinen verotulo yhteensä, €]]/Tasaus[[#This Row],[Asukasluku 31.12.2021]]</f>
        <v>1197.8066332944102</v>
      </c>
      <c r="M13" s="34">
        <f>$L$11-Tasaus[[#This Row],[Laskennallinen verotulo yhteensä, €/asukas (=tasausraja)]]</f>
        <v>759.14336670558987</v>
      </c>
      <c r="N13" s="377">
        <f>IF(Tasaus[[#This Row],[Erotus = tasausraja - laskennallinen verotulo, €/asukas]]&gt;0,(Tasaus[[#This Row],[Erotus = tasausraja - laskennallinen verotulo, €/asukas]]*$B$7),(Tasaus[[#This Row],[Erotus = tasausraja - laskennallinen verotulo, €/asukas]]*$B$8))</f>
        <v>683.22903003503086</v>
      </c>
      <c r="O13" s="378">
        <f>Tasaus[[#This Row],[Tasaus,  €/asukas]]*Tasaus[[#This Row],[Asukasluku 31.12.2021]]</f>
        <v>1701923.5138172619</v>
      </c>
      <c r="Q13" s="116"/>
      <c r="R13" s="117"/>
      <c r="S13" s="118"/>
    </row>
    <row r="14" spans="1:21">
      <c r="A14" s="269">
        <v>10</v>
      </c>
      <c r="B14" s="13" t="s">
        <v>381</v>
      </c>
      <c r="C14" s="270">
        <v>11197</v>
      </c>
      <c r="D14" s="271">
        <v>21.25</v>
      </c>
      <c r="E14" s="271">
        <f>Tasaus[[#This Row],[Tuloveroprosentti 2022]]-12.64</f>
        <v>8.61</v>
      </c>
      <c r="F14" s="14">
        <v>30754859.550000001</v>
      </c>
      <c r="G14" s="14">
        <f>Tasaus[[#This Row],[Kunnallisvero (maksuunpantu), €]]*100/Tasaus[[#This Row],[Tuloveroprosentti 2022]]</f>
        <v>144728750.82352942</v>
      </c>
      <c r="H14" s="272">
        <f>Tasaus[[#This Row],[Verotettava tulo (kunnallisvero), €]]*($E$11/100)</f>
        <v>10666508.935694121</v>
      </c>
      <c r="I14" s="14">
        <v>2389767.1303344588</v>
      </c>
      <c r="J14" s="15">
        <v>1708361.0537000005</v>
      </c>
      <c r="K14" s="15">
        <f>SUM(Tasaus[[#This Row],[Laskennallinen kunnallisvero, €]:[Laskennallinen kiinteistövero, €]])</f>
        <v>14764637.11972858</v>
      </c>
      <c r="L14" s="15">
        <f>Tasaus[[#This Row],[Laskennallinen verotulo yhteensä, €]]/Tasaus[[#This Row],[Asukasluku 31.12.2021]]</f>
        <v>1318.6243743617558</v>
      </c>
      <c r="M14" s="34">
        <f>$L$11-Tasaus[[#This Row],[Laskennallinen verotulo yhteensä, €/asukas (=tasausraja)]]</f>
        <v>638.32562563824422</v>
      </c>
      <c r="N14" s="377">
        <f>IF(Tasaus[[#This Row],[Erotus = tasausraja - laskennallinen verotulo, €/asukas]]&gt;0,(Tasaus[[#This Row],[Erotus = tasausraja - laskennallinen verotulo, €/asukas]]*$B$7),(Tasaus[[#This Row],[Erotus = tasausraja - laskennallinen verotulo, €/asukas]]*$B$8))</f>
        <v>574.49306307441987</v>
      </c>
      <c r="O14" s="378">
        <f>Tasaus[[#This Row],[Tasaus,  €/asukas]]*Tasaus[[#This Row],[Asukasluku 31.12.2021]]</f>
        <v>6432598.827244279</v>
      </c>
      <c r="Q14" s="116"/>
      <c r="R14" s="117"/>
      <c r="S14" s="118"/>
    </row>
    <row r="15" spans="1:21">
      <c r="A15" s="269">
        <v>16</v>
      </c>
      <c r="B15" s="13" t="s">
        <v>382</v>
      </c>
      <c r="C15" s="270">
        <v>8033</v>
      </c>
      <c r="D15" s="271">
        <v>20.75</v>
      </c>
      <c r="E15" s="271">
        <f>Tasaus[[#This Row],[Tuloveroprosentti 2022]]-12.64</f>
        <v>8.11</v>
      </c>
      <c r="F15" s="14">
        <v>27857614.370000001</v>
      </c>
      <c r="G15" s="14">
        <f>Tasaus[[#This Row],[Kunnallisvero (maksuunpantu), €]]*100/Tasaus[[#This Row],[Tuloveroprosentti 2022]]</f>
        <v>134253563.22891566</v>
      </c>
      <c r="H15" s="272">
        <f>Tasaus[[#This Row],[Verotettava tulo (kunnallisvero), €]]*($E$11/100)</f>
        <v>9894487.6099710856</v>
      </c>
      <c r="I15" s="14">
        <v>1494891.8591520011</v>
      </c>
      <c r="J15" s="15">
        <v>1698967.7731000001</v>
      </c>
      <c r="K15" s="15">
        <f>SUM(Tasaus[[#This Row],[Laskennallinen kunnallisvero, €]:[Laskennallinen kiinteistövero, €]])</f>
        <v>13088347.242223086</v>
      </c>
      <c r="L15" s="15">
        <f>Tasaus[[#This Row],[Laskennallinen verotulo yhteensä, €]]/Tasaus[[#This Row],[Asukasluku 31.12.2021]]</f>
        <v>1629.3224501709306</v>
      </c>
      <c r="M15" s="34">
        <f>$L$11-Tasaus[[#This Row],[Laskennallinen verotulo yhteensä, €/asukas (=tasausraja)]]</f>
        <v>327.62754982906949</v>
      </c>
      <c r="N15" s="377">
        <f>IF(Tasaus[[#This Row],[Erotus = tasausraja - laskennallinen verotulo, €/asukas]]&gt;0,(Tasaus[[#This Row],[Erotus = tasausraja - laskennallinen verotulo, €/asukas]]*$B$7),(Tasaus[[#This Row],[Erotus = tasausraja - laskennallinen verotulo, €/asukas]]*$B$8))</f>
        <v>294.86479484616257</v>
      </c>
      <c r="O15" s="378">
        <f>Tasaus[[#This Row],[Tasaus,  €/asukas]]*Tasaus[[#This Row],[Asukasluku 31.12.2021]]</f>
        <v>2368648.8969992241</v>
      </c>
      <c r="Q15" s="116"/>
      <c r="R15" s="117"/>
      <c r="S15" s="118"/>
    </row>
    <row r="16" spans="1:21">
      <c r="A16" s="269">
        <v>18</v>
      </c>
      <c r="B16" s="13" t="s">
        <v>383</v>
      </c>
      <c r="C16" s="270">
        <v>4847</v>
      </c>
      <c r="D16" s="271">
        <v>21.499999999999996</v>
      </c>
      <c r="E16" s="271">
        <f>Tasaus[[#This Row],[Tuloveroprosentti 2022]]-12.64</f>
        <v>8.8599999999999959</v>
      </c>
      <c r="F16" s="14">
        <v>19330174.34</v>
      </c>
      <c r="G16" s="14">
        <f>Tasaus[[#This Row],[Kunnallisvero (maksuunpantu), €]]*100/Tasaus[[#This Row],[Tuloveroprosentti 2022]]</f>
        <v>89907787.627906993</v>
      </c>
      <c r="H16" s="272">
        <f>Tasaus[[#This Row],[Verotettava tulo (kunnallisvero), €]]*($E$11/100)</f>
        <v>6626203.9481767472</v>
      </c>
      <c r="I16" s="14">
        <v>1011880.3004087792</v>
      </c>
      <c r="J16" s="15">
        <v>511499.60585000005</v>
      </c>
      <c r="K16" s="15">
        <f>SUM(Tasaus[[#This Row],[Laskennallinen kunnallisvero, €]:[Laskennallinen kiinteistövero, €]])</f>
        <v>8149583.8544355258</v>
      </c>
      <c r="L16" s="15">
        <f>Tasaus[[#This Row],[Laskennallinen verotulo yhteensä, €]]/Tasaus[[#This Row],[Asukasluku 31.12.2021]]</f>
        <v>1681.3665884950537</v>
      </c>
      <c r="M16" s="34">
        <f>$L$11-Tasaus[[#This Row],[Laskennallinen verotulo yhteensä, €/asukas (=tasausraja)]]</f>
        <v>275.5834115049463</v>
      </c>
      <c r="N16" s="377">
        <f>IF(Tasaus[[#This Row],[Erotus = tasausraja - laskennallinen verotulo, €/asukas]]&gt;0,(Tasaus[[#This Row],[Erotus = tasausraja - laskennallinen verotulo, €/asukas]]*$B$7),(Tasaus[[#This Row],[Erotus = tasausraja - laskennallinen verotulo, €/asukas]]*$B$8))</f>
        <v>248.02507035445169</v>
      </c>
      <c r="O16" s="378">
        <f>Tasaus[[#This Row],[Tasaus,  €/asukas]]*Tasaus[[#This Row],[Asukasluku 31.12.2021]]</f>
        <v>1202177.5160080274</v>
      </c>
      <c r="Q16" s="116"/>
      <c r="R16" s="117"/>
      <c r="S16" s="118"/>
    </row>
    <row r="17" spans="1:19">
      <c r="A17" s="269">
        <v>19</v>
      </c>
      <c r="B17" s="13" t="s">
        <v>384</v>
      </c>
      <c r="C17" s="270">
        <v>3955</v>
      </c>
      <c r="D17" s="271">
        <v>21.5</v>
      </c>
      <c r="E17" s="271">
        <f>Tasaus[[#This Row],[Tuloveroprosentti 2022]]-12.64</f>
        <v>8.86</v>
      </c>
      <c r="F17" s="14">
        <v>14754315.630000001</v>
      </c>
      <c r="G17" s="14">
        <f>Tasaus[[#This Row],[Kunnallisvero (maksuunpantu), €]]*100/Tasaus[[#This Row],[Tuloveroprosentti 2022]]</f>
        <v>68624723.860465109</v>
      </c>
      <c r="H17" s="272">
        <f>Tasaus[[#This Row],[Verotettava tulo (kunnallisvero), €]]*($E$11/100)</f>
        <v>5057642.1485162796</v>
      </c>
      <c r="I17" s="14">
        <v>542058.03616416908</v>
      </c>
      <c r="J17" s="15">
        <v>386636.37904999999</v>
      </c>
      <c r="K17" s="15">
        <f>SUM(Tasaus[[#This Row],[Laskennallinen kunnallisvero, €]:[Laskennallinen kiinteistövero, €]])</f>
        <v>5986336.5637304485</v>
      </c>
      <c r="L17" s="15">
        <f>Tasaus[[#This Row],[Laskennallinen verotulo yhteensä, €]]/Tasaus[[#This Row],[Asukasluku 31.12.2021]]</f>
        <v>1513.612279072174</v>
      </c>
      <c r="M17" s="34">
        <f>$L$11-Tasaus[[#This Row],[Laskennallinen verotulo yhteensä, €/asukas (=tasausraja)]]</f>
        <v>443.33772092782601</v>
      </c>
      <c r="N17" s="377">
        <f>IF(Tasaus[[#This Row],[Erotus = tasausraja - laskennallinen verotulo, €/asukas]]&gt;0,(Tasaus[[#This Row],[Erotus = tasausraja - laskennallinen verotulo, €/asukas]]*$B$7),(Tasaus[[#This Row],[Erotus = tasausraja - laskennallinen verotulo, €/asukas]]*$B$8))</f>
        <v>399.00394883504345</v>
      </c>
      <c r="O17" s="378">
        <f>Tasaus[[#This Row],[Tasaus,  €/asukas]]*Tasaus[[#This Row],[Asukasluku 31.12.2021]]</f>
        <v>1578060.6176425968</v>
      </c>
      <c r="Q17" s="116"/>
      <c r="R17" s="117"/>
      <c r="S17" s="118"/>
    </row>
    <row r="18" spans="1:19">
      <c r="A18" s="269">
        <v>20</v>
      </c>
      <c r="B18" s="13" t="s">
        <v>18</v>
      </c>
      <c r="C18" s="270">
        <v>16467</v>
      </c>
      <c r="D18" s="271">
        <v>22</v>
      </c>
      <c r="E18" s="271">
        <f>Tasaus[[#This Row],[Tuloveroprosentti 2022]]-12.64</f>
        <v>9.36</v>
      </c>
      <c r="F18" s="14">
        <v>63023181.359999999</v>
      </c>
      <c r="G18" s="14">
        <f>Tasaus[[#This Row],[Kunnallisvero (maksuunpantu), €]]*100/Tasaus[[#This Row],[Tuloveroprosentti 2022]]</f>
        <v>286469006.18181819</v>
      </c>
      <c r="H18" s="272">
        <f>Tasaus[[#This Row],[Verotettava tulo (kunnallisvero), €]]*($E$11/100)</f>
        <v>21112765.755600005</v>
      </c>
      <c r="I18" s="14">
        <v>1602794.1685809132</v>
      </c>
      <c r="J18" s="15">
        <v>1630870.7138000005</v>
      </c>
      <c r="K18" s="15">
        <f>SUM(Tasaus[[#This Row],[Laskennallinen kunnallisvero, €]:[Laskennallinen kiinteistövero, €]])</f>
        <v>24346430.637980919</v>
      </c>
      <c r="L18" s="15">
        <f>Tasaus[[#This Row],[Laskennallinen verotulo yhteensä, €]]/Tasaus[[#This Row],[Asukasluku 31.12.2021]]</f>
        <v>1478.4982472812849</v>
      </c>
      <c r="M18" s="34">
        <f>$L$11-Tasaus[[#This Row],[Laskennallinen verotulo yhteensä, €/asukas (=tasausraja)]]</f>
        <v>478.45175271871517</v>
      </c>
      <c r="N18" s="377">
        <f>IF(Tasaus[[#This Row],[Erotus = tasausraja - laskennallinen verotulo, €/asukas]]&gt;0,(Tasaus[[#This Row],[Erotus = tasausraja - laskennallinen verotulo, €/asukas]]*$B$7),(Tasaus[[#This Row],[Erotus = tasausraja - laskennallinen verotulo, €/asukas]]*$B$8))</f>
        <v>430.60657744684369</v>
      </c>
      <c r="O18" s="378">
        <f>Tasaus[[#This Row],[Tasaus,  €/asukas]]*Tasaus[[#This Row],[Asukasluku 31.12.2021]]</f>
        <v>7090798.5108171748</v>
      </c>
      <c r="Q18" s="116"/>
      <c r="R18" s="117"/>
      <c r="S18" s="118"/>
    </row>
    <row r="19" spans="1:19">
      <c r="A19" s="269">
        <v>46</v>
      </c>
      <c r="B19" s="13" t="s">
        <v>385</v>
      </c>
      <c r="C19" s="270">
        <v>1362</v>
      </c>
      <c r="D19" s="271">
        <v>21</v>
      </c>
      <c r="E19" s="271">
        <f>Tasaus[[#This Row],[Tuloveroprosentti 2022]]-12.64</f>
        <v>8.36</v>
      </c>
      <c r="F19" s="14">
        <v>3657235.78</v>
      </c>
      <c r="G19" s="14">
        <f>Tasaus[[#This Row],[Kunnallisvero (maksuunpantu), €]]*100/Tasaus[[#This Row],[Tuloveroprosentti 2022]]</f>
        <v>17415408.476190478</v>
      </c>
      <c r="H19" s="272">
        <f>Tasaus[[#This Row],[Verotettava tulo (kunnallisvero), €]]*($E$11/100)</f>
        <v>1283515.6046952384</v>
      </c>
      <c r="I19" s="14">
        <v>506856.46421133896</v>
      </c>
      <c r="J19" s="15">
        <v>255282.60675000001</v>
      </c>
      <c r="K19" s="15">
        <f>SUM(Tasaus[[#This Row],[Laskennallinen kunnallisvero, €]:[Laskennallinen kiinteistövero, €]])</f>
        <v>2045654.6756565773</v>
      </c>
      <c r="L19" s="15">
        <f>Tasaus[[#This Row],[Laskennallinen verotulo yhteensä, €]]/Tasaus[[#This Row],[Asukasluku 31.12.2021]]</f>
        <v>1501.9491010694401</v>
      </c>
      <c r="M19" s="34">
        <f>$L$11-Tasaus[[#This Row],[Laskennallinen verotulo yhteensä, €/asukas (=tasausraja)]]</f>
        <v>455.00089893055997</v>
      </c>
      <c r="N19" s="377">
        <f>IF(Tasaus[[#This Row],[Erotus = tasausraja - laskennallinen verotulo, €/asukas]]&gt;0,(Tasaus[[#This Row],[Erotus = tasausraja - laskennallinen verotulo, €/asukas]]*$B$7),(Tasaus[[#This Row],[Erotus = tasausraja - laskennallinen verotulo, €/asukas]]*$B$8))</f>
        <v>409.50080903750398</v>
      </c>
      <c r="O19" s="378">
        <f>Tasaus[[#This Row],[Tasaus,  €/asukas]]*Tasaus[[#This Row],[Asukasluku 31.12.2021]]</f>
        <v>557740.1019090804</v>
      </c>
      <c r="Q19" s="116"/>
      <c r="R19" s="117"/>
      <c r="S19" s="118"/>
    </row>
    <row r="20" spans="1:19">
      <c r="A20" s="269">
        <v>47</v>
      </c>
      <c r="B20" s="13" t="s">
        <v>386</v>
      </c>
      <c r="C20" s="270">
        <v>1789</v>
      </c>
      <c r="D20" s="271">
        <v>21.25</v>
      </c>
      <c r="E20" s="271">
        <f>Tasaus[[#This Row],[Tuloveroprosentti 2022]]-12.64</f>
        <v>8.61</v>
      </c>
      <c r="F20" s="14">
        <v>5611132.0999999996</v>
      </c>
      <c r="G20" s="14">
        <f>Tasaus[[#This Row],[Kunnallisvero (maksuunpantu), €]]*100/Tasaus[[#This Row],[Tuloveroprosentti 2022]]</f>
        <v>26405327.529411763</v>
      </c>
      <c r="H20" s="272">
        <f>Tasaus[[#This Row],[Verotettava tulo (kunnallisvero), €]]*($E$11/100)</f>
        <v>1946072.6389176473</v>
      </c>
      <c r="I20" s="14">
        <v>552747.19391160819</v>
      </c>
      <c r="J20" s="15">
        <v>454886.13850000006</v>
      </c>
      <c r="K20" s="15">
        <f>SUM(Tasaus[[#This Row],[Laskennallinen kunnallisvero, €]:[Laskennallinen kiinteistövero, €]])</f>
        <v>2953705.9713292555</v>
      </c>
      <c r="L20" s="15">
        <f>Tasaus[[#This Row],[Laskennallinen verotulo yhteensä, €]]/Tasaus[[#This Row],[Asukasluku 31.12.2021]]</f>
        <v>1651.0374350638656</v>
      </c>
      <c r="M20" s="34">
        <f>$L$11-Tasaus[[#This Row],[Laskennallinen verotulo yhteensä, €/asukas (=tasausraja)]]</f>
        <v>305.91256493613446</v>
      </c>
      <c r="N20" s="377">
        <f>IF(Tasaus[[#This Row],[Erotus = tasausraja - laskennallinen verotulo, €/asukas]]&gt;0,(Tasaus[[#This Row],[Erotus = tasausraja - laskennallinen verotulo, €/asukas]]*$B$7),(Tasaus[[#This Row],[Erotus = tasausraja - laskennallinen verotulo, €/asukas]]*$B$8))</f>
        <v>275.321308442521</v>
      </c>
      <c r="O20" s="378">
        <f>Tasaus[[#This Row],[Tasaus,  €/asukas]]*Tasaus[[#This Row],[Asukasluku 31.12.2021]]</f>
        <v>492549.8208036701</v>
      </c>
      <c r="Q20" s="116"/>
      <c r="R20" s="117"/>
      <c r="S20" s="118"/>
    </row>
    <row r="21" spans="1:19">
      <c r="A21" s="269">
        <v>49</v>
      </c>
      <c r="B21" s="13" t="s">
        <v>387</v>
      </c>
      <c r="C21" s="270">
        <v>297132</v>
      </c>
      <c r="D21" s="271">
        <v>18</v>
      </c>
      <c r="E21" s="271">
        <f>Tasaus[[#This Row],[Tuloveroprosentti 2022]]-12.64</f>
        <v>5.3599999999999994</v>
      </c>
      <c r="F21" s="14">
        <v>1494600338.3</v>
      </c>
      <c r="G21" s="14">
        <f>Tasaus[[#This Row],[Kunnallisvero (maksuunpantu), €]]*100/Tasaus[[#This Row],[Tuloveroprosentti 2022]]</f>
        <v>8303335212.7777777</v>
      </c>
      <c r="H21" s="272">
        <f>Tasaus[[#This Row],[Verotettava tulo (kunnallisvero), €]]*($E$11/100)</f>
        <v>611955805.1817224</v>
      </c>
      <c r="I21" s="14">
        <v>134619184.13482007</v>
      </c>
      <c r="J21" s="15">
        <v>80328884.714099988</v>
      </c>
      <c r="K21" s="15">
        <f>SUM(Tasaus[[#This Row],[Laskennallinen kunnallisvero, €]:[Laskennallinen kiinteistövero, €]])</f>
        <v>826903874.03064251</v>
      </c>
      <c r="L21" s="15">
        <f>Tasaus[[#This Row],[Laskennallinen verotulo yhteensä, €]]/Tasaus[[#This Row],[Asukasluku 31.12.2021]]</f>
        <v>2782.9512608222694</v>
      </c>
      <c r="M21" s="34">
        <f>$L$11-Tasaus[[#This Row],[Laskennallinen verotulo yhteensä, €/asukas (=tasausraja)]]</f>
        <v>-826.00126082226939</v>
      </c>
      <c r="N21" s="377">
        <f>IF(Tasaus[[#This Row],[Erotus = tasausraja - laskennallinen verotulo, €/asukas]]&gt;0,(Tasaus[[#This Row],[Erotus = tasausraja - laskennallinen verotulo, €/asukas]]*$B$7),(Tasaus[[#This Row],[Erotus = tasausraja - laskennallinen verotulo, €/asukas]]*$B$8))</f>
        <v>-82.60012608222695</v>
      </c>
      <c r="O21" s="378">
        <f>Tasaus[[#This Row],[Tasaus,  €/asukas]]*Tasaus[[#This Row],[Asukasluku 31.12.2021]]</f>
        <v>-24543140.663064256</v>
      </c>
      <c r="Q21" s="116"/>
      <c r="R21" s="117"/>
      <c r="S21" s="118"/>
    </row>
    <row r="22" spans="1:19">
      <c r="A22" s="269">
        <v>50</v>
      </c>
      <c r="B22" s="13" t="s">
        <v>388</v>
      </c>
      <c r="C22" s="270">
        <v>11417</v>
      </c>
      <c r="D22" s="271">
        <v>21</v>
      </c>
      <c r="E22" s="271">
        <f>Tasaus[[#This Row],[Tuloveroprosentti 2022]]-12.64</f>
        <v>8.36</v>
      </c>
      <c r="F22" s="14">
        <v>41666858.560000002</v>
      </c>
      <c r="G22" s="14">
        <f>Tasaus[[#This Row],[Kunnallisvero (maksuunpantu), €]]*100/Tasaus[[#This Row],[Tuloveroprosentti 2022]]</f>
        <v>198413612.19047618</v>
      </c>
      <c r="H22" s="272">
        <f>Tasaus[[#This Row],[Verotettava tulo (kunnallisvero), €]]*($E$11/100)</f>
        <v>14623083.218438098</v>
      </c>
      <c r="I22" s="14">
        <v>2175622.5359072932</v>
      </c>
      <c r="J22" s="15">
        <v>1536524.1357</v>
      </c>
      <c r="K22" s="15">
        <f>SUM(Tasaus[[#This Row],[Laskennallinen kunnallisvero, €]:[Laskennallinen kiinteistövero, €]])</f>
        <v>18335229.89004539</v>
      </c>
      <c r="L22" s="15">
        <f>Tasaus[[#This Row],[Laskennallinen verotulo yhteensä, €]]/Tasaus[[#This Row],[Asukasluku 31.12.2021]]</f>
        <v>1605.9586485105885</v>
      </c>
      <c r="M22" s="34">
        <f>$L$11-Tasaus[[#This Row],[Laskennallinen verotulo yhteensä, €/asukas (=tasausraja)]]</f>
        <v>350.9913514894115</v>
      </c>
      <c r="N22" s="377">
        <f>IF(Tasaus[[#This Row],[Erotus = tasausraja - laskennallinen verotulo, €/asukas]]&gt;0,(Tasaus[[#This Row],[Erotus = tasausraja - laskennallinen verotulo, €/asukas]]*$B$7),(Tasaus[[#This Row],[Erotus = tasausraja - laskennallinen verotulo, €/asukas]]*$B$8))</f>
        <v>315.89221634047038</v>
      </c>
      <c r="O22" s="378">
        <f>Tasaus[[#This Row],[Tasaus,  €/asukas]]*Tasaus[[#This Row],[Asukasluku 31.12.2021]]</f>
        <v>3606541.4339591502</v>
      </c>
      <c r="Q22" s="116"/>
      <c r="R22" s="117"/>
      <c r="S22" s="118"/>
    </row>
    <row r="23" spans="1:19">
      <c r="A23" s="269">
        <v>51</v>
      </c>
      <c r="B23" s="13" t="s">
        <v>389</v>
      </c>
      <c r="C23" s="270">
        <v>9334</v>
      </c>
      <c r="D23" s="271">
        <v>18</v>
      </c>
      <c r="E23" s="271">
        <f>Tasaus[[#This Row],[Tuloveroprosentti 2022]]-12.64</f>
        <v>5.3599999999999994</v>
      </c>
      <c r="F23" s="14">
        <v>31504531.510000002</v>
      </c>
      <c r="G23" s="14">
        <f>Tasaus[[#This Row],[Kunnallisvero (maksuunpantu), €]]*100/Tasaus[[#This Row],[Tuloveroprosentti 2022]]</f>
        <v>175025175.05555555</v>
      </c>
      <c r="H23" s="272">
        <f>Tasaus[[#This Row],[Verotettava tulo (kunnallisvero), €]]*($E$11/100)</f>
        <v>12899355.401594447</v>
      </c>
      <c r="I23" s="14">
        <v>1985887.1903254213</v>
      </c>
      <c r="J23" s="15">
        <v>5110417.0406500008</v>
      </c>
      <c r="K23" s="15">
        <f>SUM(Tasaus[[#This Row],[Laskennallinen kunnallisvero, €]:[Laskennallinen kiinteistövero, €]])</f>
        <v>19995659.632569872</v>
      </c>
      <c r="L23" s="15">
        <f>Tasaus[[#This Row],[Laskennallinen verotulo yhteensä, €]]/Tasaus[[#This Row],[Asukasluku 31.12.2021]]</f>
        <v>2142.2390864120284</v>
      </c>
      <c r="M23" s="34">
        <f>$L$11-Tasaus[[#This Row],[Laskennallinen verotulo yhteensä, €/asukas (=tasausraja)]]</f>
        <v>-185.28908641202838</v>
      </c>
      <c r="N23" s="377">
        <f>IF(Tasaus[[#This Row],[Erotus = tasausraja - laskennallinen verotulo, €/asukas]]&gt;0,(Tasaus[[#This Row],[Erotus = tasausraja - laskennallinen verotulo, €/asukas]]*$B$7),(Tasaus[[#This Row],[Erotus = tasausraja - laskennallinen verotulo, €/asukas]]*$B$8))</f>
        <v>-18.52890864120284</v>
      </c>
      <c r="O23" s="378">
        <f>Tasaus[[#This Row],[Tasaus,  €/asukas]]*Tasaus[[#This Row],[Asukasluku 31.12.2021]]</f>
        <v>-172948.8332569873</v>
      </c>
      <c r="Q23" s="116"/>
      <c r="R23" s="117"/>
      <c r="S23" s="118"/>
    </row>
    <row r="24" spans="1:19">
      <c r="A24" s="269">
        <v>52</v>
      </c>
      <c r="B24" s="13" t="s">
        <v>390</v>
      </c>
      <c r="C24" s="270">
        <v>2404</v>
      </c>
      <c r="D24" s="271">
        <v>22.499999999999996</v>
      </c>
      <c r="E24" s="271">
        <f>Tasaus[[#This Row],[Tuloveroprosentti 2022]]-12.64</f>
        <v>9.8599999999999959</v>
      </c>
      <c r="F24" s="14">
        <v>7259668.1799999997</v>
      </c>
      <c r="G24" s="14">
        <f>Tasaus[[#This Row],[Kunnallisvero (maksuunpantu), €]]*100/Tasaus[[#This Row],[Tuloveroprosentti 2022]]</f>
        <v>32265191.911111116</v>
      </c>
      <c r="H24" s="272">
        <f>Tasaus[[#This Row],[Verotettava tulo (kunnallisvero), €]]*($E$11/100)</f>
        <v>2377944.64384889</v>
      </c>
      <c r="I24" s="14">
        <v>617625.76064044167</v>
      </c>
      <c r="J24" s="15">
        <v>352718.5173500001</v>
      </c>
      <c r="K24" s="15">
        <f>SUM(Tasaus[[#This Row],[Laskennallinen kunnallisvero, €]:[Laskennallinen kiinteistövero, €]])</f>
        <v>3348288.9218393322</v>
      </c>
      <c r="L24" s="15">
        <f>Tasaus[[#This Row],[Laskennallinen verotulo yhteensä, €]]/Tasaus[[#This Row],[Asukasluku 31.12.2021]]</f>
        <v>1392.799052345812</v>
      </c>
      <c r="M24" s="34">
        <f>$L$11-Tasaus[[#This Row],[Laskennallinen verotulo yhteensä, €/asukas (=tasausraja)]]</f>
        <v>564.15094765418803</v>
      </c>
      <c r="N24" s="377">
        <f>IF(Tasaus[[#This Row],[Erotus = tasausraja - laskennallinen verotulo, €/asukas]]&gt;0,(Tasaus[[#This Row],[Erotus = tasausraja - laskennallinen verotulo, €/asukas]]*$B$7),(Tasaus[[#This Row],[Erotus = tasausraja - laskennallinen verotulo, €/asukas]]*$B$8))</f>
        <v>507.73585288876922</v>
      </c>
      <c r="O24" s="378">
        <f>Tasaus[[#This Row],[Tasaus,  €/asukas]]*Tasaus[[#This Row],[Asukasluku 31.12.2021]]</f>
        <v>1220596.9903446012</v>
      </c>
      <c r="Q24" s="116"/>
      <c r="R24" s="117"/>
      <c r="S24" s="118"/>
    </row>
    <row r="25" spans="1:19">
      <c r="A25" s="269">
        <v>61</v>
      </c>
      <c r="B25" s="13" t="s">
        <v>391</v>
      </c>
      <c r="C25" s="270">
        <v>16573</v>
      </c>
      <c r="D25" s="271">
        <v>20.5</v>
      </c>
      <c r="E25" s="271">
        <f>Tasaus[[#This Row],[Tuloveroprosentti 2022]]-12.64</f>
        <v>7.8599999999999994</v>
      </c>
      <c r="F25" s="14">
        <v>54940038.420000002</v>
      </c>
      <c r="G25" s="14">
        <f>Tasaus[[#This Row],[Kunnallisvero (maksuunpantu), €]]*100/Tasaus[[#This Row],[Tuloveroprosentti 2022]]</f>
        <v>268000187.41463414</v>
      </c>
      <c r="H25" s="272">
        <f>Tasaus[[#This Row],[Verotettava tulo (kunnallisvero), €]]*($E$11/100)</f>
        <v>19751613.812458541</v>
      </c>
      <c r="I25" s="14">
        <v>4122367.3096677698</v>
      </c>
      <c r="J25" s="15">
        <v>2422638.0350000006</v>
      </c>
      <c r="K25" s="15">
        <f>SUM(Tasaus[[#This Row],[Laskennallinen kunnallisvero, €]:[Laskennallinen kiinteistövero, €]])</f>
        <v>26296619.157126311</v>
      </c>
      <c r="L25" s="15">
        <f>Tasaus[[#This Row],[Laskennallinen verotulo yhteensä, €]]/Tasaus[[#This Row],[Asukasluku 31.12.2021]]</f>
        <v>1586.7144848323364</v>
      </c>
      <c r="M25" s="34">
        <f>$L$11-Tasaus[[#This Row],[Laskennallinen verotulo yhteensä, €/asukas (=tasausraja)]]</f>
        <v>370.23551516766361</v>
      </c>
      <c r="N25" s="377">
        <f>IF(Tasaus[[#This Row],[Erotus = tasausraja - laskennallinen verotulo, €/asukas]]&gt;0,(Tasaus[[#This Row],[Erotus = tasausraja - laskennallinen verotulo, €/asukas]]*$B$7),(Tasaus[[#This Row],[Erotus = tasausraja - laskennallinen verotulo, €/asukas]]*$B$8))</f>
        <v>333.21196365089725</v>
      </c>
      <c r="O25" s="378">
        <f>Tasaus[[#This Row],[Tasaus,  €/asukas]]*Tasaus[[#This Row],[Asukasluku 31.12.2021]]</f>
        <v>5522321.8735863203</v>
      </c>
      <c r="Q25" s="116"/>
      <c r="R25" s="117"/>
      <c r="S25" s="118"/>
    </row>
    <row r="26" spans="1:19">
      <c r="A26" s="269">
        <v>69</v>
      </c>
      <c r="B26" s="13" t="s">
        <v>392</v>
      </c>
      <c r="C26" s="270">
        <v>6802</v>
      </c>
      <c r="D26" s="271">
        <v>22.5</v>
      </c>
      <c r="E26" s="271">
        <f>Tasaus[[#This Row],[Tuloveroprosentti 2022]]-12.64</f>
        <v>9.86</v>
      </c>
      <c r="F26" s="14">
        <v>21797360.530000001</v>
      </c>
      <c r="G26" s="14">
        <f>Tasaus[[#This Row],[Kunnallisvero (maksuunpantu), €]]*100/Tasaus[[#This Row],[Tuloveroprosentti 2022]]</f>
        <v>96877157.911111116</v>
      </c>
      <c r="H26" s="272">
        <f>Tasaus[[#This Row],[Verotettava tulo (kunnallisvero), €]]*($E$11/100)</f>
        <v>7139846.5380488904</v>
      </c>
      <c r="I26" s="14">
        <v>1270572.3105466932</v>
      </c>
      <c r="J26" s="15">
        <v>758458.05200000014</v>
      </c>
      <c r="K26" s="15">
        <f>SUM(Tasaus[[#This Row],[Laskennallinen kunnallisvero, €]:[Laskennallinen kiinteistövero, €]])</f>
        <v>9168876.900595583</v>
      </c>
      <c r="L26" s="15">
        <f>Tasaus[[#This Row],[Laskennallinen verotulo yhteensä, €]]/Tasaus[[#This Row],[Asukasluku 31.12.2021]]</f>
        <v>1347.9677889731818</v>
      </c>
      <c r="M26" s="34">
        <f>$L$11-Tasaus[[#This Row],[Laskennallinen verotulo yhteensä, €/asukas (=tasausraja)]]</f>
        <v>608.98221102681828</v>
      </c>
      <c r="N26" s="377">
        <f>IF(Tasaus[[#This Row],[Erotus = tasausraja - laskennallinen verotulo, €/asukas]]&gt;0,(Tasaus[[#This Row],[Erotus = tasausraja - laskennallinen verotulo, €/asukas]]*$B$7),(Tasaus[[#This Row],[Erotus = tasausraja - laskennallinen verotulo, €/asukas]]*$B$8))</f>
        <v>548.08398992413652</v>
      </c>
      <c r="O26" s="378">
        <f>Tasaus[[#This Row],[Tasaus,  €/asukas]]*Tasaus[[#This Row],[Asukasluku 31.12.2021]]</f>
        <v>3728067.2994639766</v>
      </c>
      <c r="Q26" s="116"/>
      <c r="R26" s="117"/>
      <c r="S26" s="118"/>
    </row>
    <row r="27" spans="1:19">
      <c r="A27" s="269">
        <v>71</v>
      </c>
      <c r="B27" s="13" t="s">
        <v>393</v>
      </c>
      <c r="C27" s="270">
        <v>6613</v>
      </c>
      <c r="D27" s="271">
        <v>22</v>
      </c>
      <c r="E27" s="271">
        <f>Tasaus[[#This Row],[Tuloveroprosentti 2022]]-12.64</f>
        <v>9.36</v>
      </c>
      <c r="F27" s="14">
        <v>19774010.629999999</v>
      </c>
      <c r="G27" s="14">
        <f>Tasaus[[#This Row],[Kunnallisvero (maksuunpantu), €]]*100/Tasaus[[#This Row],[Tuloveroprosentti 2022]]</f>
        <v>89881866.5</v>
      </c>
      <c r="H27" s="272">
        <f>Tasaus[[#This Row],[Verotettava tulo (kunnallisvero), €]]*($E$11/100)</f>
        <v>6624293.5610500015</v>
      </c>
      <c r="I27" s="14">
        <v>1183976.5337222419</v>
      </c>
      <c r="J27" s="15">
        <v>801790.47330000019</v>
      </c>
      <c r="K27" s="15">
        <f>SUM(Tasaus[[#This Row],[Laskennallinen kunnallisvero, €]:[Laskennallinen kiinteistövero, €]])</f>
        <v>8610060.5680722445</v>
      </c>
      <c r="L27" s="15">
        <f>Tasaus[[#This Row],[Laskennallinen verotulo yhteensä, €]]/Tasaus[[#This Row],[Asukasluku 31.12.2021]]</f>
        <v>1301.9901055605994</v>
      </c>
      <c r="M27" s="34">
        <f>$L$11-Tasaus[[#This Row],[Laskennallinen verotulo yhteensä, €/asukas (=tasausraja)]]</f>
        <v>654.95989443940061</v>
      </c>
      <c r="N27" s="377">
        <f>IF(Tasaus[[#This Row],[Erotus = tasausraja - laskennallinen verotulo, €/asukas]]&gt;0,(Tasaus[[#This Row],[Erotus = tasausraja - laskennallinen verotulo, €/asukas]]*$B$7),(Tasaus[[#This Row],[Erotus = tasausraja - laskennallinen verotulo, €/asukas]]*$B$8))</f>
        <v>589.46390499546055</v>
      </c>
      <c r="O27" s="378">
        <f>Tasaus[[#This Row],[Tasaus,  €/asukas]]*Tasaus[[#This Row],[Asukasluku 31.12.2021]]</f>
        <v>3898124.8037349805</v>
      </c>
      <c r="Q27" s="116"/>
      <c r="R27" s="117"/>
      <c r="S27" s="118"/>
    </row>
    <row r="28" spans="1:19">
      <c r="A28" s="269">
        <v>72</v>
      </c>
      <c r="B28" s="13" t="s">
        <v>394</v>
      </c>
      <c r="C28" s="270">
        <v>950</v>
      </c>
      <c r="D28" s="271">
        <v>20.5</v>
      </c>
      <c r="E28" s="271">
        <f>Tasaus[[#This Row],[Tuloveroprosentti 2022]]-12.64</f>
        <v>7.8599999999999994</v>
      </c>
      <c r="F28" s="14">
        <v>3483308.23</v>
      </c>
      <c r="G28" s="14">
        <f>Tasaus[[#This Row],[Kunnallisvero (maksuunpantu), €]]*100/Tasaus[[#This Row],[Tuloveroprosentti 2022]]</f>
        <v>16991747.463414636</v>
      </c>
      <c r="H28" s="272">
        <f>Tasaus[[#This Row],[Verotettava tulo (kunnallisvero), €]]*($E$11/100)</f>
        <v>1252291.7880536588</v>
      </c>
      <c r="I28" s="14">
        <v>106149.94117942482</v>
      </c>
      <c r="J28" s="15">
        <v>170669.93525000001</v>
      </c>
      <c r="K28" s="15">
        <f>SUM(Tasaus[[#This Row],[Laskennallinen kunnallisvero, €]:[Laskennallinen kiinteistövero, €]])</f>
        <v>1529111.6644830836</v>
      </c>
      <c r="L28" s="15">
        <f>Tasaus[[#This Row],[Laskennallinen verotulo yhteensä, €]]/Tasaus[[#This Row],[Asukasluku 31.12.2021]]</f>
        <v>1609.591225771667</v>
      </c>
      <c r="M28" s="34">
        <f>$L$11-Tasaus[[#This Row],[Laskennallinen verotulo yhteensä, €/asukas (=tasausraja)]]</f>
        <v>347.358774228333</v>
      </c>
      <c r="N28" s="377">
        <f>IF(Tasaus[[#This Row],[Erotus = tasausraja - laskennallinen verotulo, €/asukas]]&gt;0,(Tasaus[[#This Row],[Erotus = tasausraja - laskennallinen verotulo, €/asukas]]*$B$7),(Tasaus[[#This Row],[Erotus = tasausraja - laskennallinen verotulo, €/asukas]]*$B$8))</f>
        <v>312.62289680549969</v>
      </c>
      <c r="O28" s="378">
        <f>Tasaus[[#This Row],[Tasaus,  €/asukas]]*Tasaus[[#This Row],[Asukasluku 31.12.2021]]</f>
        <v>296991.75196522468</v>
      </c>
      <c r="Q28" s="116"/>
      <c r="R28" s="117"/>
      <c r="S28" s="118"/>
    </row>
    <row r="29" spans="1:19">
      <c r="A29" s="269">
        <v>74</v>
      </c>
      <c r="B29" s="13" t="s">
        <v>395</v>
      </c>
      <c r="C29" s="270">
        <v>1083</v>
      </c>
      <c r="D29" s="271">
        <v>23.5</v>
      </c>
      <c r="E29" s="271">
        <f>Tasaus[[#This Row],[Tuloveroprosentti 2022]]-12.64</f>
        <v>10.86</v>
      </c>
      <c r="F29" s="14">
        <v>3294291.15</v>
      </c>
      <c r="G29" s="14">
        <f>Tasaus[[#This Row],[Kunnallisvero (maksuunpantu), €]]*100/Tasaus[[#This Row],[Tuloveroprosentti 2022]]</f>
        <v>14018260.212765958</v>
      </c>
      <c r="H29" s="272">
        <f>Tasaus[[#This Row],[Verotettava tulo (kunnallisvero), €]]*($E$11/100)</f>
        <v>1033145.7776808513</v>
      </c>
      <c r="I29" s="14">
        <v>339803.24948823405</v>
      </c>
      <c r="J29" s="15">
        <v>171561.05605000001</v>
      </c>
      <c r="K29" s="15">
        <f>SUM(Tasaus[[#This Row],[Laskennallinen kunnallisvero, €]:[Laskennallinen kiinteistövero, €]])</f>
        <v>1544510.0832190854</v>
      </c>
      <c r="L29" s="15">
        <f>Tasaus[[#This Row],[Laskennallinen verotulo yhteensä, €]]/Tasaus[[#This Row],[Asukasluku 31.12.2021]]</f>
        <v>1426.1404277184538</v>
      </c>
      <c r="M29" s="34">
        <f>$L$11-Tasaus[[#This Row],[Laskennallinen verotulo yhteensä, €/asukas (=tasausraja)]]</f>
        <v>530.80957228154625</v>
      </c>
      <c r="N29" s="377">
        <f>IF(Tasaus[[#This Row],[Erotus = tasausraja - laskennallinen verotulo, €/asukas]]&gt;0,(Tasaus[[#This Row],[Erotus = tasausraja - laskennallinen verotulo, €/asukas]]*$B$7),(Tasaus[[#This Row],[Erotus = tasausraja - laskennallinen verotulo, €/asukas]]*$B$8))</f>
        <v>477.72861505339165</v>
      </c>
      <c r="O29" s="378">
        <f>Tasaus[[#This Row],[Tasaus,  €/asukas]]*Tasaus[[#This Row],[Asukasluku 31.12.2021]]</f>
        <v>517380.09010282316</v>
      </c>
      <c r="Q29" s="116"/>
      <c r="R29" s="117"/>
      <c r="S29" s="118"/>
    </row>
    <row r="30" spans="1:19">
      <c r="A30" s="269">
        <v>75</v>
      </c>
      <c r="B30" s="13" t="s">
        <v>396</v>
      </c>
      <c r="C30" s="270">
        <v>19702</v>
      </c>
      <c r="D30" s="271">
        <v>21</v>
      </c>
      <c r="E30" s="271">
        <f>Tasaus[[#This Row],[Tuloveroprosentti 2022]]-12.64</f>
        <v>8.36</v>
      </c>
      <c r="F30" s="14">
        <v>76205161.730000004</v>
      </c>
      <c r="G30" s="14">
        <f>Tasaus[[#This Row],[Kunnallisvero (maksuunpantu), €]]*100/Tasaus[[#This Row],[Tuloveroprosentti 2022]]</f>
        <v>362881722.52380955</v>
      </c>
      <c r="H30" s="272">
        <f>Tasaus[[#This Row],[Verotettava tulo (kunnallisvero), €]]*($E$11/100)</f>
        <v>26744382.950004771</v>
      </c>
      <c r="I30" s="14">
        <v>13282973.154555811</v>
      </c>
      <c r="J30" s="15">
        <v>3286756.3160500005</v>
      </c>
      <c r="K30" s="15">
        <f>SUM(Tasaus[[#This Row],[Laskennallinen kunnallisvero, €]:[Laskennallinen kiinteistövero, €]])</f>
        <v>43314112.420610584</v>
      </c>
      <c r="L30" s="15">
        <f>Tasaus[[#This Row],[Laskennallinen verotulo yhteensä, €]]/Tasaus[[#This Row],[Asukasluku 31.12.2021]]</f>
        <v>2198.4627154913505</v>
      </c>
      <c r="M30" s="34">
        <f>$L$11-Tasaus[[#This Row],[Laskennallinen verotulo yhteensä, €/asukas (=tasausraja)]]</f>
        <v>-241.51271549135049</v>
      </c>
      <c r="N30" s="377">
        <f>IF(Tasaus[[#This Row],[Erotus = tasausraja - laskennallinen verotulo, €/asukas]]&gt;0,(Tasaus[[#This Row],[Erotus = tasausraja - laskennallinen verotulo, €/asukas]]*$B$7),(Tasaus[[#This Row],[Erotus = tasausraja - laskennallinen verotulo, €/asukas]]*$B$8))</f>
        <v>-24.15127154913505</v>
      </c>
      <c r="O30" s="378">
        <f>Tasaus[[#This Row],[Tasaus,  €/asukas]]*Tasaus[[#This Row],[Asukasluku 31.12.2021]]</f>
        <v>-475828.35206105874</v>
      </c>
      <c r="Q30" s="116"/>
      <c r="R30" s="117"/>
      <c r="S30" s="118"/>
    </row>
    <row r="31" spans="1:19">
      <c r="A31" s="269">
        <v>77</v>
      </c>
      <c r="B31" s="13" t="s">
        <v>397</v>
      </c>
      <c r="C31" s="270">
        <v>4683</v>
      </c>
      <c r="D31" s="271">
        <v>22</v>
      </c>
      <c r="E31" s="271">
        <f>Tasaus[[#This Row],[Tuloveroprosentti 2022]]-12.64</f>
        <v>9.36</v>
      </c>
      <c r="F31" s="14">
        <v>13928854.93</v>
      </c>
      <c r="G31" s="14">
        <f>Tasaus[[#This Row],[Kunnallisvero (maksuunpantu), €]]*100/Tasaus[[#This Row],[Tuloveroprosentti 2022]]</f>
        <v>63312976.954545453</v>
      </c>
      <c r="H31" s="272">
        <f>Tasaus[[#This Row],[Verotettava tulo (kunnallisvero), €]]*($E$11/100)</f>
        <v>4666166.4015500005</v>
      </c>
      <c r="I31" s="14">
        <v>869157.33727970428</v>
      </c>
      <c r="J31" s="15">
        <v>668297.09155000001</v>
      </c>
      <c r="K31" s="15">
        <f>SUM(Tasaus[[#This Row],[Laskennallinen kunnallisvero, €]:[Laskennallinen kiinteistövero, €]])</f>
        <v>6203620.8303797049</v>
      </c>
      <c r="L31" s="15">
        <f>Tasaus[[#This Row],[Laskennallinen verotulo yhteensä, €]]/Tasaus[[#This Row],[Asukasluku 31.12.2021]]</f>
        <v>1324.7108328805691</v>
      </c>
      <c r="M31" s="34">
        <f>$L$11-Tasaus[[#This Row],[Laskennallinen verotulo yhteensä, €/asukas (=tasausraja)]]</f>
        <v>632.23916711943093</v>
      </c>
      <c r="N31" s="377">
        <f>IF(Tasaus[[#This Row],[Erotus = tasausraja - laskennallinen verotulo, €/asukas]]&gt;0,(Tasaus[[#This Row],[Erotus = tasausraja - laskennallinen verotulo, €/asukas]]*$B$7),(Tasaus[[#This Row],[Erotus = tasausraja - laskennallinen verotulo, €/asukas]]*$B$8))</f>
        <v>569.01525040748788</v>
      </c>
      <c r="O31" s="378">
        <f>Tasaus[[#This Row],[Tasaus,  €/asukas]]*Tasaus[[#This Row],[Asukasluku 31.12.2021]]</f>
        <v>2664698.4176582657</v>
      </c>
      <c r="Q31" s="116"/>
      <c r="R31" s="117"/>
      <c r="S31" s="118"/>
    </row>
    <row r="32" spans="1:19">
      <c r="A32" s="269">
        <v>78</v>
      </c>
      <c r="B32" s="13" t="s">
        <v>398</v>
      </c>
      <c r="C32" s="270">
        <v>7979</v>
      </c>
      <c r="D32" s="271">
        <v>21.75</v>
      </c>
      <c r="E32" s="271">
        <f>Tasaus[[#This Row],[Tuloveroprosentti 2022]]-12.64</f>
        <v>9.11</v>
      </c>
      <c r="F32" s="14">
        <v>35152852.920000002</v>
      </c>
      <c r="G32" s="14">
        <f>Tasaus[[#This Row],[Kunnallisvero (maksuunpantu), €]]*100/Tasaus[[#This Row],[Tuloveroprosentti 2022]]</f>
        <v>161622312.27586207</v>
      </c>
      <c r="H32" s="272">
        <f>Tasaus[[#This Row],[Verotettava tulo (kunnallisvero), €]]*($E$11/100)</f>
        <v>11911564.414731037</v>
      </c>
      <c r="I32" s="14">
        <v>3420206.1936604879</v>
      </c>
      <c r="J32" s="15">
        <v>1354724.1847000003</v>
      </c>
      <c r="K32" s="15">
        <f>SUM(Tasaus[[#This Row],[Laskennallinen kunnallisvero, €]:[Laskennallinen kiinteistövero, €]])</f>
        <v>16686494.793091526</v>
      </c>
      <c r="L32" s="15">
        <f>Tasaus[[#This Row],[Laskennallinen verotulo yhteensä, €]]/Tasaus[[#This Row],[Asukasluku 31.12.2021]]</f>
        <v>2091.3015156149299</v>
      </c>
      <c r="M32" s="34">
        <f>$L$11-Tasaus[[#This Row],[Laskennallinen verotulo yhteensä, €/asukas (=tasausraja)]]</f>
        <v>-134.35151561492989</v>
      </c>
      <c r="N32" s="377">
        <f>IF(Tasaus[[#This Row],[Erotus = tasausraja - laskennallinen verotulo, €/asukas]]&gt;0,(Tasaus[[#This Row],[Erotus = tasausraja - laskennallinen verotulo, €/asukas]]*$B$7),(Tasaus[[#This Row],[Erotus = tasausraja - laskennallinen verotulo, €/asukas]]*$B$8))</f>
        <v>-13.43515156149299</v>
      </c>
      <c r="O32" s="378">
        <f>Tasaus[[#This Row],[Tasaus,  €/asukas]]*Tasaus[[#This Row],[Asukasluku 31.12.2021]]</f>
        <v>-107199.07430915257</v>
      </c>
      <c r="Q32" s="116"/>
      <c r="R32" s="117"/>
      <c r="S32" s="118"/>
    </row>
    <row r="33" spans="1:19">
      <c r="A33" s="269">
        <v>79</v>
      </c>
      <c r="B33" s="13" t="s">
        <v>399</v>
      </c>
      <c r="C33" s="270">
        <v>6785</v>
      </c>
      <c r="D33" s="271">
        <v>21.5</v>
      </c>
      <c r="E33" s="271">
        <f>Tasaus[[#This Row],[Tuloveroprosentti 2022]]-12.64</f>
        <v>8.86</v>
      </c>
      <c r="F33" s="14">
        <v>26318529.5</v>
      </c>
      <c r="G33" s="14">
        <f>Tasaus[[#This Row],[Kunnallisvero (maksuunpantu), €]]*100/Tasaus[[#This Row],[Tuloveroprosentti 2022]]</f>
        <v>122411765.11627907</v>
      </c>
      <c r="H33" s="272">
        <f>Tasaus[[#This Row],[Verotettava tulo (kunnallisvero), €]]*($E$11/100)</f>
        <v>9021747.0890697688</v>
      </c>
      <c r="I33" s="14">
        <v>7367840.4211255908</v>
      </c>
      <c r="J33" s="15">
        <v>1245849.3535500003</v>
      </c>
      <c r="K33" s="15">
        <f>SUM(Tasaus[[#This Row],[Laskennallinen kunnallisvero, €]:[Laskennallinen kiinteistövero, €]])</f>
        <v>17635436.863745362</v>
      </c>
      <c r="L33" s="15">
        <f>Tasaus[[#This Row],[Laskennallinen verotulo yhteensä, €]]/Tasaus[[#This Row],[Asukasluku 31.12.2021]]</f>
        <v>2599.1800830870097</v>
      </c>
      <c r="M33" s="34">
        <f>$L$11-Tasaus[[#This Row],[Laskennallinen verotulo yhteensä, €/asukas (=tasausraja)]]</f>
        <v>-642.23008308700969</v>
      </c>
      <c r="N33" s="377">
        <f>IF(Tasaus[[#This Row],[Erotus = tasausraja - laskennallinen verotulo, €/asukas]]&gt;0,(Tasaus[[#This Row],[Erotus = tasausraja - laskennallinen verotulo, €/asukas]]*$B$7),(Tasaus[[#This Row],[Erotus = tasausraja - laskennallinen verotulo, €/asukas]]*$B$8))</f>
        <v>-64.223008308700969</v>
      </c>
      <c r="O33" s="378">
        <f>Tasaus[[#This Row],[Tasaus,  €/asukas]]*Tasaus[[#This Row],[Asukasluku 31.12.2021]]</f>
        <v>-435753.11137453606</v>
      </c>
      <c r="Q33" s="116"/>
      <c r="R33" s="117"/>
      <c r="S33" s="118"/>
    </row>
    <row r="34" spans="1:19">
      <c r="A34" s="269">
        <v>81</v>
      </c>
      <c r="B34" s="13" t="s">
        <v>400</v>
      </c>
      <c r="C34" s="270">
        <v>2621</v>
      </c>
      <c r="D34" s="271">
        <v>21.5</v>
      </c>
      <c r="E34" s="271">
        <f>Tasaus[[#This Row],[Tuloveroprosentti 2022]]-12.64</f>
        <v>8.86</v>
      </c>
      <c r="F34" s="14">
        <v>7651545.2300000004</v>
      </c>
      <c r="G34" s="14">
        <f>Tasaus[[#This Row],[Kunnallisvero (maksuunpantu), €]]*100/Tasaus[[#This Row],[Tuloveroprosentti 2022]]</f>
        <v>35588582.465116277</v>
      </c>
      <c r="H34" s="272">
        <f>Tasaus[[#This Row],[Verotettava tulo (kunnallisvero), €]]*($E$11/100)</f>
        <v>2622878.5276790704</v>
      </c>
      <c r="I34" s="14">
        <v>1095087.491943876</v>
      </c>
      <c r="J34" s="15">
        <v>767883.39934999996</v>
      </c>
      <c r="K34" s="15">
        <f>SUM(Tasaus[[#This Row],[Laskennallinen kunnallisvero, €]:[Laskennallinen kiinteistövero, €]])</f>
        <v>4485849.4189729458</v>
      </c>
      <c r="L34" s="15">
        <f>Tasaus[[#This Row],[Laskennallinen verotulo yhteensä, €]]/Tasaus[[#This Row],[Asukasluku 31.12.2021]]</f>
        <v>1711.5030213555688</v>
      </c>
      <c r="M34" s="34">
        <f>$L$11-Tasaus[[#This Row],[Laskennallinen verotulo yhteensä, €/asukas (=tasausraja)]]</f>
        <v>245.44697864443128</v>
      </c>
      <c r="N34" s="377">
        <f>IF(Tasaus[[#This Row],[Erotus = tasausraja - laskennallinen verotulo, €/asukas]]&gt;0,(Tasaus[[#This Row],[Erotus = tasausraja - laskennallinen verotulo, €/asukas]]*$B$7),(Tasaus[[#This Row],[Erotus = tasausraja - laskennallinen verotulo, €/asukas]]*$B$8))</f>
        <v>220.90228077998816</v>
      </c>
      <c r="O34" s="378">
        <f>Tasaus[[#This Row],[Tasaus,  €/asukas]]*Tasaus[[#This Row],[Asukasluku 31.12.2021]]</f>
        <v>578984.87792434893</v>
      </c>
      <c r="Q34" s="116"/>
      <c r="R34" s="117"/>
      <c r="S34" s="118"/>
    </row>
    <row r="35" spans="1:19">
      <c r="A35" s="269">
        <v>82</v>
      </c>
      <c r="B35" s="13" t="s">
        <v>401</v>
      </c>
      <c r="C35" s="270">
        <v>9405</v>
      </c>
      <c r="D35" s="271">
        <v>20.75</v>
      </c>
      <c r="E35" s="271">
        <f>Tasaus[[#This Row],[Tuloveroprosentti 2022]]-12.64</f>
        <v>8.11</v>
      </c>
      <c r="F35" s="14">
        <v>38233689.530000001</v>
      </c>
      <c r="G35" s="14">
        <f>Tasaus[[#This Row],[Kunnallisvero (maksuunpantu), €]]*100/Tasaus[[#This Row],[Tuloveroprosentti 2022]]</f>
        <v>184258744.72289157</v>
      </c>
      <c r="H35" s="272">
        <f>Tasaus[[#This Row],[Verotettava tulo (kunnallisvero), €]]*($E$11/100)</f>
        <v>13579869.486077111</v>
      </c>
      <c r="I35" s="14">
        <v>1282697.4868205236</v>
      </c>
      <c r="J35" s="15">
        <v>1384907.7637000002</v>
      </c>
      <c r="K35" s="15">
        <f>SUM(Tasaus[[#This Row],[Laskennallinen kunnallisvero, €]:[Laskennallinen kiinteistövero, €]])</f>
        <v>16247474.736597635</v>
      </c>
      <c r="L35" s="15">
        <f>Tasaus[[#This Row],[Laskennallinen verotulo yhteensä, €]]/Tasaus[[#This Row],[Asukasluku 31.12.2021]]</f>
        <v>1727.5358571608331</v>
      </c>
      <c r="M35" s="34">
        <f>$L$11-Tasaus[[#This Row],[Laskennallinen verotulo yhteensä, €/asukas (=tasausraja)]]</f>
        <v>229.41414283916697</v>
      </c>
      <c r="N35" s="377">
        <f>IF(Tasaus[[#This Row],[Erotus = tasausraja - laskennallinen verotulo, €/asukas]]&gt;0,(Tasaus[[#This Row],[Erotus = tasausraja - laskennallinen verotulo, €/asukas]]*$B$7),(Tasaus[[#This Row],[Erotus = tasausraja - laskennallinen verotulo, €/asukas]]*$B$8))</f>
        <v>206.47272855525028</v>
      </c>
      <c r="O35" s="378">
        <f>Tasaus[[#This Row],[Tasaus,  €/asukas]]*Tasaus[[#This Row],[Asukasluku 31.12.2021]]</f>
        <v>1941876.0120621289</v>
      </c>
      <c r="Q35" s="116"/>
      <c r="R35" s="117"/>
      <c r="S35" s="118"/>
    </row>
    <row r="36" spans="1:19">
      <c r="A36" s="269">
        <v>86</v>
      </c>
      <c r="B36" s="13" t="s">
        <v>402</v>
      </c>
      <c r="C36" s="270">
        <v>8143</v>
      </c>
      <c r="D36" s="271">
        <v>21.5</v>
      </c>
      <c r="E36" s="271">
        <f>Tasaus[[#This Row],[Tuloveroprosentti 2022]]-12.64</f>
        <v>8.86</v>
      </c>
      <c r="F36" s="14">
        <v>32100478</v>
      </c>
      <c r="G36" s="14">
        <f>Tasaus[[#This Row],[Kunnallisvero (maksuunpantu), €]]*100/Tasaus[[#This Row],[Tuloveroprosentti 2022]]</f>
        <v>149304548.83720931</v>
      </c>
      <c r="H36" s="272">
        <f>Tasaus[[#This Row],[Verotettava tulo (kunnallisvero), €]]*($E$11/100)</f>
        <v>11003745.249302329</v>
      </c>
      <c r="I36" s="14">
        <v>1045350.4257585751</v>
      </c>
      <c r="J36" s="15">
        <v>876255.32680000004</v>
      </c>
      <c r="K36" s="15">
        <f>SUM(Tasaus[[#This Row],[Laskennallinen kunnallisvero, €]:[Laskennallinen kiinteistövero, €]])</f>
        <v>12925351.001860905</v>
      </c>
      <c r="L36" s="15">
        <f>Tasaus[[#This Row],[Laskennallinen verotulo yhteensä, €]]/Tasaus[[#This Row],[Asukasluku 31.12.2021]]</f>
        <v>1587.2959599485332</v>
      </c>
      <c r="M36" s="34">
        <f>$L$11-Tasaus[[#This Row],[Laskennallinen verotulo yhteensä, €/asukas (=tasausraja)]]</f>
        <v>369.65404005146684</v>
      </c>
      <c r="N36" s="377">
        <f>IF(Tasaus[[#This Row],[Erotus = tasausraja - laskennallinen verotulo, €/asukas]]&gt;0,(Tasaus[[#This Row],[Erotus = tasausraja - laskennallinen verotulo, €/asukas]]*$B$7),(Tasaus[[#This Row],[Erotus = tasausraja - laskennallinen verotulo, €/asukas]]*$B$8))</f>
        <v>332.68863604632014</v>
      </c>
      <c r="O36" s="378">
        <f>Tasaus[[#This Row],[Tasaus,  €/asukas]]*Tasaus[[#This Row],[Asukasluku 31.12.2021]]</f>
        <v>2709083.5633251849</v>
      </c>
      <c r="Q36" s="116"/>
      <c r="R36" s="117"/>
      <c r="S36" s="118"/>
    </row>
    <row r="37" spans="1:19">
      <c r="A37" s="269">
        <v>90</v>
      </c>
      <c r="B37" s="13" t="s">
        <v>403</v>
      </c>
      <c r="C37" s="270">
        <v>3136</v>
      </c>
      <c r="D37" s="271">
        <v>21.5</v>
      </c>
      <c r="E37" s="271">
        <f>Tasaus[[#This Row],[Tuloveroprosentti 2022]]-12.64</f>
        <v>8.86</v>
      </c>
      <c r="F37" s="14">
        <v>9138315.3399999999</v>
      </c>
      <c r="G37" s="14">
        <f>Tasaus[[#This Row],[Kunnallisvero (maksuunpantu), €]]*100/Tasaus[[#This Row],[Tuloveroprosentti 2022]]</f>
        <v>42503792.279069766</v>
      </c>
      <c r="H37" s="272">
        <f>Tasaus[[#This Row],[Verotettava tulo (kunnallisvero), €]]*($E$11/100)</f>
        <v>3132529.4909674423</v>
      </c>
      <c r="I37" s="14">
        <v>1800591.3820491412</v>
      </c>
      <c r="J37" s="15">
        <v>605678.08290000004</v>
      </c>
      <c r="K37" s="15">
        <f>SUM(Tasaus[[#This Row],[Laskennallinen kunnallisvero, €]:[Laskennallinen kiinteistövero, €]])</f>
        <v>5538798.9559165835</v>
      </c>
      <c r="L37" s="15">
        <f>Tasaus[[#This Row],[Laskennallinen verotulo yhteensä, €]]/Tasaus[[#This Row],[Asukasluku 31.12.2021]]</f>
        <v>1766.1986466570738</v>
      </c>
      <c r="M37" s="34">
        <f>$L$11-Tasaus[[#This Row],[Laskennallinen verotulo yhteensä, €/asukas (=tasausraja)]]</f>
        <v>190.75135334292622</v>
      </c>
      <c r="N37" s="377">
        <f>IF(Tasaus[[#This Row],[Erotus = tasausraja - laskennallinen verotulo, €/asukas]]&gt;0,(Tasaus[[#This Row],[Erotus = tasausraja - laskennallinen verotulo, €/asukas]]*$B$7),(Tasaus[[#This Row],[Erotus = tasausraja - laskennallinen verotulo, €/asukas]]*$B$8))</f>
        <v>171.67621800863361</v>
      </c>
      <c r="O37" s="378">
        <f>Tasaus[[#This Row],[Tasaus,  €/asukas]]*Tasaus[[#This Row],[Asukasluku 31.12.2021]]</f>
        <v>538376.61967507505</v>
      </c>
      <c r="Q37" s="116"/>
      <c r="R37" s="117"/>
      <c r="S37" s="118"/>
    </row>
    <row r="38" spans="1:19">
      <c r="A38" s="269">
        <v>91</v>
      </c>
      <c r="B38" s="13" t="s">
        <v>404</v>
      </c>
      <c r="C38" s="270">
        <v>658457</v>
      </c>
      <c r="D38" s="271">
        <v>18</v>
      </c>
      <c r="E38" s="271">
        <f>Tasaus[[#This Row],[Tuloveroprosentti 2022]]-12.64</f>
        <v>5.3599999999999994</v>
      </c>
      <c r="F38" s="14">
        <v>3011964931.3499999</v>
      </c>
      <c r="G38" s="14">
        <f>Tasaus[[#This Row],[Kunnallisvero (maksuunpantu), €]]*100/Tasaus[[#This Row],[Tuloveroprosentti 2022]]</f>
        <v>16733138507.5</v>
      </c>
      <c r="H38" s="272">
        <f>Tasaus[[#This Row],[Verotettava tulo (kunnallisvero), €]]*($E$11/100)</f>
        <v>1233232308.0027502</v>
      </c>
      <c r="I38" s="14">
        <v>461494245.78115535</v>
      </c>
      <c r="J38" s="15">
        <v>175589677.43670005</v>
      </c>
      <c r="K38" s="15">
        <f>SUM(Tasaus[[#This Row],[Laskennallinen kunnallisvero, €]:[Laskennallinen kiinteistövero, €]])</f>
        <v>1870316231.2206056</v>
      </c>
      <c r="L38" s="15">
        <f>Tasaus[[#This Row],[Laskennallinen verotulo yhteensä, €]]/Tasaus[[#This Row],[Asukasluku 31.12.2021]]</f>
        <v>2840.4531066122854</v>
      </c>
      <c r="M38" s="34">
        <f>$L$11-Tasaus[[#This Row],[Laskennallinen verotulo yhteensä, €/asukas (=tasausraja)]]</f>
        <v>-883.50310661228536</v>
      </c>
      <c r="N38" s="377">
        <f>IF(Tasaus[[#This Row],[Erotus = tasausraja - laskennallinen verotulo, €/asukas]]&gt;0,(Tasaus[[#This Row],[Erotus = tasausraja - laskennallinen verotulo, €/asukas]]*$B$7),(Tasaus[[#This Row],[Erotus = tasausraja - laskennallinen verotulo, €/asukas]]*$B$8))</f>
        <v>-88.350310661228548</v>
      </c>
      <c r="O38" s="378">
        <f>Tasaus[[#This Row],[Tasaus,  €/asukas]]*Tasaus[[#This Row],[Asukasluku 31.12.2021]]</f>
        <v>-58174880.507060565</v>
      </c>
      <c r="Q38" s="116"/>
      <c r="R38" s="117"/>
      <c r="S38" s="118"/>
    </row>
    <row r="39" spans="1:19">
      <c r="A39" s="269">
        <v>92</v>
      </c>
      <c r="B39" s="13" t="s">
        <v>405</v>
      </c>
      <c r="C39" s="270">
        <v>239206</v>
      </c>
      <c r="D39" s="271">
        <v>19</v>
      </c>
      <c r="E39" s="271">
        <f>Tasaus[[#This Row],[Tuloveroprosentti 2022]]-12.64</f>
        <v>6.3599999999999994</v>
      </c>
      <c r="F39" s="14">
        <v>973361567.76999998</v>
      </c>
      <c r="G39" s="14">
        <f>Tasaus[[#This Row],[Kunnallisvero (maksuunpantu), €]]*100/Tasaus[[#This Row],[Tuloveroprosentti 2022]]</f>
        <v>5122955619.8421049</v>
      </c>
      <c r="H39" s="272">
        <f>Tasaus[[#This Row],[Verotettava tulo (kunnallisvero), €]]*($E$11/100)</f>
        <v>377561829.18236321</v>
      </c>
      <c r="I39" s="14">
        <v>83334706.445203632</v>
      </c>
      <c r="J39" s="15">
        <v>50555541.095700011</v>
      </c>
      <c r="K39" s="15">
        <f>SUM(Tasaus[[#This Row],[Laskennallinen kunnallisvero, €]:[Laskennallinen kiinteistövero, €]])</f>
        <v>511452076.72326684</v>
      </c>
      <c r="L39" s="15">
        <f>Tasaus[[#This Row],[Laskennallinen verotulo yhteensä, €]]/Tasaus[[#This Row],[Asukasluku 31.12.2021]]</f>
        <v>2138.1239464029618</v>
      </c>
      <c r="M39" s="34">
        <f>$L$11-Tasaus[[#This Row],[Laskennallinen verotulo yhteensä, €/asukas (=tasausraja)]]</f>
        <v>-181.17394640296175</v>
      </c>
      <c r="N39" s="377">
        <f>IF(Tasaus[[#This Row],[Erotus = tasausraja - laskennallinen verotulo, €/asukas]]&gt;0,(Tasaus[[#This Row],[Erotus = tasausraja - laskennallinen verotulo, €/asukas]]*$B$7),(Tasaus[[#This Row],[Erotus = tasausraja - laskennallinen verotulo, €/asukas]]*$B$8))</f>
        <v>-18.117394640296176</v>
      </c>
      <c r="O39" s="378">
        <f>Tasaus[[#This Row],[Tasaus,  €/asukas]]*Tasaus[[#This Row],[Asukasluku 31.12.2021]]</f>
        <v>-4333789.5023266869</v>
      </c>
      <c r="Q39" s="116"/>
      <c r="R39" s="117"/>
      <c r="S39" s="118"/>
    </row>
    <row r="40" spans="1:19">
      <c r="A40" s="269">
        <v>97</v>
      </c>
      <c r="B40" s="13" t="s">
        <v>406</v>
      </c>
      <c r="C40" s="270">
        <v>2131</v>
      </c>
      <c r="D40" s="271">
        <v>20</v>
      </c>
      <c r="E40" s="271">
        <f>Tasaus[[#This Row],[Tuloveroprosentti 2022]]-12.64</f>
        <v>7.3599999999999994</v>
      </c>
      <c r="F40" s="14">
        <v>6278703.8899999997</v>
      </c>
      <c r="G40" s="14">
        <f>Tasaus[[#This Row],[Kunnallisvero (maksuunpantu), €]]*100/Tasaus[[#This Row],[Tuloveroprosentti 2022]]</f>
        <v>31393519.449999999</v>
      </c>
      <c r="H40" s="272">
        <f>Tasaus[[#This Row],[Verotettava tulo (kunnallisvero), €]]*($E$11/100)</f>
        <v>2313702.3834650004</v>
      </c>
      <c r="I40" s="14">
        <v>740765.16089409578</v>
      </c>
      <c r="J40" s="15">
        <v>787928.2840000001</v>
      </c>
      <c r="K40" s="15">
        <f>SUM(Tasaus[[#This Row],[Laskennallinen kunnallisvero, €]:[Laskennallinen kiinteistövero, €]])</f>
        <v>3842395.8283590963</v>
      </c>
      <c r="L40" s="15">
        <f>Tasaus[[#This Row],[Laskennallinen verotulo yhteensä, €]]/Tasaus[[#This Row],[Asukasluku 31.12.2021]]</f>
        <v>1803.0951798963381</v>
      </c>
      <c r="M40" s="34">
        <f>$L$11-Tasaus[[#This Row],[Laskennallinen verotulo yhteensä, €/asukas (=tasausraja)]]</f>
        <v>153.85482010366195</v>
      </c>
      <c r="N40" s="377">
        <f>IF(Tasaus[[#This Row],[Erotus = tasausraja - laskennallinen verotulo, €/asukas]]&gt;0,(Tasaus[[#This Row],[Erotus = tasausraja - laskennallinen verotulo, €/asukas]]*$B$7),(Tasaus[[#This Row],[Erotus = tasausraja - laskennallinen verotulo, €/asukas]]*$B$8))</f>
        <v>138.46933809329576</v>
      </c>
      <c r="O40" s="378">
        <f>Tasaus[[#This Row],[Tasaus,  €/asukas]]*Tasaus[[#This Row],[Asukasluku 31.12.2021]]</f>
        <v>295078.15947681328</v>
      </c>
      <c r="Q40" s="116"/>
      <c r="R40" s="117"/>
      <c r="S40" s="118"/>
    </row>
    <row r="41" spans="1:19">
      <c r="A41" s="269">
        <v>98</v>
      </c>
      <c r="B41" s="13" t="s">
        <v>407</v>
      </c>
      <c r="C41" s="270">
        <v>23090</v>
      </c>
      <c r="D41" s="271">
        <v>21</v>
      </c>
      <c r="E41" s="271">
        <f>Tasaus[[#This Row],[Tuloveroprosentti 2022]]-12.64</f>
        <v>8.36</v>
      </c>
      <c r="F41" s="14">
        <v>92698277.5</v>
      </c>
      <c r="G41" s="14">
        <f>Tasaus[[#This Row],[Kunnallisvero (maksuunpantu), €]]*100/Tasaus[[#This Row],[Tuloveroprosentti 2022]]</f>
        <v>441420369.04761904</v>
      </c>
      <c r="H41" s="272">
        <f>Tasaus[[#This Row],[Verotettava tulo (kunnallisvero), €]]*($E$11/100)</f>
        <v>32532681.198809531</v>
      </c>
      <c r="I41" s="14">
        <v>3298269.4273598581</v>
      </c>
      <c r="J41" s="15">
        <v>2850646.1032500002</v>
      </c>
      <c r="K41" s="15">
        <f>SUM(Tasaus[[#This Row],[Laskennallinen kunnallisvero, €]:[Laskennallinen kiinteistövero, €]])</f>
        <v>38681596.729419388</v>
      </c>
      <c r="L41" s="15">
        <f>Tasaus[[#This Row],[Laskennallinen verotulo yhteensä, €]]/Tasaus[[#This Row],[Asukasluku 31.12.2021]]</f>
        <v>1675.2532147864611</v>
      </c>
      <c r="M41" s="34">
        <f>$L$11-Tasaus[[#This Row],[Laskennallinen verotulo yhteensä, €/asukas (=tasausraja)]]</f>
        <v>281.69678521353899</v>
      </c>
      <c r="N41" s="377">
        <f>IF(Tasaus[[#This Row],[Erotus = tasausraja - laskennallinen verotulo, €/asukas]]&gt;0,(Tasaus[[#This Row],[Erotus = tasausraja - laskennallinen verotulo, €/asukas]]*$B$7),(Tasaus[[#This Row],[Erotus = tasausraja - laskennallinen verotulo, €/asukas]]*$B$8))</f>
        <v>253.5271066921851</v>
      </c>
      <c r="O41" s="378">
        <f>Tasaus[[#This Row],[Tasaus,  €/asukas]]*Tasaus[[#This Row],[Asukasluku 31.12.2021]]</f>
        <v>5853940.8935225541</v>
      </c>
      <c r="Q41" s="116"/>
      <c r="R41" s="117"/>
      <c r="S41" s="118"/>
    </row>
    <row r="42" spans="1:19">
      <c r="A42" s="269">
        <v>102</v>
      </c>
      <c r="B42" s="13" t="s">
        <v>408</v>
      </c>
      <c r="C42" s="270">
        <v>9870</v>
      </c>
      <c r="D42" s="271">
        <v>21</v>
      </c>
      <c r="E42" s="271">
        <f>Tasaus[[#This Row],[Tuloveroprosentti 2022]]-12.64</f>
        <v>8.36</v>
      </c>
      <c r="F42" s="14">
        <v>32082830.030000001</v>
      </c>
      <c r="G42" s="14">
        <f>Tasaus[[#This Row],[Kunnallisvero (maksuunpantu), €]]*100/Tasaus[[#This Row],[Tuloveroprosentti 2022]]</f>
        <v>152775381.09523809</v>
      </c>
      <c r="H42" s="272">
        <f>Tasaus[[#This Row],[Verotettava tulo (kunnallisvero), €]]*($E$11/100)</f>
        <v>11259545.586719049</v>
      </c>
      <c r="I42" s="14">
        <v>2248264.4763424802</v>
      </c>
      <c r="J42" s="15">
        <v>1471700.8857499999</v>
      </c>
      <c r="K42" s="15">
        <f>SUM(Tasaus[[#This Row],[Laskennallinen kunnallisvero, €]:[Laskennallinen kiinteistövero, €]])</f>
        <v>14979510.948811529</v>
      </c>
      <c r="L42" s="15">
        <f>Tasaus[[#This Row],[Laskennallinen verotulo yhteensä, €]]/Tasaus[[#This Row],[Asukasluku 31.12.2021]]</f>
        <v>1517.6809471946838</v>
      </c>
      <c r="M42" s="34">
        <f>$L$11-Tasaus[[#This Row],[Laskennallinen verotulo yhteensä, €/asukas (=tasausraja)]]</f>
        <v>439.26905280531628</v>
      </c>
      <c r="N42" s="377">
        <f>IF(Tasaus[[#This Row],[Erotus = tasausraja - laskennallinen verotulo, €/asukas]]&gt;0,(Tasaus[[#This Row],[Erotus = tasausraja - laskennallinen verotulo, €/asukas]]*$B$7),(Tasaus[[#This Row],[Erotus = tasausraja - laskennallinen verotulo, €/asukas]]*$B$8))</f>
        <v>395.34214752478465</v>
      </c>
      <c r="O42" s="378">
        <f>Tasaus[[#This Row],[Tasaus,  €/asukas]]*Tasaus[[#This Row],[Asukasluku 31.12.2021]]</f>
        <v>3902026.9960696246</v>
      </c>
      <c r="Q42" s="116"/>
      <c r="R42" s="117"/>
      <c r="S42" s="118"/>
    </row>
    <row r="43" spans="1:19">
      <c r="A43" s="269">
        <v>103</v>
      </c>
      <c r="B43" s="13" t="s">
        <v>409</v>
      </c>
      <c r="C43" s="270">
        <v>2166</v>
      </c>
      <c r="D43" s="271">
        <v>22</v>
      </c>
      <c r="E43" s="271">
        <f>Tasaus[[#This Row],[Tuloveroprosentti 2022]]-12.64</f>
        <v>9.36</v>
      </c>
      <c r="F43" s="14">
        <v>6979643.8600000003</v>
      </c>
      <c r="G43" s="14">
        <f>Tasaus[[#This Row],[Kunnallisvero (maksuunpantu), €]]*100/Tasaus[[#This Row],[Tuloveroprosentti 2022]]</f>
        <v>31725653.90909091</v>
      </c>
      <c r="H43" s="272">
        <f>Tasaus[[#This Row],[Verotettava tulo (kunnallisvero), €]]*($E$11/100)</f>
        <v>2338180.6931000007</v>
      </c>
      <c r="I43" s="14">
        <v>385159.57540883758</v>
      </c>
      <c r="J43" s="15">
        <v>265323.06920000003</v>
      </c>
      <c r="K43" s="15">
        <f>SUM(Tasaus[[#This Row],[Laskennallinen kunnallisvero, €]:[Laskennallinen kiinteistövero, €]])</f>
        <v>2988663.3377088383</v>
      </c>
      <c r="L43" s="15">
        <f>Tasaus[[#This Row],[Laskennallinen verotulo yhteensä, €]]/Tasaus[[#This Row],[Asukasluku 31.12.2021]]</f>
        <v>1379.8076351379677</v>
      </c>
      <c r="M43" s="34">
        <f>$L$11-Tasaus[[#This Row],[Laskennallinen verotulo yhteensä, €/asukas (=tasausraja)]]</f>
        <v>577.14236486203231</v>
      </c>
      <c r="N43" s="377">
        <f>IF(Tasaus[[#This Row],[Erotus = tasausraja - laskennallinen verotulo, €/asukas]]&gt;0,(Tasaus[[#This Row],[Erotus = tasausraja - laskennallinen verotulo, €/asukas]]*$B$7),(Tasaus[[#This Row],[Erotus = tasausraja - laskennallinen verotulo, €/asukas]]*$B$8))</f>
        <v>519.42812837582915</v>
      </c>
      <c r="O43" s="378">
        <f>Tasaus[[#This Row],[Tasaus,  €/asukas]]*Tasaus[[#This Row],[Asukasluku 31.12.2021]]</f>
        <v>1125081.326062046</v>
      </c>
      <c r="Q43" s="116"/>
      <c r="R43" s="117"/>
      <c r="S43" s="118"/>
    </row>
    <row r="44" spans="1:19">
      <c r="A44" s="269">
        <v>105</v>
      </c>
      <c r="B44" s="13" t="s">
        <v>410</v>
      </c>
      <c r="C44" s="270">
        <v>2139</v>
      </c>
      <c r="D44" s="271">
        <v>21.75</v>
      </c>
      <c r="E44" s="271">
        <f>Tasaus[[#This Row],[Tuloveroprosentti 2022]]-12.64</f>
        <v>9.11</v>
      </c>
      <c r="F44" s="14">
        <v>6187074.4699999997</v>
      </c>
      <c r="G44" s="14">
        <f>Tasaus[[#This Row],[Kunnallisvero (maksuunpantu), €]]*100/Tasaus[[#This Row],[Tuloveroprosentti 2022]]</f>
        <v>28446319.402298849</v>
      </c>
      <c r="H44" s="272">
        <f>Tasaus[[#This Row],[Verotettava tulo (kunnallisvero), €]]*($E$11/100)</f>
        <v>2096493.7399494257</v>
      </c>
      <c r="I44" s="14">
        <v>715454.47766109754</v>
      </c>
      <c r="J44" s="15">
        <v>356065.61350000004</v>
      </c>
      <c r="K44" s="15">
        <f>SUM(Tasaus[[#This Row],[Laskennallinen kunnallisvero, €]:[Laskennallinen kiinteistövero, €]])</f>
        <v>3168013.8311105231</v>
      </c>
      <c r="L44" s="15">
        <f>Tasaus[[#This Row],[Laskennallinen verotulo yhteensä, €]]/Tasaus[[#This Row],[Asukasluku 31.12.2021]]</f>
        <v>1481.0723848109037</v>
      </c>
      <c r="M44" s="34">
        <f>$L$11-Tasaus[[#This Row],[Laskennallinen verotulo yhteensä, €/asukas (=tasausraja)]]</f>
        <v>475.87761518909633</v>
      </c>
      <c r="N44" s="377">
        <f>IF(Tasaus[[#This Row],[Erotus = tasausraja - laskennallinen verotulo, €/asukas]]&gt;0,(Tasaus[[#This Row],[Erotus = tasausraja - laskennallinen verotulo, €/asukas]]*$B$7),(Tasaus[[#This Row],[Erotus = tasausraja - laskennallinen verotulo, €/asukas]]*$B$8))</f>
        <v>428.28985367018669</v>
      </c>
      <c r="O44" s="378">
        <f>Tasaus[[#This Row],[Tasaus,  €/asukas]]*Tasaus[[#This Row],[Asukasluku 31.12.2021]]</f>
        <v>916111.99700052931</v>
      </c>
      <c r="Q44" s="116"/>
      <c r="R44" s="117"/>
      <c r="S44" s="118"/>
    </row>
    <row r="45" spans="1:19">
      <c r="A45" s="269">
        <v>106</v>
      </c>
      <c r="B45" s="13" t="s">
        <v>411</v>
      </c>
      <c r="C45" s="270">
        <v>46880</v>
      </c>
      <c r="D45" s="271">
        <v>20.25</v>
      </c>
      <c r="E45" s="271">
        <f>Tasaus[[#This Row],[Tuloveroprosentti 2022]]-12.64</f>
        <v>7.6099999999999994</v>
      </c>
      <c r="F45" s="14">
        <v>202248484.83000001</v>
      </c>
      <c r="G45" s="14">
        <f>Tasaus[[#This Row],[Kunnallisvero (maksuunpantu), €]]*100/Tasaus[[#This Row],[Tuloveroprosentti 2022]]</f>
        <v>998757949.77777779</v>
      </c>
      <c r="H45" s="272">
        <f>Tasaus[[#This Row],[Verotettava tulo (kunnallisvero), €]]*($E$11/100)</f>
        <v>73608460.898622245</v>
      </c>
      <c r="I45" s="14">
        <v>14359480.42085892</v>
      </c>
      <c r="J45" s="15">
        <v>7008143.1442500008</v>
      </c>
      <c r="K45" s="15">
        <f>SUM(Tasaus[[#This Row],[Laskennallinen kunnallisvero, €]:[Laskennallinen kiinteistövero, €]])</f>
        <v>94976084.46373117</v>
      </c>
      <c r="L45" s="15">
        <f>Tasaus[[#This Row],[Laskennallinen verotulo yhteensä, €]]/Tasaus[[#This Row],[Asukasluku 31.12.2021]]</f>
        <v>2025.9403682536513</v>
      </c>
      <c r="M45" s="34">
        <f>$L$11-Tasaus[[#This Row],[Laskennallinen verotulo yhteensä, €/asukas (=tasausraja)]]</f>
        <v>-68.990368253651241</v>
      </c>
      <c r="N45" s="377">
        <f>IF(Tasaus[[#This Row],[Erotus = tasausraja - laskennallinen verotulo, €/asukas]]&gt;0,(Tasaus[[#This Row],[Erotus = tasausraja - laskennallinen verotulo, €/asukas]]*$B$7),(Tasaus[[#This Row],[Erotus = tasausraja - laskennallinen verotulo, €/asukas]]*$B$8))</f>
        <v>-6.8990368253651244</v>
      </c>
      <c r="O45" s="378">
        <f>Tasaus[[#This Row],[Tasaus,  €/asukas]]*Tasaus[[#This Row],[Asukasluku 31.12.2021]]</f>
        <v>-323426.846373117</v>
      </c>
      <c r="Q45" s="116"/>
      <c r="R45" s="117"/>
      <c r="S45" s="118"/>
    </row>
    <row r="46" spans="1:19">
      <c r="A46" s="269">
        <v>108</v>
      </c>
      <c r="B46" s="13" t="s">
        <v>412</v>
      </c>
      <c r="C46" s="270">
        <v>10337</v>
      </c>
      <c r="D46" s="271">
        <v>22.000000000000004</v>
      </c>
      <c r="E46" s="271">
        <f>Tasaus[[#This Row],[Tuloveroprosentti 2022]]-12.64</f>
        <v>9.360000000000003</v>
      </c>
      <c r="F46" s="14">
        <v>37662862.799999997</v>
      </c>
      <c r="G46" s="14">
        <f>Tasaus[[#This Row],[Kunnallisvero (maksuunpantu), €]]*100/Tasaus[[#This Row],[Tuloveroprosentti 2022]]</f>
        <v>171194830.90909085</v>
      </c>
      <c r="H46" s="272">
        <f>Tasaus[[#This Row],[Verotettava tulo (kunnallisvero), €]]*($E$11/100)</f>
        <v>12617059.037999999</v>
      </c>
      <c r="I46" s="14">
        <v>2031730.4856031283</v>
      </c>
      <c r="J46" s="15">
        <v>1124972.4892</v>
      </c>
      <c r="K46" s="15">
        <f>SUM(Tasaus[[#This Row],[Laskennallinen kunnallisvero, €]:[Laskennallinen kiinteistövero, €]])</f>
        <v>15773762.012803126</v>
      </c>
      <c r="L46" s="15">
        <f>Tasaus[[#This Row],[Laskennallinen verotulo yhteensä, €]]/Tasaus[[#This Row],[Asukasluku 31.12.2021]]</f>
        <v>1525.9516313053232</v>
      </c>
      <c r="M46" s="34">
        <f>$L$11-Tasaus[[#This Row],[Laskennallinen verotulo yhteensä, €/asukas (=tasausraja)]]</f>
        <v>430.99836869467686</v>
      </c>
      <c r="N46" s="377">
        <f>IF(Tasaus[[#This Row],[Erotus = tasausraja - laskennallinen verotulo, €/asukas]]&gt;0,(Tasaus[[#This Row],[Erotus = tasausraja - laskennallinen verotulo, €/asukas]]*$B$7),(Tasaus[[#This Row],[Erotus = tasausraja - laskennallinen verotulo, €/asukas]]*$B$8))</f>
        <v>387.8985318252092</v>
      </c>
      <c r="O46" s="378">
        <f>Tasaus[[#This Row],[Tasaus,  €/asukas]]*Tasaus[[#This Row],[Asukasluku 31.12.2021]]</f>
        <v>4009707.1234771875</v>
      </c>
      <c r="Q46" s="116"/>
      <c r="R46" s="117"/>
      <c r="S46" s="118"/>
    </row>
    <row r="47" spans="1:19">
      <c r="A47" s="269">
        <v>109</v>
      </c>
      <c r="B47" s="13" t="s">
        <v>413</v>
      </c>
      <c r="C47" s="270">
        <v>67971</v>
      </c>
      <c r="D47" s="271">
        <v>21</v>
      </c>
      <c r="E47" s="271">
        <f>Tasaus[[#This Row],[Tuloveroprosentti 2022]]-12.64</f>
        <v>8.36</v>
      </c>
      <c r="F47" s="14">
        <v>274833518.62</v>
      </c>
      <c r="G47" s="14">
        <f>Tasaus[[#This Row],[Kunnallisvero (maksuunpantu), €]]*100/Tasaus[[#This Row],[Tuloveroprosentti 2022]]</f>
        <v>1308731041.0476191</v>
      </c>
      <c r="H47" s="272">
        <f>Tasaus[[#This Row],[Verotettava tulo (kunnallisvero), €]]*($E$11/100)</f>
        <v>96453477.725209549</v>
      </c>
      <c r="I47" s="14">
        <v>15500629.622855114</v>
      </c>
      <c r="J47" s="15">
        <v>12170643.457400002</v>
      </c>
      <c r="K47" s="15">
        <f>SUM(Tasaus[[#This Row],[Laskennallinen kunnallisvero, €]:[Laskennallinen kiinteistövero, €]])</f>
        <v>124124750.80546466</v>
      </c>
      <c r="L47" s="15">
        <f>Tasaus[[#This Row],[Laskennallinen verotulo yhteensä, €]]/Tasaus[[#This Row],[Asukasluku 31.12.2021]]</f>
        <v>1826.1427786183028</v>
      </c>
      <c r="M47" s="34">
        <f>$L$11-Tasaus[[#This Row],[Laskennallinen verotulo yhteensä, €/asukas (=tasausraja)]]</f>
        <v>130.80722138169722</v>
      </c>
      <c r="N47" s="377">
        <f>IF(Tasaus[[#This Row],[Erotus = tasausraja - laskennallinen verotulo, €/asukas]]&gt;0,(Tasaus[[#This Row],[Erotus = tasausraja - laskennallinen verotulo, €/asukas]]*$B$7),(Tasaus[[#This Row],[Erotus = tasausraja - laskennallinen verotulo, €/asukas]]*$B$8))</f>
        <v>117.7264992435275</v>
      </c>
      <c r="O47" s="378">
        <f>Tasaus[[#This Row],[Tasaus,  €/asukas]]*Tasaus[[#This Row],[Asukasluku 31.12.2021]]</f>
        <v>8001987.8800818073</v>
      </c>
      <c r="Q47" s="116"/>
      <c r="R47" s="117"/>
      <c r="S47" s="118"/>
    </row>
    <row r="48" spans="1:19">
      <c r="A48" s="269">
        <v>111</v>
      </c>
      <c r="B48" s="13" t="s">
        <v>414</v>
      </c>
      <c r="C48" s="270">
        <v>18344</v>
      </c>
      <c r="D48" s="271">
        <v>20.5</v>
      </c>
      <c r="E48" s="271">
        <f>Tasaus[[#This Row],[Tuloveroprosentti 2022]]-12.64</f>
        <v>7.8599999999999994</v>
      </c>
      <c r="F48" s="14">
        <v>64671405.799999997</v>
      </c>
      <c r="G48" s="14">
        <f>Tasaus[[#This Row],[Kunnallisvero (maksuunpantu), €]]*100/Tasaus[[#This Row],[Tuloveroprosentti 2022]]</f>
        <v>315470272.19512194</v>
      </c>
      <c r="H48" s="272">
        <f>Tasaus[[#This Row],[Verotettava tulo (kunnallisvero), €]]*($E$11/100)</f>
        <v>23250159.060780492</v>
      </c>
      <c r="I48" s="14">
        <v>2869231.0271316725</v>
      </c>
      <c r="J48" s="15">
        <v>3511476.0141500002</v>
      </c>
      <c r="K48" s="15">
        <f>SUM(Tasaus[[#This Row],[Laskennallinen kunnallisvero, €]:[Laskennallinen kiinteistövero, €]])</f>
        <v>29630866.102062166</v>
      </c>
      <c r="L48" s="15">
        <f>Tasaus[[#This Row],[Laskennallinen verotulo yhteensä, €]]/Tasaus[[#This Row],[Asukasluku 31.12.2021]]</f>
        <v>1615.2892554547627</v>
      </c>
      <c r="M48" s="34">
        <f>$L$11-Tasaus[[#This Row],[Laskennallinen verotulo yhteensä, €/asukas (=tasausraja)]]</f>
        <v>341.66074454523732</v>
      </c>
      <c r="N48" s="377">
        <f>IF(Tasaus[[#This Row],[Erotus = tasausraja - laskennallinen verotulo, €/asukas]]&gt;0,(Tasaus[[#This Row],[Erotus = tasausraja - laskennallinen verotulo, €/asukas]]*$B$7),(Tasaus[[#This Row],[Erotus = tasausraja - laskennallinen verotulo, €/asukas]]*$B$8))</f>
        <v>307.49467009071361</v>
      </c>
      <c r="O48" s="378">
        <f>Tasaus[[#This Row],[Tasaus,  €/asukas]]*Tasaus[[#This Row],[Asukasluku 31.12.2021]]</f>
        <v>5640682.2281440506</v>
      </c>
      <c r="Q48" s="116"/>
      <c r="R48" s="117"/>
      <c r="S48" s="118"/>
    </row>
    <row r="49" spans="1:19">
      <c r="A49" s="269">
        <v>139</v>
      </c>
      <c r="B49" s="13" t="s">
        <v>415</v>
      </c>
      <c r="C49" s="270">
        <v>9912</v>
      </c>
      <c r="D49" s="271">
        <v>21.5</v>
      </c>
      <c r="E49" s="271">
        <f>Tasaus[[#This Row],[Tuloveroprosentti 2022]]-12.64</f>
        <v>8.86</v>
      </c>
      <c r="F49" s="14">
        <v>32264296.280000001</v>
      </c>
      <c r="G49" s="14">
        <f>Tasaus[[#This Row],[Kunnallisvero (maksuunpantu), €]]*100/Tasaus[[#This Row],[Tuloveroprosentti 2022]]</f>
        <v>150066494.3255814</v>
      </c>
      <c r="H49" s="272">
        <f>Tasaus[[#This Row],[Verotettava tulo (kunnallisvero), €]]*($E$11/100)</f>
        <v>11059900.631795352</v>
      </c>
      <c r="I49" s="14">
        <v>1340607.882767251</v>
      </c>
      <c r="J49" s="15">
        <v>984249.79760000017</v>
      </c>
      <c r="K49" s="15">
        <f>SUM(Tasaus[[#This Row],[Laskennallinen kunnallisvero, €]:[Laskennallinen kiinteistövero, €]])</f>
        <v>13384758.312162604</v>
      </c>
      <c r="L49" s="15">
        <f>Tasaus[[#This Row],[Laskennallinen verotulo yhteensä, €]]/Tasaus[[#This Row],[Asukasluku 31.12.2021]]</f>
        <v>1350.3589903311747</v>
      </c>
      <c r="M49" s="34">
        <f>$L$11-Tasaus[[#This Row],[Laskennallinen verotulo yhteensä, €/asukas (=tasausraja)]]</f>
        <v>606.59100966882534</v>
      </c>
      <c r="N49" s="377">
        <f>IF(Tasaus[[#This Row],[Erotus = tasausraja - laskennallinen verotulo, €/asukas]]&gt;0,(Tasaus[[#This Row],[Erotus = tasausraja - laskennallinen verotulo, €/asukas]]*$B$7),(Tasaus[[#This Row],[Erotus = tasausraja - laskennallinen verotulo, €/asukas]]*$B$8))</f>
        <v>545.9319087019428</v>
      </c>
      <c r="O49" s="378">
        <f>Tasaus[[#This Row],[Tasaus,  €/asukas]]*Tasaus[[#This Row],[Asukasluku 31.12.2021]]</f>
        <v>5411277.0790536571</v>
      </c>
      <c r="Q49" s="116"/>
      <c r="R49" s="117"/>
      <c r="S49" s="118"/>
    </row>
    <row r="50" spans="1:19">
      <c r="A50" s="269">
        <v>140</v>
      </c>
      <c r="B50" s="13" t="s">
        <v>416</v>
      </c>
      <c r="C50" s="270">
        <v>20958</v>
      </c>
      <c r="D50" s="271">
        <v>20.5</v>
      </c>
      <c r="E50" s="271">
        <f>Tasaus[[#This Row],[Tuloveroprosentti 2022]]-12.64</f>
        <v>7.8599999999999994</v>
      </c>
      <c r="F50" s="14">
        <v>69763707.859999999</v>
      </c>
      <c r="G50" s="14">
        <f>Tasaus[[#This Row],[Kunnallisvero (maksuunpantu), €]]*100/Tasaus[[#This Row],[Tuloveroprosentti 2022]]</f>
        <v>340310770.0487805</v>
      </c>
      <c r="H50" s="272">
        <f>Tasaus[[#This Row],[Verotettava tulo (kunnallisvero), €]]*($E$11/100)</f>
        <v>25080903.752595127</v>
      </c>
      <c r="I50" s="14">
        <v>4742131.9479400227</v>
      </c>
      <c r="J50" s="15">
        <v>2982952.2810000004</v>
      </c>
      <c r="K50" s="15">
        <f>SUM(Tasaus[[#This Row],[Laskennallinen kunnallisvero, €]:[Laskennallinen kiinteistövero, €]])</f>
        <v>32805987.981535148</v>
      </c>
      <c r="L50" s="15">
        <f>Tasaus[[#This Row],[Laskennallinen verotulo yhteensä, €]]/Tasaus[[#This Row],[Asukasluku 31.12.2021]]</f>
        <v>1565.3205449725713</v>
      </c>
      <c r="M50" s="34">
        <f>$L$11-Tasaus[[#This Row],[Laskennallinen verotulo yhteensä, €/asukas (=tasausraja)]]</f>
        <v>391.62945502742878</v>
      </c>
      <c r="N50" s="377">
        <f>IF(Tasaus[[#This Row],[Erotus = tasausraja - laskennallinen verotulo, €/asukas]]&gt;0,(Tasaus[[#This Row],[Erotus = tasausraja - laskennallinen verotulo, €/asukas]]*$B$7),(Tasaus[[#This Row],[Erotus = tasausraja - laskennallinen verotulo, €/asukas]]*$B$8))</f>
        <v>352.46650952468593</v>
      </c>
      <c r="O50" s="378">
        <f>Tasaus[[#This Row],[Tasaus,  €/asukas]]*Tasaus[[#This Row],[Asukasluku 31.12.2021]]</f>
        <v>7386993.1066183681</v>
      </c>
      <c r="Q50" s="116"/>
      <c r="R50" s="117"/>
      <c r="S50" s="118"/>
    </row>
    <row r="51" spans="1:19">
      <c r="A51" s="269">
        <v>142</v>
      </c>
      <c r="B51" s="13" t="s">
        <v>417</v>
      </c>
      <c r="C51" s="270">
        <v>6559</v>
      </c>
      <c r="D51" s="271">
        <v>21.249999999999996</v>
      </c>
      <c r="E51" s="271">
        <f>Tasaus[[#This Row],[Tuloveroprosentti 2022]]-12.64</f>
        <v>8.6099999999999959</v>
      </c>
      <c r="F51" s="14">
        <v>22059854.879999999</v>
      </c>
      <c r="G51" s="14">
        <f>Tasaus[[#This Row],[Kunnallisvero (maksuunpantu), €]]*100/Tasaus[[#This Row],[Tuloveroprosentti 2022]]</f>
        <v>103811081.78823531</v>
      </c>
      <c r="H51" s="272">
        <f>Tasaus[[#This Row],[Verotettava tulo (kunnallisvero), €]]*($E$11/100)</f>
        <v>7650876.7277929438</v>
      </c>
      <c r="I51" s="14">
        <v>1149563.8521279192</v>
      </c>
      <c r="J51" s="15">
        <v>1235490.9236000001</v>
      </c>
      <c r="K51" s="15">
        <f>SUM(Tasaus[[#This Row],[Laskennallinen kunnallisvero, €]:[Laskennallinen kiinteistövero, €]])</f>
        <v>10035931.503520863</v>
      </c>
      <c r="L51" s="15">
        <f>Tasaus[[#This Row],[Laskennallinen verotulo yhteensä, €]]/Tasaus[[#This Row],[Asukasluku 31.12.2021]]</f>
        <v>1530.1008543254861</v>
      </c>
      <c r="M51" s="34">
        <f>$L$11-Tasaus[[#This Row],[Laskennallinen verotulo yhteensä, €/asukas (=tasausraja)]]</f>
        <v>426.84914567451392</v>
      </c>
      <c r="N51" s="377">
        <f>IF(Tasaus[[#This Row],[Erotus = tasausraja - laskennallinen verotulo, €/asukas]]&gt;0,(Tasaus[[#This Row],[Erotus = tasausraja - laskennallinen verotulo, €/asukas]]*$B$7),(Tasaus[[#This Row],[Erotus = tasausraja - laskennallinen verotulo, €/asukas]]*$B$8))</f>
        <v>384.16423110706256</v>
      </c>
      <c r="O51" s="378">
        <f>Tasaus[[#This Row],[Tasaus,  €/asukas]]*Tasaus[[#This Row],[Asukasluku 31.12.2021]]</f>
        <v>2519733.1918312232</v>
      </c>
      <c r="Q51" s="116"/>
      <c r="R51" s="117"/>
      <c r="S51" s="118"/>
    </row>
    <row r="52" spans="1:19">
      <c r="A52" s="269">
        <v>143</v>
      </c>
      <c r="B52" s="13" t="s">
        <v>418</v>
      </c>
      <c r="C52" s="270">
        <v>6877</v>
      </c>
      <c r="D52" s="271">
        <v>22</v>
      </c>
      <c r="E52" s="271">
        <f>Tasaus[[#This Row],[Tuloveroprosentti 2022]]-12.64</f>
        <v>9.36</v>
      </c>
      <c r="F52" s="14">
        <v>22333812.149999999</v>
      </c>
      <c r="G52" s="14">
        <f>Tasaus[[#This Row],[Kunnallisvero (maksuunpantu), €]]*100/Tasaus[[#This Row],[Tuloveroprosentti 2022]]</f>
        <v>101517327.95454545</v>
      </c>
      <c r="H52" s="272">
        <f>Tasaus[[#This Row],[Verotettava tulo (kunnallisvero), €]]*($E$11/100)</f>
        <v>7481827.0702500017</v>
      </c>
      <c r="I52" s="14">
        <v>1558531.9004826015</v>
      </c>
      <c r="J52" s="15">
        <v>1259962.4729499999</v>
      </c>
      <c r="K52" s="15">
        <f>SUM(Tasaus[[#This Row],[Laskennallinen kunnallisvero, €]:[Laskennallinen kiinteistövero, €]])</f>
        <v>10300321.443682604</v>
      </c>
      <c r="L52" s="15">
        <f>Tasaus[[#This Row],[Laskennallinen verotulo yhteensä, €]]/Tasaus[[#This Row],[Asukasluku 31.12.2021]]</f>
        <v>1497.7928520695948</v>
      </c>
      <c r="M52" s="34">
        <f>$L$11-Tasaus[[#This Row],[Laskennallinen verotulo yhteensä, €/asukas (=tasausraja)]]</f>
        <v>459.15714793040524</v>
      </c>
      <c r="N52" s="377">
        <f>IF(Tasaus[[#This Row],[Erotus = tasausraja - laskennallinen verotulo, €/asukas]]&gt;0,(Tasaus[[#This Row],[Erotus = tasausraja - laskennallinen verotulo, €/asukas]]*$B$7),(Tasaus[[#This Row],[Erotus = tasausraja - laskennallinen verotulo, €/asukas]]*$B$8))</f>
        <v>413.24143313736471</v>
      </c>
      <c r="O52" s="378">
        <f>Tasaus[[#This Row],[Tasaus,  €/asukas]]*Tasaus[[#This Row],[Asukasluku 31.12.2021]]</f>
        <v>2841861.3356856569</v>
      </c>
      <c r="Q52" s="116"/>
      <c r="R52" s="117"/>
      <c r="S52" s="118"/>
    </row>
    <row r="53" spans="1:19">
      <c r="A53" s="269">
        <v>145</v>
      </c>
      <c r="B53" s="13" t="s">
        <v>419</v>
      </c>
      <c r="C53" s="270">
        <v>12366</v>
      </c>
      <c r="D53" s="271">
        <v>21</v>
      </c>
      <c r="E53" s="271">
        <f>Tasaus[[#This Row],[Tuloveroprosentti 2022]]-12.64</f>
        <v>8.36</v>
      </c>
      <c r="F53" s="14">
        <v>42095787.509999998</v>
      </c>
      <c r="G53" s="14">
        <f>Tasaus[[#This Row],[Kunnallisvero (maksuunpantu), €]]*100/Tasaus[[#This Row],[Tuloveroprosentti 2022]]</f>
        <v>200456131</v>
      </c>
      <c r="H53" s="272">
        <f>Tasaus[[#This Row],[Verotettava tulo (kunnallisvero), €]]*($E$11/100)</f>
        <v>14773616.854700003</v>
      </c>
      <c r="I53" s="14">
        <v>1946525.2768317384</v>
      </c>
      <c r="J53" s="15">
        <v>1335300.4113</v>
      </c>
      <c r="K53" s="15">
        <f>SUM(Tasaus[[#This Row],[Laskennallinen kunnallisvero, €]:[Laskennallinen kiinteistövero, €]])</f>
        <v>18055442.542831741</v>
      </c>
      <c r="L53" s="15">
        <f>Tasaus[[#This Row],[Laskennallinen verotulo yhteensä, €]]/Tasaus[[#This Row],[Asukasluku 31.12.2021]]</f>
        <v>1460.087541875444</v>
      </c>
      <c r="M53" s="34">
        <f>$L$11-Tasaus[[#This Row],[Laskennallinen verotulo yhteensä, €/asukas (=tasausraja)]]</f>
        <v>496.86245812455604</v>
      </c>
      <c r="N53" s="377">
        <f>IF(Tasaus[[#This Row],[Erotus = tasausraja - laskennallinen verotulo, €/asukas]]&gt;0,(Tasaus[[#This Row],[Erotus = tasausraja - laskennallinen verotulo, €/asukas]]*$B$7),(Tasaus[[#This Row],[Erotus = tasausraja - laskennallinen verotulo, €/asukas]]*$B$8))</f>
        <v>447.17621231210046</v>
      </c>
      <c r="O53" s="378">
        <f>Tasaus[[#This Row],[Tasaus,  €/asukas]]*Tasaus[[#This Row],[Asukasluku 31.12.2021]]</f>
        <v>5529781.0414514346</v>
      </c>
      <c r="Q53" s="116"/>
      <c r="R53" s="117"/>
      <c r="S53" s="118"/>
    </row>
    <row r="54" spans="1:19">
      <c r="A54" s="269">
        <v>146</v>
      </c>
      <c r="B54" s="13" t="s">
        <v>420</v>
      </c>
      <c r="C54" s="270">
        <v>4643</v>
      </c>
      <c r="D54" s="271">
        <v>21</v>
      </c>
      <c r="E54" s="271">
        <f>Tasaus[[#This Row],[Tuloveroprosentti 2022]]-12.64</f>
        <v>8.36</v>
      </c>
      <c r="F54" s="14">
        <v>13158438.33</v>
      </c>
      <c r="G54" s="14">
        <f>Tasaus[[#This Row],[Kunnallisvero (maksuunpantu), €]]*100/Tasaus[[#This Row],[Tuloveroprosentti 2022]]</f>
        <v>62659230.142857142</v>
      </c>
      <c r="H54" s="272">
        <f>Tasaus[[#This Row],[Verotettava tulo (kunnallisvero), €]]*($E$11/100)</f>
        <v>4617985.2615285721</v>
      </c>
      <c r="I54" s="14">
        <v>2414388.1206705817</v>
      </c>
      <c r="J54" s="15">
        <v>784561.41490000009</v>
      </c>
      <c r="K54" s="15">
        <f>SUM(Tasaus[[#This Row],[Laskennallinen kunnallisvero, €]:[Laskennallinen kiinteistövero, €]])</f>
        <v>7816934.7970991535</v>
      </c>
      <c r="L54" s="15">
        <f>Tasaus[[#This Row],[Laskennallinen verotulo yhteensä, €]]/Tasaus[[#This Row],[Asukasluku 31.12.2021]]</f>
        <v>1683.5956918154541</v>
      </c>
      <c r="M54" s="34">
        <f>$L$11-Tasaus[[#This Row],[Laskennallinen verotulo yhteensä, €/asukas (=tasausraja)]]</f>
        <v>273.35430818454597</v>
      </c>
      <c r="N54" s="377">
        <f>IF(Tasaus[[#This Row],[Erotus = tasausraja - laskennallinen verotulo, €/asukas]]&gt;0,(Tasaus[[#This Row],[Erotus = tasausraja - laskennallinen verotulo, €/asukas]]*$B$7),(Tasaus[[#This Row],[Erotus = tasausraja - laskennallinen verotulo, €/asukas]]*$B$8))</f>
        <v>246.01887736609137</v>
      </c>
      <c r="O54" s="378">
        <f>Tasaus[[#This Row],[Tasaus,  €/asukas]]*Tasaus[[#This Row],[Asukasluku 31.12.2021]]</f>
        <v>1142265.6476107622</v>
      </c>
      <c r="Q54" s="116"/>
      <c r="R54" s="117"/>
      <c r="S54" s="118"/>
    </row>
    <row r="55" spans="1:19">
      <c r="A55" s="269">
        <v>148</v>
      </c>
      <c r="B55" s="13" t="s">
        <v>421</v>
      </c>
      <c r="C55" s="270">
        <v>7008</v>
      </c>
      <c r="D55" s="271">
        <v>19</v>
      </c>
      <c r="E55" s="271">
        <f>Tasaus[[#This Row],[Tuloveroprosentti 2022]]-12.64</f>
        <v>6.3599999999999994</v>
      </c>
      <c r="F55" s="14">
        <v>23711886.02</v>
      </c>
      <c r="G55" s="14">
        <f>Tasaus[[#This Row],[Kunnallisvero (maksuunpantu), €]]*100/Tasaus[[#This Row],[Tuloveroprosentti 2022]]</f>
        <v>124799400.10526316</v>
      </c>
      <c r="H55" s="272">
        <f>Tasaus[[#This Row],[Verotettava tulo (kunnallisvero), €]]*($E$11/100)</f>
        <v>9197715.7877578959</v>
      </c>
      <c r="I55" s="14">
        <v>2510014.4736839822</v>
      </c>
      <c r="J55" s="15">
        <v>2186880.85525</v>
      </c>
      <c r="K55" s="15">
        <f>SUM(Tasaus[[#This Row],[Laskennallinen kunnallisvero, €]:[Laskennallinen kiinteistövero, €]])</f>
        <v>13894611.11669188</v>
      </c>
      <c r="L55" s="15">
        <f>Tasaus[[#This Row],[Laskennallinen verotulo yhteensä, €]]/Tasaus[[#This Row],[Asukasluku 31.12.2021]]</f>
        <v>1982.6785269252111</v>
      </c>
      <c r="M55" s="34">
        <f>$L$11-Tasaus[[#This Row],[Laskennallinen verotulo yhteensä, €/asukas (=tasausraja)]]</f>
        <v>-25.728526925211099</v>
      </c>
      <c r="N55" s="377">
        <f>IF(Tasaus[[#This Row],[Erotus = tasausraja - laskennallinen verotulo, €/asukas]]&gt;0,(Tasaus[[#This Row],[Erotus = tasausraja - laskennallinen verotulo, €/asukas]]*$B$7),(Tasaus[[#This Row],[Erotus = tasausraja - laskennallinen verotulo, €/asukas]]*$B$8))</f>
        <v>-2.5728526925211099</v>
      </c>
      <c r="O55" s="378">
        <f>Tasaus[[#This Row],[Tasaus,  €/asukas]]*Tasaus[[#This Row],[Asukasluku 31.12.2021]]</f>
        <v>-18030.551669187938</v>
      </c>
      <c r="Q55" s="116"/>
      <c r="R55" s="117"/>
      <c r="S55" s="118"/>
    </row>
    <row r="56" spans="1:19">
      <c r="A56" s="269">
        <v>149</v>
      </c>
      <c r="B56" s="13" t="s">
        <v>422</v>
      </c>
      <c r="C56" s="270">
        <v>5353</v>
      </c>
      <c r="D56" s="271">
        <v>20.75</v>
      </c>
      <c r="E56" s="271">
        <f>Tasaus[[#This Row],[Tuloveroprosentti 2022]]-12.64</f>
        <v>8.11</v>
      </c>
      <c r="F56" s="14">
        <v>24276007.989999998</v>
      </c>
      <c r="G56" s="14">
        <f>Tasaus[[#This Row],[Kunnallisvero (maksuunpantu), €]]*100/Tasaus[[#This Row],[Tuloveroprosentti 2022]]</f>
        <v>116992809.59036145</v>
      </c>
      <c r="H56" s="272">
        <f>Tasaus[[#This Row],[Verotettava tulo (kunnallisvero), €]]*($E$11/100)</f>
        <v>8622370.0668096412</v>
      </c>
      <c r="I56" s="14">
        <v>1185841.0852828841</v>
      </c>
      <c r="J56" s="15">
        <v>1335280.5329</v>
      </c>
      <c r="K56" s="15">
        <f>SUM(Tasaus[[#This Row],[Laskennallinen kunnallisvero, €]:[Laskennallinen kiinteistövero, €]])</f>
        <v>11143491.684992526</v>
      </c>
      <c r="L56" s="15">
        <f>Tasaus[[#This Row],[Laskennallinen verotulo yhteensä, €]]/Tasaus[[#This Row],[Asukasluku 31.12.2021]]</f>
        <v>2081.7283177643426</v>
      </c>
      <c r="M56" s="34">
        <f>$L$11-Tasaus[[#This Row],[Laskennallinen verotulo yhteensä, €/asukas (=tasausraja)]]</f>
        <v>-124.77831776434255</v>
      </c>
      <c r="N56" s="377">
        <f>IF(Tasaus[[#This Row],[Erotus = tasausraja - laskennallinen verotulo, €/asukas]]&gt;0,(Tasaus[[#This Row],[Erotus = tasausraja - laskennallinen verotulo, €/asukas]]*$B$7),(Tasaus[[#This Row],[Erotus = tasausraja - laskennallinen verotulo, €/asukas]]*$B$8))</f>
        <v>-12.477831776434256</v>
      </c>
      <c r="O56" s="378">
        <f>Tasaus[[#This Row],[Tasaus,  €/asukas]]*Tasaus[[#This Row],[Asukasluku 31.12.2021]]</f>
        <v>-66793.833499252563</v>
      </c>
      <c r="Q56" s="116"/>
      <c r="R56" s="117"/>
      <c r="S56" s="118"/>
    </row>
    <row r="57" spans="1:19">
      <c r="A57" s="269">
        <v>151</v>
      </c>
      <c r="B57" s="13" t="s">
        <v>423</v>
      </c>
      <c r="C57" s="270">
        <v>1891</v>
      </c>
      <c r="D57" s="271">
        <v>22.5</v>
      </c>
      <c r="E57" s="271">
        <f>Tasaus[[#This Row],[Tuloveroprosentti 2022]]-12.64</f>
        <v>9.86</v>
      </c>
      <c r="F57" s="14">
        <v>5790898.8399999999</v>
      </c>
      <c r="G57" s="14">
        <f>Tasaus[[#This Row],[Kunnallisvero (maksuunpantu), €]]*100/Tasaus[[#This Row],[Tuloveroprosentti 2022]]</f>
        <v>25737328.177777778</v>
      </c>
      <c r="H57" s="272">
        <f>Tasaus[[#This Row],[Verotettava tulo (kunnallisvero), €]]*($E$11/100)</f>
        <v>1896841.0867022227</v>
      </c>
      <c r="I57" s="14">
        <v>660125.01930701802</v>
      </c>
      <c r="J57" s="15">
        <v>302690.42655000003</v>
      </c>
      <c r="K57" s="15">
        <f>SUM(Tasaus[[#This Row],[Laskennallinen kunnallisvero, €]:[Laskennallinen kiinteistövero, €]])</f>
        <v>2859656.5325592407</v>
      </c>
      <c r="L57" s="15">
        <f>Tasaus[[#This Row],[Laskennallinen verotulo yhteensä, €]]/Tasaus[[#This Row],[Asukasluku 31.12.2021]]</f>
        <v>1512.2456544469808</v>
      </c>
      <c r="M57" s="34">
        <f>$L$11-Tasaus[[#This Row],[Laskennallinen verotulo yhteensä, €/asukas (=tasausraja)]]</f>
        <v>444.70434555301927</v>
      </c>
      <c r="N57" s="377">
        <f>IF(Tasaus[[#This Row],[Erotus = tasausraja - laskennallinen verotulo, €/asukas]]&gt;0,(Tasaus[[#This Row],[Erotus = tasausraja - laskennallinen verotulo, €/asukas]]*$B$7),(Tasaus[[#This Row],[Erotus = tasausraja - laskennallinen verotulo, €/asukas]]*$B$8))</f>
        <v>400.23391099771737</v>
      </c>
      <c r="O57" s="378">
        <f>Tasaus[[#This Row],[Tasaus,  €/asukas]]*Tasaus[[#This Row],[Asukasluku 31.12.2021]]</f>
        <v>756842.32569668361</v>
      </c>
      <c r="Q57" s="116"/>
      <c r="R57" s="117"/>
      <c r="S57" s="118"/>
    </row>
    <row r="58" spans="1:19">
      <c r="A58" s="269">
        <v>152</v>
      </c>
      <c r="B58" s="13" t="s">
        <v>424</v>
      </c>
      <c r="C58" s="270">
        <v>4480</v>
      </c>
      <c r="D58" s="271">
        <v>21.5</v>
      </c>
      <c r="E58" s="271">
        <f>Tasaus[[#This Row],[Tuloveroprosentti 2022]]-12.64</f>
        <v>8.86</v>
      </c>
      <c r="F58" s="14">
        <v>14968120.51</v>
      </c>
      <c r="G58" s="14">
        <f>Tasaus[[#This Row],[Kunnallisvero (maksuunpantu), €]]*100/Tasaus[[#This Row],[Tuloveroprosentti 2022]]</f>
        <v>69619165.162790701</v>
      </c>
      <c r="H58" s="272">
        <f>Tasaus[[#This Row],[Verotettava tulo (kunnallisvero), €]]*($E$11/100)</f>
        <v>5130932.4724976756</v>
      </c>
      <c r="I58" s="14">
        <v>816126.55465017352</v>
      </c>
      <c r="J58" s="15">
        <v>454164.44255000004</v>
      </c>
      <c r="K58" s="15">
        <f>SUM(Tasaus[[#This Row],[Laskennallinen kunnallisvero, €]:[Laskennallinen kiinteistövero, €]])</f>
        <v>6401223.4696978489</v>
      </c>
      <c r="L58" s="15">
        <f>Tasaus[[#This Row],[Laskennallinen verotulo yhteensä, €]]/Tasaus[[#This Row],[Asukasluku 31.12.2021]]</f>
        <v>1428.8445244861271</v>
      </c>
      <c r="M58" s="34">
        <f>$L$11-Tasaus[[#This Row],[Laskennallinen verotulo yhteensä, €/asukas (=tasausraja)]]</f>
        <v>528.10547551387299</v>
      </c>
      <c r="N58" s="377">
        <f>IF(Tasaus[[#This Row],[Erotus = tasausraja - laskennallinen verotulo, €/asukas]]&gt;0,(Tasaus[[#This Row],[Erotus = tasausraja - laskennallinen verotulo, €/asukas]]*$B$7),(Tasaus[[#This Row],[Erotus = tasausraja - laskennallinen verotulo, €/asukas]]*$B$8))</f>
        <v>475.2949279624857</v>
      </c>
      <c r="O58" s="378">
        <f>Tasaus[[#This Row],[Tasaus,  €/asukas]]*Tasaus[[#This Row],[Asukasluku 31.12.2021]]</f>
        <v>2129321.2772719357</v>
      </c>
      <c r="Q58" s="116"/>
      <c r="R58" s="117"/>
      <c r="S58" s="118"/>
    </row>
    <row r="59" spans="1:19">
      <c r="A59" s="269">
        <v>153</v>
      </c>
      <c r="B59" s="13" t="s">
        <v>425</v>
      </c>
      <c r="C59" s="270">
        <v>25655</v>
      </c>
      <c r="D59" s="271">
        <v>20</v>
      </c>
      <c r="E59" s="271">
        <f>Tasaus[[#This Row],[Tuloveroprosentti 2022]]-12.64</f>
        <v>7.3599999999999994</v>
      </c>
      <c r="F59" s="14">
        <v>93550379.790000007</v>
      </c>
      <c r="G59" s="14">
        <f>Tasaus[[#This Row],[Kunnallisvero (maksuunpantu), €]]*100/Tasaus[[#This Row],[Tuloveroprosentti 2022]]</f>
        <v>467751898.94999999</v>
      </c>
      <c r="H59" s="272">
        <f>Tasaus[[#This Row],[Verotettava tulo (kunnallisvero), €]]*($E$11/100)</f>
        <v>34473314.952615008</v>
      </c>
      <c r="I59" s="14">
        <v>3204403.0176748321</v>
      </c>
      <c r="J59" s="15">
        <v>3944095.7599500003</v>
      </c>
      <c r="K59" s="15">
        <f>SUM(Tasaus[[#This Row],[Laskennallinen kunnallisvero, €]:[Laskennallinen kiinteistövero, €]])</f>
        <v>41621813.730239838</v>
      </c>
      <c r="L59" s="15">
        <f>Tasaus[[#This Row],[Laskennallinen verotulo yhteensä, €]]/Tasaus[[#This Row],[Asukasluku 31.12.2021]]</f>
        <v>1622.3665457119407</v>
      </c>
      <c r="M59" s="34">
        <f>$L$11-Tasaus[[#This Row],[Laskennallinen verotulo yhteensä, €/asukas (=tasausraja)]]</f>
        <v>334.58345428805933</v>
      </c>
      <c r="N59" s="377">
        <f>IF(Tasaus[[#This Row],[Erotus = tasausraja - laskennallinen verotulo, €/asukas]]&gt;0,(Tasaus[[#This Row],[Erotus = tasausraja - laskennallinen verotulo, €/asukas]]*$B$7),(Tasaus[[#This Row],[Erotus = tasausraja - laskennallinen verotulo, €/asukas]]*$B$8))</f>
        <v>301.12510885925343</v>
      </c>
      <c r="O59" s="378">
        <f>Tasaus[[#This Row],[Tasaus,  €/asukas]]*Tasaus[[#This Row],[Asukasluku 31.12.2021]]</f>
        <v>7725364.667784147</v>
      </c>
      <c r="Q59" s="116"/>
      <c r="R59" s="117"/>
      <c r="S59" s="118"/>
    </row>
    <row r="60" spans="1:19">
      <c r="A60" s="269">
        <v>165</v>
      </c>
      <c r="B60" s="13" t="s">
        <v>426</v>
      </c>
      <c r="C60" s="270">
        <v>16340</v>
      </c>
      <c r="D60" s="271">
        <v>21</v>
      </c>
      <c r="E60" s="271">
        <f>Tasaus[[#This Row],[Tuloveroprosentti 2022]]-12.64</f>
        <v>8.36</v>
      </c>
      <c r="F60" s="14">
        <v>63830653.409999996</v>
      </c>
      <c r="G60" s="14">
        <f>Tasaus[[#This Row],[Kunnallisvero (maksuunpantu), €]]*100/Tasaus[[#This Row],[Tuloveroprosentti 2022]]</f>
        <v>303955492.4285714</v>
      </c>
      <c r="H60" s="272">
        <f>Tasaus[[#This Row],[Verotettava tulo (kunnallisvero), €]]*($E$11/100)</f>
        <v>22401519.791985717</v>
      </c>
      <c r="I60" s="14">
        <v>2348294.1144982222</v>
      </c>
      <c r="J60" s="15">
        <v>2062612.4342</v>
      </c>
      <c r="K60" s="15">
        <f>SUM(Tasaus[[#This Row],[Laskennallinen kunnallisvero, €]:[Laskennallinen kiinteistövero, €]])</f>
        <v>26812426.340683941</v>
      </c>
      <c r="L60" s="15">
        <f>Tasaus[[#This Row],[Laskennallinen verotulo yhteensä, €]]/Tasaus[[#This Row],[Asukasluku 31.12.2021]]</f>
        <v>1640.9073647909388</v>
      </c>
      <c r="M60" s="34">
        <f>$L$11-Tasaus[[#This Row],[Laskennallinen verotulo yhteensä, €/asukas (=tasausraja)]]</f>
        <v>316.04263520906125</v>
      </c>
      <c r="N60" s="377">
        <f>IF(Tasaus[[#This Row],[Erotus = tasausraja - laskennallinen verotulo, €/asukas]]&gt;0,(Tasaus[[#This Row],[Erotus = tasausraja - laskennallinen verotulo, €/asukas]]*$B$7),(Tasaus[[#This Row],[Erotus = tasausraja - laskennallinen verotulo, €/asukas]]*$B$8))</f>
        <v>284.43837168815514</v>
      </c>
      <c r="O60" s="378">
        <f>Tasaus[[#This Row],[Tasaus,  €/asukas]]*Tasaus[[#This Row],[Asukasluku 31.12.2021]]</f>
        <v>4647722.9933844553</v>
      </c>
      <c r="Q60" s="116"/>
      <c r="R60" s="117"/>
      <c r="S60" s="118"/>
    </row>
    <row r="61" spans="1:19">
      <c r="A61" s="269">
        <v>167</v>
      </c>
      <c r="B61" s="13" t="s">
        <v>427</v>
      </c>
      <c r="C61" s="270">
        <v>77261</v>
      </c>
      <c r="D61" s="271">
        <v>20.5</v>
      </c>
      <c r="E61" s="271">
        <f>Tasaus[[#This Row],[Tuloveroprosentti 2022]]-12.64</f>
        <v>7.8599999999999994</v>
      </c>
      <c r="F61" s="14">
        <v>250880037.09999999</v>
      </c>
      <c r="G61" s="14">
        <f>Tasaus[[#This Row],[Kunnallisvero (maksuunpantu), €]]*100/Tasaus[[#This Row],[Tuloveroprosentti 2022]]</f>
        <v>1223805059.0243902</v>
      </c>
      <c r="H61" s="272">
        <f>Tasaus[[#This Row],[Verotettava tulo (kunnallisvero), €]]*($E$11/100)</f>
        <v>90194432.850097582</v>
      </c>
      <c r="I61" s="14">
        <v>23386462.054516826</v>
      </c>
      <c r="J61" s="15">
        <v>11595231.364700001</v>
      </c>
      <c r="K61" s="15">
        <f>SUM(Tasaus[[#This Row],[Laskennallinen kunnallisvero, €]:[Laskennallinen kiinteistövero, €]])</f>
        <v>125176126.26931441</v>
      </c>
      <c r="L61" s="15">
        <f>Tasaus[[#This Row],[Laskennallinen verotulo yhteensä, €]]/Tasaus[[#This Row],[Asukasluku 31.12.2021]]</f>
        <v>1620.1722249170268</v>
      </c>
      <c r="M61" s="34">
        <f>$L$11-Tasaus[[#This Row],[Laskennallinen verotulo yhteensä, €/asukas (=tasausraja)]]</f>
        <v>336.77777508297322</v>
      </c>
      <c r="N61" s="377">
        <f>IF(Tasaus[[#This Row],[Erotus = tasausraja - laskennallinen verotulo, €/asukas]]&gt;0,(Tasaus[[#This Row],[Erotus = tasausraja - laskennallinen verotulo, €/asukas]]*$B$7),(Tasaus[[#This Row],[Erotus = tasausraja - laskennallinen verotulo, €/asukas]]*$B$8))</f>
        <v>303.09999757467591</v>
      </c>
      <c r="O61" s="378">
        <f>Tasaus[[#This Row],[Tasaus,  €/asukas]]*Tasaus[[#This Row],[Asukasluku 31.12.2021]]</f>
        <v>23417808.912617035</v>
      </c>
      <c r="Q61" s="116"/>
      <c r="R61" s="117"/>
      <c r="S61" s="118"/>
    </row>
    <row r="62" spans="1:19">
      <c r="A62" s="269">
        <v>169</v>
      </c>
      <c r="B62" s="13" t="s">
        <v>428</v>
      </c>
      <c r="C62" s="270">
        <v>5046</v>
      </c>
      <c r="D62" s="271">
        <v>21.250000000000004</v>
      </c>
      <c r="E62" s="271">
        <f>Tasaus[[#This Row],[Tuloveroprosentti 2022]]-12.64</f>
        <v>8.610000000000003</v>
      </c>
      <c r="F62" s="14">
        <v>18748794.640000001</v>
      </c>
      <c r="G62" s="14">
        <f>Tasaus[[#This Row],[Kunnallisvero (maksuunpantu), €]]*100/Tasaus[[#This Row],[Tuloveroprosentti 2022]]</f>
        <v>88229621.835294098</v>
      </c>
      <c r="H62" s="272">
        <f>Tasaus[[#This Row],[Verotettava tulo (kunnallisvero), €]]*($E$11/100)</f>
        <v>6502523.1292611761</v>
      </c>
      <c r="I62" s="14">
        <v>695822.9392860512</v>
      </c>
      <c r="J62" s="15">
        <v>562846.05475000001</v>
      </c>
      <c r="K62" s="15">
        <f>SUM(Tasaus[[#This Row],[Laskennallinen kunnallisvero, €]:[Laskennallinen kiinteistövero, €]])</f>
        <v>7761192.1232972275</v>
      </c>
      <c r="L62" s="15">
        <f>Tasaus[[#This Row],[Laskennallinen verotulo yhteensä, €]]/Tasaus[[#This Row],[Asukasluku 31.12.2021]]</f>
        <v>1538.0880149221616</v>
      </c>
      <c r="M62" s="34">
        <f>$L$11-Tasaus[[#This Row],[Laskennallinen verotulo yhteensä, €/asukas (=tasausraja)]]</f>
        <v>418.86198507783843</v>
      </c>
      <c r="N62" s="377">
        <f>IF(Tasaus[[#This Row],[Erotus = tasausraja - laskennallinen verotulo, €/asukas]]&gt;0,(Tasaus[[#This Row],[Erotus = tasausraja - laskennallinen verotulo, €/asukas]]*$B$7),(Tasaus[[#This Row],[Erotus = tasausraja - laskennallinen verotulo, €/asukas]]*$B$8))</f>
        <v>376.97578657005459</v>
      </c>
      <c r="O62" s="378">
        <f>Tasaus[[#This Row],[Tasaus,  €/asukas]]*Tasaus[[#This Row],[Asukasluku 31.12.2021]]</f>
        <v>1902219.8190324954</v>
      </c>
      <c r="Q62" s="116"/>
      <c r="R62" s="117"/>
      <c r="S62" s="118"/>
    </row>
    <row r="63" spans="1:19">
      <c r="A63" s="269">
        <v>171</v>
      </c>
      <c r="B63" s="13" t="s">
        <v>429</v>
      </c>
      <c r="C63" s="270">
        <v>4624</v>
      </c>
      <c r="D63" s="271">
        <v>21.25</v>
      </c>
      <c r="E63" s="271">
        <f>Tasaus[[#This Row],[Tuloveroprosentti 2022]]-12.64</f>
        <v>8.61</v>
      </c>
      <c r="F63" s="14">
        <v>15931829.199999999</v>
      </c>
      <c r="G63" s="14">
        <f>Tasaus[[#This Row],[Kunnallisvero (maksuunpantu), €]]*100/Tasaus[[#This Row],[Tuloveroprosentti 2022]]</f>
        <v>74973313.882352948</v>
      </c>
      <c r="H63" s="272">
        <f>Tasaus[[#This Row],[Verotettava tulo (kunnallisvero), €]]*($E$11/100)</f>
        <v>5525533.2331294138</v>
      </c>
      <c r="I63" s="14">
        <v>1265784.1392532194</v>
      </c>
      <c r="J63" s="15">
        <v>620913.14419999998</v>
      </c>
      <c r="K63" s="15">
        <f>SUM(Tasaus[[#This Row],[Laskennallinen kunnallisvero, €]:[Laskennallinen kiinteistövero, €]])</f>
        <v>7412230.5165826334</v>
      </c>
      <c r="L63" s="15">
        <f>Tasaus[[#This Row],[Laskennallinen verotulo yhteensä, €]]/Tasaus[[#This Row],[Asukasluku 31.12.2021]]</f>
        <v>1602.9910286727147</v>
      </c>
      <c r="M63" s="34">
        <f>$L$11-Tasaus[[#This Row],[Laskennallinen verotulo yhteensä, €/asukas (=tasausraja)]]</f>
        <v>353.95897132728533</v>
      </c>
      <c r="N63" s="377">
        <f>IF(Tasaus[[#This Row],[Erotus = tasausraja - laskennallinen verotulo, €/asukas]]&gt;0,(Tasaus[[#This Row],[Erotus = tasausraja - laskennallinen verotulo, €/asukas]]*$B$7),(Tasaus[[#This Row],[Erotus = tasausraja - laskennallinen verotulo, €/asukas]]*$B$8))</f>
        <v>318.5630741945568</v>
      </c>
      <c r="O63" s="378">
        <f>Tasaus[[#This Row],[Tasaus,  €/asukas]]*Tasaus[[#This Row],[Asukasluku 31.12.2021]]</f>
        <v>1473035.6550756306</v>
      </c>
      <c r="Q63" s="116"/>
      <c r="R63" s="117"/>
      <c r="S63" s="118"/>
    </row>
    <row r="64" spans="1:19">
      <c r="A64" s="269">
        <v>172</v>
      </c>
      <c r="B64" s="13" t="s">
        <v>430</v>
      </c>
      <c r="C64" s="270">
        <v>4263</v>
      </c>
      <c r="D64" s="271">
        <v>21</v>
      </c>
      <c r="E64" s="271">
        <f>Tasaus[[#This Row],[Tuloveroprosentti 2022]]-12.64</f>
        <v>8.36</v>
      </c>
      <c r="F64" s="14">
        <v>12299189.300000001</v>
      </c>
      <c r="G64" s="14">
        <f>Tasaus[[#This Row],[Kunnallisvero (maksuunpantu), €]]*100/Tasaus[[#This Row],[Tuloveroprosentti 2022]]</f>
        <v>58567568.095238097</v>
      </c>
      <c r="H64" s="272">
        <f>Tasaus[[#This Row],[Verotettava tulo (kunnallisvero), €]]*($E$11/100)</f>
        <v>4316429.7686190484</v>
      </c>
      <c r="I64" s="14">
        <v>1345771.3811837365</v>
      </c>
      <c r="J64" s="15">
        <v>862514.99690000003</v>
      </c>
      <c r="K64" s="15">
        <f>SUM(Tasaus[[#This Row],[Laskennallinen kunnallisvero, €]:[Laskennallinen kiinteistövero, €]])</f>
        <v>6524716.146702785</v>
      </c>
      <c r="L64" s="15">
        <f>Tasaus[[#This Row],[Laskennallinen verotulo yhteensä, €]]/Tasaus[[#This Row],[Asukasluku 31.12.2021]]</f>
        <v>1530.5456595596493</v>
      </c>
      <c r="M64" s="34">
        <f>$L$11-Tasaus[[#This Row],[Laskennallinen verotulo yhteensä, €/asukas (=tasausraja)]]</f>
        <v>426.40434044035078</v>
      </c>
      <c r="N64" s="377">
        <f>IF(Tasaus[[#This Row],[Erotus = tasausraja - laskennallinen verotulo, €/asukas]]&gt;0,(Tasaus[[#This Row],[Erotus = tasausraja - laskennallinen verotulo, €/asukas]]*$B$7),(Tasaus[[#This Row],[Erotus = tasausraja - laskennallinen verotulo, €/asukas]]*$B$8))</f>
        <v>383.76390639631569</v>
      </c>
      <c r="O64" s="378">
        <f>Tasaus[[#This Row],[Tasaus,  €/asukas]]*Tasaus[[#This Row],[Asukasluku 31.12.2021]]</f>
        <v>1635985.5329674939</v>
      </c>
      <c r="Q64" s="116"/>
      <c r="R64" s="117"/>
      <c r="S64" s="118"/>
    </row>
    <row r="65" spans="1:19">
      <c r="A65" s="269">
        <v>176</v>
      </c>
      <c r="B65" s="13" t="s">
        <v>431</v>
      </c>
      <c r="C65" s="270">
        <v>4444</v>
      </c>
      <c r="D65" s="271">
        <v>20.75</v>
      </c>
      <c r="E65" s="271">
        <f>Tasaus[[#This Row],[Tuloveroprosentti 2022]]-12.64</f>
        <v>8.11</v>
      </c>
      <c r="F65" s="14">
        <v>11523848.380000001</v>
      </c>
      <c r="G65" s="14">
        <f>Tasaus[[#This Row],[Kunnallisvero (maksuunpantu), €]]*100/Tasaus[[#This Row],[Tuloveroprosentti 2022]]</f>
        <v>55536618.698795177</v>
      </c>
      <c r="H65" s="272">
        <f>Tasaus[[#This Row],[Verotettava tulo (kunnallisvero), €]]*($E$11/100)</f>
        <v>4093048.7981012054</v>
      </c>
      <c r="I65" s="14">
        <v>1500588.8595530463</v>
      </c>
      <c r="J65" s="15">
        <v>728221.56870000018</v>
      </c>
      <c r="K65" s="15">
        <f>SUM(Tasaus[[#This Row],[Laskennallinen kunnallisvero, €]:[Laskennallinen kiinteistövero, €]])</f>
        <v>6321859.2263542525</v>
      </c>
      <c r="L65" s="15">
        <f>Tasaus[[#This Row],[Laskennallinen verotulo yhteensä, €]]/Tasaus[[#This Row],[Asukasluku 31.12.2021]]</f>
        <v>1422.5605819879056</v>
      </c>
      <c r="M65" s="34">
        <f>$L$11-Tasaus[[#This Row],[Laskennallinen verotulo yhteensä, €/asukas (=tasausraja)]]</f>
        <v>534.38941801209444</v>
      </c>
      <c r="N65" s="377">
        <f>IF(Tasaus[[#This Row],[Erotus = tasausraja - laskennallinen verotulo, €/asukas]]&gt;0,(Tasaus[[#This Row],[Erotus = tasausraja - laskennallinen verotulo, €/asukas]]*$B$7),(Tasaus[[#This Row],[Erotus = tasausraja - laskennallinen verotulo, €/asukas]]*$B$8))</f>
        <v>480.95047621088503</v>
      </c>
      <c r="O65" s="378">
        <f>Tasaus[[#This Row],[Tasaus,  €/asukas]]*Tasaus[[#This Row],[Asukasluku 31.12.2021]]</f>
        <v>2137343.916281173</v>
      </c>
      <c r="Q65" s="116"/>
      <c r="R65" s="117"/>
      <c r="S65" s="118"/>
    </row>
    <row r="66" spans="1:19">
      <c r="A66" s="269">
        <v>177</v>
      </c>
      <c r="B66" s="13" t="s">
        <v>432</v>
      </c>
      <c r="C66" s="270">
        <v>1786</v>
      </c>
      <c r="D66" s="271">
        <v>21</v>
      </c>
      <c r="E66" s="271">
        <f>Tasaus[[#This Row],[Tuloveroprosentti 2022]]-12.64</f>
        <v>8.36</v>
      </c>
      <c r="F66" s="14">
        <v>5787235.04</v>
      </c>
      <c r="G66" s="14">
        <f>Tasaus[[#This Row],[Kunnallisvero (maksuunpantu), €]]*100/Tasaus[[#This Row],[Tuloveroprosentti 2022]]</f>
        <v>27558262.095238097</v>
      </c>
      <c r="H66" s="272">
        <f>Tasaus[[#This Row],[Verotettava tulo (kunnallisvero), €]]*($E$11/100)</f>
        <v>2031043.9164190481</v>
      </c>
      <c r="I66" s="14">
        <v>816553.64481225528</v>
      </c>
      <c r="J66" s="15">
        <v>290058.10820000002</v>
      </c>
      <c r="K66" s="15">
        <f>SUM(Tasaus[[#This Row],[Laskennallinen kunnallisvero, €]:[Laskennallinen kiinteistövero, €]])</f>
        <v>3137655.6694313036</v>
      </c>
      <c r="L66" s="15">
        <f>Tasaus[[#This Row],[Laskennallinen verotulo yhteensä, €]]/Tasaus[[#This Row],[Asukasluku 31.12.2021]]</f>
        <v>1756.8060859077848</v>
      </c>
      <c r="M66" s="34">
        <f>$L$11-Tasaus[[#This Row],[Laskennallinen verotulo yhteensä, €/asukas (=tasausraja)]]</f>
        <v>200.14391409221525</v>
      </c>
      <c r="N66" s="377">
        <f>IF(Tasaus[[#This Row],[Erotus = tasausraja - laskennallinen verotulo, €/asukas]]&gt;0,(Tasaus[[#This Row],[Erotus = tasausraja - laskennallinen verotulo, €/asukas]]*$B$7),(Tasaus[[#This Row],[Erotus = tasausraja - laskennallinen verotulo, €/asukas]]*$B$8))</f>
        <v>180.12952268299372</v>
      </c>
      <c r="O66" s="378">
        <f>Tasaus[[#This Row],[Tasaus,  €/asukas]]*Tasaus[[#This Row],[Asukasluku 31.12.2021]]</f>
        <v>321711.32751182676</v>
      </c>
      <c r="Q66" s="116"/>
      <c r="R66" s="117"/>
      <c r="S66" s="118"/>
    </row>
    <row r="67" spans="1:19">
      <c r="A67" s="269">
        <v>178</v>
      </c>
      <c r="B67" s="13" t="s">
        <v>433</v>
      </c>
      <c r="C67" s="270">
        <v>5887</v>
      </c>
      <c r="D67" s="271">
        <v>20.75</v>
      </c>
      <c r="E67" s="271">
        <f>Tasaus[[#This Row],[Tuloveroprosentti 2022]]-12.64</f>
        <v>8.11</v>
      </c>
      <c r="F67" s="14">
        <v>16958781.530000001</v>
      </c>
      <c r="G67" s="14">
        <f>Tasaus[[#This Row],[Kunnallisvero (maksuunpantu), €]]*100/Tasaus[[#This Row],[Tuloveroprosentti 2022]]</f>
        <v>81729067.614457831</v>
      </c>
      <c r="H67" s="272">
        <f>Tasaus[[#This Row],[Verotettava tulo (kunnallisvero), €]]*($E$11/100)</f>
        <v>6023432.2831855435</v>
      </c>
      <c r="I67" s="14">
        <v>1998644.7053274012</v>
      </c>
      <c r="J67" s="15">
        <v>969405.86719999998</v>
      </c>
      <c r="K67" s="15">
        <f>SUM(Tasaus[[#This Row],[Laskennallinen kunnallisvero, €]:[Laskennallinen kiinteistövero, €]])</f>
        <v>8991482.8557129446</v>
      </c>
      <c r="L67" s="15">
        <f>Tasaus[[#This Row],[Laskennallinen verotulo yhteensä, €]]/Tasaus[[#This Row],[Asukasluku 31.12.2021]]</f>
        <v>1527.345482539994</v>
      </c>
      <c r="M67" s="34">
        <f>$L$11-Tasaus[[#This Row],[Laskennallinen verotulo yhteensä, €/asukas (=tasausraja)]]</f>
        <v>429.60451746000604</v>
      </c>
      <c r="N67" s="377">
        <f>IF(Tasaus[[#This Row],[Erotus = tasausraja - laskennallinen verotulo, €/asukas]]&gt;0,(Tasaus[[#This Row],[Erotus = tasausraja - laskennallinen verotulo, €/asukas]]*$B$7),(Tasaus[[#This Row],[Erotus = tasausraja - laskennallinen verotulo, €/asukas]]*$B$8))</f>
        <v>386.64406571400542</v>
      </c>
      <c r="O67" s="378">
        <f>Tasaus[[#This Row],[Tasaus,  €/asukas]]*Tasaus[[#This Row],[Asukasluku 31.12.2021]]</f>
        <v>2276173.6148583498</v>
      </c>
      <c r="Q67" s="116"/>
      <c r="R67" s="117"/>
      <c r="S67" s="118"/>
    </row>
    <row r="68" spans="1:19">
      <c r="A68" s="269">
        <v>179</v>
      </c>
      <c r="B68" s="13" t="s">
        <v>434</v>
      </c>
      <c r="C68" s="270">
        <v>144473</v>
      </c>
      <c r="D68" s="271">
        <v>20</v>
      </c>
      <c r="E68" s="271">
        <f>Tasaus[[#This Row],[Tuloveroprosentti 2022]]-12.64</f>
        <v>7.3599999999999994</v>
      </c>
      <c r="F68" s="14">
        <v>510351910.80000001</v>
      </c>
      <c r="G68" s="14">
        <f>Tasaus[[#This Row],[Kunnallisvero (maksuunpantu), €]]*100/Tasaus[[#This Row],[Tuloveroprosentti 2022]]</f>
        <v>2551759554</v>
      </c>
      <c r="H68" s="272">
        <f>Tasaus[[#This Row],[Verotettava tulo (kunnallisvero), €]]*($E$11/100)</f>
        <v>188064679.12980005</v>
      </c>
      <c r="I68" s="14">
        <v>31043047.709474456</v>
      </c>
      <c r="J68" s="15">
        <v>23797352.051600005</v>
      </c>
      <c r="K68" s="15">
        <f>SUM(Tasaus[[#This Row],[Laskennallinen kunnallisvero, €]:[Laskennallinen kiinteistövero, €]])</f>
        <v>242905078.89087451</v>
      </c>
      <c r="L68" s="15">
        <f>Tasaus[[#This Row],[Laskennallinen verotulo yhteensä, €]]/Tasaus[[#This Row],[Asukasluku 31.12.2021]]</f>
        <v>1681.3181625000832</v>
      </c>
      <c r="M68" s="34">
        <f>$L$11-Tasaus[[#This Row],[Laskennallinen verotulo yhteensä, €/asukas (=tasausraja)]]</f>
        <v>275.63183749991686</v>
      </c>
      <c r="N68" s="377">
        <f>IF(Tasaus[[#This Row],[Erotus = tasausraja - laskennallinen verotulo, €/asukas]]&gt;0,(Tasaus[[#This Row],[Erotus = tasausraja - laskennallinen verotulo, €/asukas]]*$B$7),(Tasaus[[#This Row],[Erotus = tasausraja - laskennallinen verotulo, €/asukas]]*$B$8))</f>
        <v>248.06865374992518</v>
      </c>
      <c r="O68" s="378">
        <f>Tasaus[[#This Row],[Tasaus,  €/asukas]]*Tasaus[[#This Row],[Asukasluku 31.12.2021]]</f>
        <v>35839222.613212943</v>
      </c>
      <c r="Q68" s="116"/>
      <c r="R68" s="117"/>
      <c r="S68" s="118"/>
    </row>
    <row r="69" spans="1:19">
      <c r="A69" s="269">
        <v>181</v>
      </c>
      <c r="B69" s="13" t="s">
        <v>435</v>
      </c>
      <c r="C69" s="270">
        <v>1685</v>
      </c>
      <c r="D69" s="271">
        <v>22.5</v>
      </c>
      <c r="E69" s="271">
        <f>Tasaus[[#This Row],[Tuloveroprosentti 2022]]-12.64</f>
        <v>9.86</v>
      </c>
      <c r="F69" s="14">
        <v>5314017.2699999996</v>
      </c>
      <c r="G69" s="14">
        <f>Tasaus[[#This Row],[Kunnallisvero (maksuunpantu), €]]*100/Tasaus[[#This Row],[Tuloveroprosentti 2022]]</f>
        <v>23617854.533333331</v>
      </c>
      <c r="H69" s="272">
        <f>Tasaus[[#This Row],[Verotettava tulo (kunnallisvero), €]]*($E$11/100)</f>
        <v>1740635.8791066669</v>
      </c>
      <c r="I69" s="14">
        <v>284908.0956570821</v>
      </c>
      <c r="J69" s="15">
        <v>243819.92235000001</v>
      </c>
      <c r="K69" s="15">
        <f>SUM(Tasaus[[#This Row],[Laskennallinen kunnallisvero, €]:[Laskennallinen kiinteistövero, €]])</f>
        <v>2269363.8971137488</v>
      </c>
      <c r="L69" s="15">
        <f>Tasaus[[#This Row],[Laskennallinen verotulo yhteensä, €]]/Tasaus[[#This Row],[Asukasluku 31.12.2021]]</f>
        <v>1346.8034997707707</v>
      </c>
      <c r="M69" s="34">
        <f>$L$11-Tasaus[[#This Row],[Laskennallinen verotulo yhteensä, €/asukas (=tasausraja)]]</f>
        <v>610.14650022922933</v>
      </c>
      <c r="N69" s="377">
        <f>IF(Tasaus[[#This Row],[Erotus = tasausraja - laskennallinen verotulo, €/asukas]]&gt;0,(Tasaus[[#This Row],[Erotus = tasausraja - laskennallinen verotulo, €/asukas]]*$B$7),(Tasaus[[#This Row],[Erotus = tasausraja - laskennallinen verotulo, €/asukas]]*$B$8))</f>
        <v>549.13185020630647</v>
      </c>
      <c r="O69" s="378">
        <f>Tasaus[[#This Row],[Tasaus,  €/asukas]]*Tasaus[[#This Row],[Asukasluku 31.12.2021]]</f>
        <v>925287.16759762645</v>
      </c>
      <c r="Q69" s="116"/>
      <c r="R69" s="117"/>
      <c r="S69" s="118"/>
    </row>
    <row r="70" spans="1:19">
      <c r="A70" s="269">
        <v>182</v>
      </c>
      <c r="B70" s="13" t="s">
        <v>70</v>
      </c>
      <c r="C70" s="270">
        <v>19767</v>
      </c>
      <c r="D70" s="271">
        <v>21</v>
      </c>
      <c r="E70" s="271">
        <f>Tasaus[[#This Row],[Tuloveroprosentti 2022]]-12.64</f>
        <v>8.36</v>
      </c>
      <c r="F70" s="14">
        <v>70748144.090000004</v>
      </c>
      <c r="G70" s="14">
        <f>Tasaus[[#This Row],[Kunnallisvero (maksuunpantu), €]]*100/Tasaus[[#This Row],[Tuloveroprosentti 2022]]</f>
        <v>336895924.23809522</v>
      </c>
      <c r="H70" s="272">
        <f>Tasaus[[#This Row],[Verotettava tulo (kunnallisvero), €]]*($E$11/100)</f>
        <v>24829229.616347622</v>
      </c>
      <c r="I70" s="14">
        <v>7646530.6395285493</v>
      </c>
      <c r="J70" s="15">
        <v>3393696.2778000003</v>
      </c>
      <c r="K70" s="15">
        <f>SUM(Tasaus[[#This Row],[Laskennallinen kunnallisvero, €]:[Laskennallinen kiinteistövero, €]])</f>
        <v>35869456.53367617</v>
      </c>
      <c r="L70" s="15">
        <f>Tasaus[[#This Row],[Laskennallinen verotulo yhteensä, €]]/Tasaus[[#This Row],[Asukasluku 31.12.2021]]</f>
        <v>1814.6130689369236</v>
      </c>
      <c r="M70" s="34">
        <f>$L$11-Tasaus[[#This Row],[Laskennallinen verotulo yhteensä, €/asukas (=tasausraja)]]</f>
        <v>142.33693106307646</v>
      </c>
      <c r="N70" s="377">
        <f>IF(Tasaus[[#This Row],[Erotus = tasausraja - laskennallinen verotulo, €/asukas]]&gt;0,(Tasaus[[#This Row],[Erotus = tasausraja - laskennallinen verotulo, €/asukas]]*$B$7),(Tasaus[[#This Row],[Erotus = tasausraja - laskennallinen verotulo, €/asukas]]*$B$8))</f>
        <v>128.10323795676882</v>
      </c>
      <c r="O70" s="378">
        <f>Tasaus[[#This Row],[Tasaus,  €/asukas]]*Tasaus[[#This Row],[Asukasluku 31.12.2021]]</f>
        <v>2532216.7046914492</v>
      </c>
      <c r="Q70" s="116"/>
      <c r="R70" s="117"/>
      <c r="S70" s="118"/>
    </row>
    <row r="71" spans="1:19">
      <c r="A71" s="269">
        <v>186</v>
      </c>
      <c r="B71" s="13" t="s">
        <v>436</v>
      </c>
      <c r="C71" s="270">
        <v>45226</v>
      </c>
      <c r="D71" s="271">
        <v>20.25</v>
      </c>
      <c r="E71" s="271">
        <f>Tasaus[[#This Row],[Tuloveroprosentti 2022]]-12.64</f>
        <v>7.6099999999999994</v>
      </c>
      <c r="F71" s="14">
        <v>206388905.46000001</v>
      </c>
      <c r="G71" s="14">
        <f>Tasaus[[#This Row],[Kunnallisvero (maksuunpantu), €]]*100/Tasaus[[#This Row],[Tuloveroprosentti 2022]]</f>
        <v>1019204471.4074074</v>
      </c>
      <c r="H71" s="272">
        <f>Tasaus[[#This Row],[Verotettava tulo (kunnallisvero), €]]*($E$11/100)</f>
        <v>75115369.542725936</v>
      </c>
      <c r="I71" s="14">
        <v>5437894.2865949674</v>
      </c>
      <c r="J71" s="15">
        <v>6822336.7224500021</v>
      </c>
      <c r="K71" s="15">
        <f>SUM(Tasaus[[#This Row],[Laskennallinen kunnallisvero, €]:[Laskennallinen kiinteistövero, €]])</f>
        <v>87375600.551770911</v>
      </c>
      <c r="L71" s="15">
        <f>Tasaus[[#This Row],[Laskennallinen verotulo yhteensä, €]]/Tasaus[[#This Row],[Asukasluku 31.12.2021]]</f>
        <v>1931.9771934677158</v>
      </c>
      <c r="M71" s="34">
        <f>$L$11-Tasaus[[#This Row],[Laskennallinen verotulo yhteensä, €/asukas (=tasausraja)]]</f>
        <v>24.972806532284267</v>
      </c>
      <c r="N71" s="377">
        <f>IF(Tasaus[[#This Row],[Erotus = tasausraja - laskennallinen verotulo, €/asukas]]&gt;0,(Tasaus[[#This Row],[Erotus = tasausraja - laskennallinen verotulo, €/asukas]]*$B$7),(Tasaus[[#This Row],[Erotus = tasausraja - laskennallinen verotulo, €/asukas]]*$B$8))</f>
        <v>22.475525879055841</v>
      </c>
      <c r="O71" s="378">
        <f>Tasaus[[#This Row],[Tasaus,  €/asukas]]*Tasaus[[#This Row],[Asukasluku 31.12.2021]]</f>
        <v>1016478.1334061795</v>
      </c>
      <c r="Q71" s="116"/>
      <c r="R71" s="117"/>
      <c r="S71" s="118"/>
    </row>
    <row r="72" spans="1:19">
      <c r="A72" s="269">
        <v>202</v>
      </c>
      <c r="B72" s="13" t="s">
        <v>437</v>
      </c>
      <c r="C72" s="270">
        <v>35497</v>
      </c>
      <c r="D72" s="271">
        <v>20.25</v>
      </c>
      <c r="E72" s="271">
        <f>Tasaus[[#This Row],[Tuloveroprosentti 2022]]-12.64</f>
        <v>7.6099999999999994</v>
      </c>
      <c r="F72" s="14">
        <v>158152488.56</v>
      </c>
      <c r="G72" s="14">
        <f>Tasaus[[#This Row],[Kunnallisvero (maksuunpantu), €]]*100/Tasaus[[#This Row],[Tuloveroprosentti 2022]]</f>
        <v>780999943.5061729</v>
      </c>
      <c r="H72" s="272">
        <f>Tasaus[[#This Row],[Verotettava tulo (kunnallisvero), €]]*($E$11/100)</f>
        <v>57559695.836404957</v>
      </c>
      <c r="I72" s="14">
        <v>6465895.2566730985</v>
      </c>
      <c r="J72" s="15">
        <v>4708773.5879999995</v>
      </c>
      <c r="K72" s="15">
        <f>SUM(Tasaus[[#This Row],[Laskennallinen kunnallisvero, €]:[Laskennallinen kiinteistövero, €]])</f>
        <v>68734364.681078047</v>
      </c>
      <c r="L72" s="15">
        <f>Tasaus[[#This Row],[Laskennallinen verotulo yhteensä, €]]/Tasaus[[#This Row],[Asukasluku 31.12.2021]]</f>
        <v>1936.3429214040073</v>
      </c>
      <c r="M72" s="34">
        <f>$L$11-Tasaus[[#This Row],[Laskennallinen verotulo yhteensä, €/asukas (=tasausraja)]]</f>
        <v>20.607078595992789</v>
      </c>
      <c r="N72" s="377">
        <f>IF(Tasaus[[#This Row],[Erotus = tasausraja - laskennallinen verotulo, €/asukas]]&gt;0,(Tasaus[[#This Row],[Erotus = tasausraja - laskennallinen verotulo, €/asukas]]*$B$7),(Tasaus[[#This Row],[Erotus = tasausraja - laskennallinen verotulo, €/asukas]]*$B$8))</f>
        <v>18.546370736393509</v>
      </c>
      <c r="O72" s="378">
        <f>Tasaus[[#This Row],[Tasaus,  €/asukas]]*Tasaus[[#This Row],[Asukasluku 31.12.2021]]</f>
        <v>658340.52202976041</v>
      </c>
      <c r="Q72" s="116"/>
      <c r="R72" s="117"/>
      <c r="S72" s="118"/>
    </row>
    <row r="73" spans="1:19">
      <c r="A73" s="269">
        <v>204</v>
      </c>
      <c r="B73" s="13" t="s">
        <v>438</v>
      </c>
      <c r="C73" s="270">
        <v>2778</v>
      </c>
      <c r="D73" s="271">
        <v>22</v>
      </c>
      <c r="E73" s="271">
        <f>Tasaus[[#This Row],[Tuloveroprosentti 2022]]-12.64</f>
        <v>9.36</v>
      </c>
      <c r="F73" s="14">
        <v>7708525.8099999996</v>
      </c>
      <c r="G73" s="14">
        <f>Tasaus[[#This Row],[Kunnallisvero (maksuunpantu), €]]*100/Tasaus[[#This Row],[Tuloveroprosentti 2022]]</f>
        <v>35038753.68181818</v>
      </c>
      <c r="H73" s="272">
        <f>Tasaus[[#This Row],[Verotettava tulo (kunnallisvero), €]]*($E$11/100)</f>
        <v>2582356.1463500005</v>
      </c>
      <c r="I73" s="14">
        <v>1148831.2337840102</v>
      </c>
      <c r="J73" s="15">
        <v>449674.13644999999</v>
      </c>
      <c r="K73" s="15">
        <f>SUM(Tasaus[[#This Row],[Laskennallinen kunnallisvero, €]:[Laskennallinen kiinteistövero, €]])</f>
        <v>4180861.5165840108</v>
      </c>
      <c r="L73" s="15">
        <f>Tasaus[[#This Row],[Laskennallinen verotulo yhteensä, €]]/Tasaus[[#This Row],[Asukasluku 31.12.2021]]</f>
        <v>1504.9897467905007</v>
      </c>
      <c r="M73" s="34">
        <f>$L$11-Tasaus[[#This Row],[Laskennallinen verotulo yhteensä, €/asukas (=tasausraja)]]</f>
        <v>451.96025320949934</v>
      </c>
      <c r="N73" s="377">
        <f>IF(Tasaus[[#This Row],[Erotus = tasausraja - laskennallinen verotulo, €/asukas]]&gt;0,(Tasaus[[#This Row],[Erotus = tasausraja - laskennallinen verotulo, €/asukas]]*$B$7),(Tasaus[[#This Row],[Erotus = tasausraja - laskennallinen verotulo, €/asukas]]*$B$8))</f>
        <v>406.76422788854944</v>
      </c>
      <c r="O73" s="378">
        <f>Tasaus[[#This Row],[Tasaus,  €/asukas]]*Tasaus[[#This Row],[Asukasluku 31.12.2021]]</f>
        <v>1129991.0250743905</v>
      </c>
      <c r="Q73" s="116"/>
      <c r="R73" s="117"/>
      <c r="S73" s="118"/>
    </row>
    <row r="74" spans="1:19">
      <c r="A74" s="269">
        <v>205</v>
      </c>
      <c r="B74" s="13" t="s">
        <v>439</v>
      </c>
      <c r="C74" s="270">
        <v>36493</v>
      </c>
      <c r="D74" s="271">
        <v>21</v>
      </c>
      <c r="E74" s="271">
        <f>Tasaus[[#This Row],[Tuloveroprosentti 2022]]-12.64</f>
        <v>8.36</v>
      </c>
      <c r="F74" s="14">
        <v>132835003.39</v>
      </c>
      <c r="G74" s="14">
        <f>Tasaus[[#This Row],[Kunnallisvero (maksuunpantu), €]]*100/Tasaus[[#This Row],[Tuloveroprosentti 2022]]</f>
        <v>632547635.19047618</v>
      </c>
      <c r="H74" s="272">
        <f>Tasaus[[#This Row],[Verotettava tulo (kunnallisvero), €]]*($E$11/100)</f>
        <v>46618760.713538103</v>
      </c>
      <c r="I74" s="14">
        <v>5672472.2956052097</v>
      </c>
      <c r="J74" s="15">
        <v>5002402.7951499997</v>
      </c>
      <c r="K74" s="15">
        <f>SUM(Tasaus[[#This Row],[Laskennallinen kunnallisvero, €]:[Laskennallinen kiinteistövero, €]])</f>
        <v>57293635.804293312</v>
      </c>
      <c r="L74" s="15">
        <f>Tasaus[[#This Row],[Laskennallinen verotulo yhteensä, €]]/Tasaus[[#This Row],[Asukasluku 31.12.2021]]</f>
        <v>1569.9897460963284</v>
      </c>
      <c r="M74" s="34">
        <f>$L$11-Tasaus[[#This Row],[Laskennallinen verotulo yhteensä, €/asukas (=tasausraja)]]</f>
        <v>386.96025390367163</v>
      </c>
      <c r="N74" s="377">
        <f>IF(Tasaus[[#This Row],[Erotus = tasausraja - laskennallinen verotulo, €/asukas]]&gt;0,(Tasaus[[#This Row],[Erotus = tasausraja - laskennallinen verotulo, €/asukas]]*$B$7),(Tasaus[[#This Row],[Erotus = tasausraja - laskennallinen verotulo, €/asukas]]*$B$8))</f>
        <v>348.26422851330449</v>
      </c>
      <c r="O74" s="378">
        <f>Tasaus[[#This Row],[Tasaus,  €/asukas]]*Tasaus[[#This Row],[Asukasluku 31.12.2021]]</f>
        <v>12709206.49113602</v>
      </c>
      <c r="Q74" s="116"/>
      <c r="R74" s="117"/>
      <c r="S74" s="118"/>
    </row>
    <row r="75" spans="1:19">
      <c r="A75" s="269">
        <v>208</v>
      </c>
      <c r="B75" s="13" t="s">
        <v>440</v>
      </c>
      <c r="C75" s="270">
        <v>12412</v>
      </c>
      <c r="D75" s="271">
        <v>21</v>
      </c>
      <c r="E75" s="271">
        <f>Tasaus[[#This Row],[Tuloveroprosentti 2022]]-12.64</f>
        <v>8.36</v>
      </c>
      <c r="F75" s="14">
        <v>38948504.939999998</v>
      </c>
      <c r="G75" s="14">
        <f>Tasaus[[#This Row],[Kunnallisvero (maksuunpantu), €]]*100/Tasaus[[#This Row],[Tuloveroprosentti 2022]]</f>
        <v>185469071.14285713</v>
      </c>
      <c r="H75" s="272">
        <f>Tasaus[[#This Row],[Verotettava tulo (kunnallisvero), €]]*($E$11/100)</f>
        <v>13669070.543228574</v>
      </c>
      <c r="I75" s="14">
        <v>2105341.8557769931</v>
      </c>
      <c r="J75" s="15">
        <v>2096579.9700500004</v>
      </c>
      <c r="K75" s="15">
        <f>SUM(Tasaus[[#This Row],[Laskennallinen kunnallisvero, €]:[Laskennallinen kiinteistövero, €]])</f>
        <v>17870992.369055569</v>
      </c>
      <c r="L75" s="15">
        <f>Tasaus[[#This Row],[Laskennallinen verotulo yhteensä, €]]/Tasaus[[#This Row],[Asukasluku 31.12.2021]]</f>
        <v>1439.8156919960982</v>
      </c>
      <c r="M75" s="34">
        <f>$L$11-Tasaus[[#This Row],[Laskennallinen verotulo yhteensä, €/asukas (=tasausraja)]]</f>
        <v>517.13430800390188</v>
      </c>
      <c r="N75" s="377">
        <f>IF(Tasaus[[#This Row],[Erotus = tasausraja - laskennallinen verotulo, €/asukas]]&gt;0,(Tasaus[[#This Row],[Erotus = tasausraja - laskennallinen verotulo, €/asukas]]*$B$7),(Tasaus[[#This Row],[Erotus = tasausraja - laskennallinen verotulo, €/asukas]]*$B$8))</f>
        <v>465.42087720351168</v>
      </c>
      <c r="O75" s="378">
        <f>Tasaus[[#This Row],[Tasaus,  €/asukas]]*Tasaus[[#This Row],[Asukasluku 31.12.2021]]</f>
        <v>5776803.9278499866</v>
      </c>
      <c r="Q75" s="116"/>
      <c r="R75" s="117"/>
      <c r="S75" s="118"/>
    </row>
    <row r="76" spans="1:19">
      <c r="A76" s="269">
        <v>211</v>
      </c>
      <c r="B76" s="13" t="s">
        <v>441</v>
      </c>
      <c r="C76" s="270">
        <v>32622</v>
      </c>
      <c r="D76" s="271">
        <v>21</v>
      </c>
      <c r="E76" s="271">
        <f>Tasaus[[#This Row],[Tuloveroprosentti 2022]]-12.64</f>
        <v>8.36</v>
      </c>
      <c r="F76" s="14">
        <v>137636493.93000001</v>
      </c>
      <c r="G76" s="14">
        <f>Tasaus[[#This Row],[Kunnallisvero (maksuunpantu), €]]*100/Tasaus[[#This Row],[Tuloveroprosentti 2022]]</f>
        <v>655411875.85714281</v>
      </c>
      <c r="H76" s="272">
        <f>Tasaus[[#This Row],[Verotettava tulo (kunnallisvero), €]]*($E$11/100)</f>
        <v>48303855.250671431</v>
      </c>
      <c r="I76" s="14">
        <v>4781012.8439242998</v>
      </c>
      <c r="J76" s="15">
        <v>4846848.7452500015</v>
      </c>
      <c r="K76" s="15">
        <f>SUM(Tasaus[[#This Row],[Laskennallinen kunnallisvero, €]:[Laskennallinen kiinteistövero, €]])</f>
        <v>57931716.839845732</v>
      </c>
      <c r="L76" s="15">
        <f>Tasaus[[#This Row],[Laskennallinen verotulo yhteensä, €]]/Tasaus[[#This Row],[Asukasluku 31.12.2021]]</f>
        <v>1775.8481037289478</v>
      </c>
      <c r="M76" s="34">
        <f>$L$11-Tasaus[[#This Row],[Laskennallinen verotulo yhteensä, €/asukas (=tasausraja)]]</f>
        <v>181.10189627105228</v>
      </c>
      <c r="N76" s="377">
        <f>IF(Tasaus[[#This Row],[Erotus = tasausraja - laskennallinen verotulo, €/asukas]]&gt;0,(Tasaus[[#This Row],[Erotus = tasausraja - laskennallinen verotulo, €/asukas]]*$B$7),(Tasaus[[#This Row],[Erotus = tasausraja - laskennallinen verotulo, €/asukas]]*$B$8))</f>
        <v>162.99170664394705</v>
      </c>
      <c r="O76" s="378">
        <f>Tasaus[[#This Row],[Tasaus,  €/asukas]]*Tasaus[[#This Row],[Asukasluku 31.12.2021]]</f>
        <v>5317115.4541388405</v>
      </c>
      <c r="Q76" s="116"/>
      <c r="R76" s="117"/>
      <c r="S76" s="118"/>
    </row>
    <row r="77" spans="1:19">
      <c r="A77" s="269">
        <v>213</v>
      </c>
      <c r="B77" s="13" t="s">
        <v>442</v>
      </c>
      <c r="C77" s="270">
        <v>5230</v>
      </c>
      <c r="D77" s="271">
        <v>21.5</v>
      </c>
      <c r="E77" s="271">
        <f>Tasaus[[#This Row],[Tuloveroprosentti 2022]]-12.64</f>
        <v>8.86</v>
      </c>
      <c r="F77" s="14">
        <v>15924229.4</v>
      </c>
      <c r="G77" s="14">
        <f>Tasaus[[#This Row],[Kunnallisvero (maksuunpantu), €]]*100/Tasaus[[#This Row],[Tuloveroprosentti 2022]]</f>
        <v>74066183.255813956</v>
      </c>
      <c r="H77" s="272">
        <f>Tasaus[[#This Row],[Verotettava tulo (kunnallisvero), €]]*($E$11/100)</f>
        <v>5458677.70595349</v>
      </c>
      <c r="I77" s="14">
        <v>2330648.3289460307</v>
      </c>
      <c r="J77" s="15">
        <v>1107954.0783000002</v>
      </c>
      <c r="K77" s="15">
        <f>SUM(Tasaus[[#This Row],[Laskennallinen kunnallisvero, €]:[Laskennallinen kiinteistövero, €]])</f>
        <v>8897280.1131995209</v>
      </c>
      <c r="L77" s="15">
        <f>Tasaus[[#This Row],[Laskennallinen verotulo yhteensä, €]]/Tasaus[[#This Row],[Asukasluku 31.12.2021]]</f>
        <v>1701.2007864626235</v>
      </c>
      <c r="M77" s="34">
        <f>$L$11-Tasaus[[#This Row],[Laskennallinen verotulo yhteensä, €/asukas (=tasausraja)]]</f>
        <v>255.74921353737659</v>
      </c>
      <c r="N77" s="377">
        <f>IF(Tasaus[[#This Row],[Erotus = tasausraja - laskennallinen verotulo, €/asukas]]&gt;0,(Tasaus[[#This Row],[Erotus = tasausraja - laskennallinen verotulo, €/asukas]]*$B$7),(Tasaus[[#This Row],[Erotus = tasausraja - laskennallinen verotulo, €/asukas]]*$B$8))</f>
        <v>230.17429218363893</v>
      </c>
      <c r="O77" s="378">
        <f>Tasaus[[#This Row],[Tasaus,  €/asukas]]*Tasaus[[#This Row],[Asukasluku 31.12.2021]]</f>
        <v>1203811.5481204316</v>
      </c>
      <c r="Q77" s="116"/>
      <c r="R77" s="117"/>
      <c r="S77" s="118"/>
    </row>
    <row r="78" spans="1:19">
      <c r="A78" s="269">
        <v>214</v>
      </c>
      <c r="B78" s="13" t="s">
        <v>443</v>
      </c>
      <c r="C78" s="270">
        <v>12662</v>
      </c>
      <c r="D78" s="271">
        <v>21.75</v>
      </c>
      <c r="E78" s="271">
        <f>Tasaus[[#This Row],[Tuloveroprosentti 2022]]-12.64</f>
        <v>9.11</v>
      </c>
      <c r="F78" s="14">
        <v>40953240.479999997</v>
      </c>
      <c r="G78" s="14">
        <f>Tasaus[[#This Row],[Kunnallisvero (maksuunpantu), €]]*100/Tasaus[[#This Row],[Tuloveroprosentti 2022]]</f>
        <v>188290760.82758617</v>
      </c>
      <c r="H78" s="272">
        <f>Tasaus[[#This Row],[Verotettava tulo (kunnallisvero), €]]*($E$11/100)</f>
        <v>13877029.072993103</v>
      </c>
      <c r="I78" s="14">
        <v>3176129.7571604345</v>
      </c>
      <c r="J78" s="359">
        <v>1958142.7367000002</v>
      </c>
      <c r="K78" s="15">
        <f>SUM(Tasaus[[#This Row],[Laskennallinen kunnallisvero, €]:[Laskennallinen kiinteistövero, €]])</f>
        <v>19011301.566853538</v>
      </c>
      <c r="L78" s="15">
        <f>Tasaus[[#This Row],[Laskennallinen verotulo yhteensä, €]]/Tasaus[[#This Row],[Asukasluku 31.12.2021]]</f>
        <v>1501.4453930542993</v>
      </c>
      <c r="M78" s="34">
        <f>$L$11-Tasaus[[#This Row],[Laskennallinen verotulo yhteensä, €/asukas (=tasausraja)]]</f>
        <v>455.50460694570074</v>
      </c>
      <c r="N78" s="377">
        <f>IF(Tasaus[[#This Row],[Erotus = tasausraja - laskennallinen verotulo, €/asukas]]&gt;0,(Tasaus[[#This Row],[Erotus = tasausraja - laskennallinen verotulo, €/asukas]]*$B$7),(Tasaus[[#This Row],[Erotus = tasausraja - laskennallinen verotulo, €/asukas]]*$B$8))</f>
        <v>409.95414625113068</v>
      </c>
      <c r="O78" s="378">
        <f>Tasaus[[#This Row],[Tasaus,  €/asukas]]*Tasaus[[#This Row],[Asukasluku 31.12.2021]]</f>
        <v>5190839.3998318166</v>
      </c>
      <c r="Q78" s="116"/>
      <c r="R78" s="117"/>
      <c r="S78" s="118"/>
    </row>
    <row r="79" spans="1:19">
      <c r="A79" s="269">
        <v>216</v>
      </c>
      <c r="B79" s="13" t="s">
        <v>444</v>
      </c>
      <c r="C79" s="270">
        <v>1311</v>
      </c>
      <c r="D79" s="271">
        <v>21.5</v>
      </c>
      <c r="E79" s="271">
        <f>Tasaus[[#This Row],[Tuloveroprosentti 2022]]-12.64</f>
        <v>8.86</v>
      </c>
      <c r="F79" s="14">
        <v>3517690.79</v>
      </c>
      <c r="G79" s="14">
        <f>Tasaus[[#This Row],[Kunnallisvero (maksuunpantu), €]]*100/Tasaus[[#This Row],[Tuloveroprosentti 2022]]</f>
        <v>16361352.511627907</v>
      </c>
      <c r="H79" s="272">
        <f>Tasaus[[#This Row],[Verotettava tulo (kunnallisvero), €]]*($E$11/100)</f>
        <v>1205831.680106977</v>
      </c>
      <c r="I79" s="14">
        <v>533252.90875165642</v>
      </c>
      <c r="J79" s="15">
        <v>261855.99220000004</v>
      </c>
      <c r="K79" s="15">
        <f>SUM(Tasaus[[#This Row],[Laskennallinen kunnallisvero, €]:[Laskennallinen kiinteistövero, €]])</f>
        <v>2000940.5810586333</v>
      </c>
      <c r="L79" s="15">
        <f>Tasaus[[#This Row],[Laskennallinen verotulo yhteensä, €]]/Tasaus[[#This Row],[Asukasluku 31.12.2021]]</f>
        <v>1526.2704661011696</v>
      </c>
      <c r="M79" s="34">
        <f>$L$11-Tasaus[[#This Row],[Laskennallinen verotulo yhteensä, €/asukas (=tasausraja)]]</f>
        <v>430.67953389883041</v>
      </c>
      <c r="N79" s="377">
        <f>IF(Tasaus[[#This Row],[Erotus = tasausraja - laskennallinen verotulo, €/asukas]]&gt;0,(Tasaus[[#This Row],[Erotus = tasausraja - laskennallinen verotulo, €/asukas]]*$B$7),(Tasaus[[#This Row],[Erotus = tasausraja - laskennallinen verotulo, €/asukas]]*$B$8))</f>
        <v>387.61158050894738</v>
      </c>
      <c r="O79" s="378">
        <f>Tasaus[[#This Row],[Tasaus,  €/asukas]]*Tasaus[[#This Row],[Asukasluku 31.12.2021]]</f>
        <v>508158.78204722999</v>
      </c>
      <c r="Q79" s="116"/>
      <c r="R79" s="117"/>
      <c r="S79" s="118"/>
    </row>
    <row r="80" spans="1:19">
      <c r="A80" s="269">
        <v>217</v>
      </c>
      <c r="B80" s="13" t="s">
        <v>445</v>
      </c>
      <c r="C80" s="270">
        <v>5390</v>
      </c>
      <c r="D80" s="271">
        <v>21.5</v>
      </c>
      <c r="E80" s="271">
        <f>Tasaus[[#This Row],[Tuloveroprosentti 2022]]-12.64</f>
        <v>8.86</v>
      </c>
      <c r="F80" s="14">
        <v>17262673.48</v>
      </c>
      <c r="G80" s="14">
        <f>Tasaus[[#This Row],[Kunnallisvero (maksuunpantu), €]]*100/Tasaus[[#This Row],[Tuloveroprosentti 2022]]</f>
        <v>80291504.558139533</v>
      </c>
      <c r="H80" s="272">
        <f>Tasaus[[#This Row],[Verotettava tulo (kunnallisvero), €]]*($E$11/100)</f>
        <v>5917483.8859348847</v>
      </c>
      <c r="I80" s="14">
        <v>880579.1133710522</v>
      </c>
      <c r="J80" s="15">
        <v>724278.62665000011</v>
      </c>
      <c r="K80" s="15">
        <f>SUM(Tasaus[[#This Row],[Laskennallinen kunnallisvero, €]:[Laskennallinen kiinteistövero, €]])</f>
        <v>7522341.6259559365</v>
      </c>
      <c r="L80" s="15">
        <f>Tasaus[[#This Row],[Laskennallinen verotulo yhteensä, €]]/Tasaus[[#This Row],[Asukasluku 31.12.2021]]</f>
        <v>1395.6106912719733</v>
      </c>
      <c r="M80" s="34">
        <f>$L$11-Tasaus[[#This Row],[Laskennallinen verotulo yhteensä, €/asukas (=tasausraja)]]</f>
        <v>561.33930872802671</v>
      </c>
      <c r="N80" s="377">
        <f>IF(Tasaus[[#This Row],[Erotus = tasausraja - laskennallinen verotulo, €/asukas]]&gt;0,(Tasaus[[#This Row],[Erotus = tasausraja - laskennallinen verotulo, €/asukas]]*$B$7),(Tasaus[[#This Row],[Erotus = tasausraja - laskennallinen verotulo, €/asukas]]*$B$8))</f>
        <v>505.20537785522407</v>
      </c>
      <c r="O80" s="378">
        <f>Tasaus[[#This Row],[Tasaus,  €/asukas]]*Tasaus[[#This Row],[Asukasluku 31.12.2021]]</f>
        <v>2723056.9866396575</v>
      </c>
      <c r="Q80" s="116"/>
      <c r="R80" s="117"/>
      <c r="S80" s="118"/>
    </row>
    <row r="81" spans="1:19">
      <c r="A81" s="269">
        <v>218</v>
      </c>
      <c r="B81" s="13" t="s">
        <v>446</v>
      </c>
      <c r="C81" s="270">
        <v>1192</v>
      </c>
      <c r="D81" s="271">
        <v>22.5</v>
      </c>
      <c r="E81" s="271">
        <f>Tasaus[[#This Row],[Tuloveroprosentti 2022]]-12.64</f>
        <v>9.86</v>
      </c>
      <c r="F81" s="14">
        <v>3575711.75</v>
      </c>
      <c r="G81" s="14">
        <f>Tasaus[[#This Row],[Kunnallisvero (maksuunpantu), €]]*100/Tasaus[[#This Row],[Tuloveroprosentti 2022]]</f>
        <v>15892052.222222222</v>
      </c>
      <c r="H81" s="272">
        <f>Tasaus[[#This Row],[Verotettava tulo (kunnallisvero), €]]*($E$11/100)</f>
        <v>1171244.2487777781</v>
      </c>
      <c r="I81" s="14">
        <v>321093.34571126092</v>
      </c>
      <c r="J81" s="15">
        <v>145006.25520000004</v>
      </c>
      <c r="K81" s="15">
        <f>SUM(Tasaus[[#This Row],[Laskennallinen kunnallisvero, €]:[Laskennallinen kiinteistövero, €]])</f>
        <v>1637343.8496890389</v>
      </c>
      <c r="L81" s="15">
        <f>Tasaus[[#This Row],[Laskennallinen verotulo yhteensä, €]]/Tasaus[[#This Row],[Asukasluku 31.12.2021]]</f>
        <v>1373.6106121552341</v>
      </c>
      <c r="M81" s="34">
        <f>$L$11-Tasaus[[#This Row],[Laskennallinen verotulo yhteensä, €/asukas (=tasausraja)]]</f>
        <v>583.33938784476595</v>
      </c>
      <c r="N81" s="377">
        <f>IF(Tasaus[[#This Row],[Erotus = tasausraja - laskennallinen verotulo, €/asukas]]&gt;0,(Tasaus[[#This Row],[Erotus = tasausraja - laskennallinen verotulo, €/asukas]]*$B$7),(Tasaus[[#This Row],[Erotus = tasausraja - laskennallinen verotulo, €/asukas]]*$B$8))</f>
        <v>525.00544906028938</v>
      </c>
      <c r="O81" s="378">
        <f>Tasaus[[#This Row],[Tasaus,  €/asukas]]*Tasaus[[#This Row],[Asukasluku 31.12.2021]]</f>
        <v>625806.49527986499</v>
      </c>
      <c r="Q81" s="116"/>
      <c r="R81" s="117"/>
      <c r="S81" s="118"/>
    </row>
    <row r="82" spans="1:19">
      <c r="A82" s="269">
        <v>224</v>
      </c>
      <c r="B82" s="13" t="s">
        <v>447</v>
      </c>
      <c r="C82" s="270">
        <v>8717</v>
      </c>
      <c r="D82" s="271">
        <v>21.25</v>
      </c>
      <c r="E82" s="271">
        <f>Tasaus[[#This Row],[Tuloveroprosentti 2022]]-12.64</f>
        <v>8.61</v>
      </c>
      <c r="F82" s="14">
        <v>30831808.329999998</v>
      </c>
      <c r="G82" s="14">
        <f>Tasaus[[#This Row],[Kunnallisvero (maksuunpantu), €]]*100/Tasaus[[#This Row],[Tuloveroprosentti 2022]]</f>
        <v>145090862.72941175</v>
      </c>
      <c r="H82" s="272">
        <f>Tasaus[[#This Row],[Verotettava tulo (kunnallisvero), €]]*($E$11/100)</f>
        <v>10693196.583157647</v>
      </c>
      <c r="I82" s="14">
        <v>1160678.2964472284</v>
      </c>
      <c r="J82" s="15">
        <v>1051999.2558000002</v>
      </c>
      <c r="K82" s="15">
        <f>SUM(Tasaus[[#This Row],[Laskennallinen kunnallisvero, €]:[Laskennallinen kiinteistövero, €]])</f>
        <v>12905874.135404876</v>
      </c>
      <c r="L82" s="15">
        <f>Tasaus[[#This Row],[Laskennallinen verotulo yhteensä, €]]/Tasaus[[#This Row],[Asukasluku 31.12.2021]]</f>
        <v>1480.5407979126851</v>
      </c>
      <c r="M82" s="34">
        <f>$L$11-Tasaus[[#This Row],[Laskennallinen verotulo yhteensä, €/asukas (=tasausraja)]]</f>
        <v>476.40920208731495</v>
      </c>
      <c r="N82" s="377">
        <f>IF(Tasaus[[#This Row],[Erotus = tasausraja - laskennallinen verotulo, €/asukas]]&gt;0,(Tasaus[[#This Row],[Erotus = tasausraja - laskennallinen verotulo, €/asukas]]*$B$7),(Tasaus[[#This Row],[Erotus = tasausraja - laskennallinen verotulo, €/asukas]]*$B$8))</f>
        <v>428.76828187858348</v>
      </c>
      <c r="O82" s="378">
        <f>Tasaus[[#This Row],[Tasaus,  €/asukas]]*Tasaus[[#This Row],[Asukasluku 31.12.2021]]</f>
        <v>3737573.1131356121</v>
      </c>
      <c r="Q82" s="116"/>
      <c r="R82" s="117"/>
      <c r="S82" s="118"/>
    </row>
    <row r="83" spans="1:19">
      <c r="A83" s="269">
        <v>226</v>
      </c>
      <c r="B83" s="13" t="s">
        <v>448</v>
      </c>
      <c r="C83" s="270">
        <v>3774</v>
      </c>
      <c r="D83" s="271">
        <v>21.5</v>
      </c>
      <c r="E83" s="271">
        <f>Tasaus[[#This Row],[Tuloveroprosentti 2022]]-12.64</f>
        <v>8.86</v>
      </c>
      <c r="F83" s="14">
        <v>10624661.17</v>
      </c>
      <c r="G83" s="14">
        <f>Tasaus[[#This Row],[Kunnallisvero (maksuunpantu), €]]*100/Tasaus[[#This Row],[Tuloveroprosentti 2022]]</f>
        <v>49417028.697674416</v>
      </c>
      <c r="H83" s="272">
        <f>Tasaus[[#This Row],[Verotettava tulo (kunnallisvero), €]]*($E$11/100)</f>
        <v>3642035.0150186052</v>
      </c>
      <c r="I83" s="14">
        <v>1274030.1537001692</v>
      </c>
      <c r="J83" s="15">
        <v>642941.22440000006</v>
      </c>
      <c r="K83" s="15">
        <f>SUM(Tasaus[[#This Row],[Laskennallinen kunnallisvero, €]:[Laskennallinen kiinteistövero, €]])</f>
        <v>5559006.3931187736</v>
      </c>
      <c r="L83" s="15">
        <f>Tasaus[[#This Row],[Laskennallinen verotulo yhteensä, €]]/Tasaus[[#This Row],[Asukasluku 31.12.2021]]</f>
        <v>1472.974666963109</v>
      </c>
      <c r="M83" s="34">
        <f>$L$11-Tasaus[[#This Row],[Laskennallinen verotulo yhteensä, €/asukas (=tasausraja)]]</f>
        <v>483.97533303689102</v>
      </c>
      <c r="N83" s="377">
        <f>IF(Tasaus[[#This Row],[Erotus = tasausraja - laskennallinen verotulo, €/asukas]]&gt;0,(Tasaus[[#This Row],[Erotus = tasausraja - laskennallinen verotulo, €/asukas]]*$B$7),(Tasaus[[#This Row],[Erotus = tasausraja - laskennallinen verotulo, €/asukas]]*$B$8))</f>
        <v>435.57779973320191</v>
      </c>
      <c r="O83" s="378">
        <f>Tasaus[[#This Row],[Tasaus,  €/asukas]]*Tasaus[[#This Row],[Asukasluku 31.12.2021]]</f>
        <v>1643870.6161931041</v>
      </c>
      <c r="Q83" s="116"/>
      <c r="R83" s="117"/>
      <c r="S83" s="118"/>
    </row>
    <row r="84" spans="1:19">
      <c r="A84" s="269">
        <v>230</v>
      </c>
      <c r="B84" s="13" t="s">
        <v>449</v>
      </c>
      <c r="C84" s="270">
        <v>2290</v>
      </c>
      <c r="D84" s="271">
        <v>20.5</v>
      </c>
      <c r="E84" s="271">
        <f>Tasaus[[#This Row],[Tuloveroprosentti 2022]]-12.64</f>
        <v>7.8599999999999994</v>
      </c>
      <c r="F84" s="14">
        <v>5889786.9800000004</v>
      </c>
      <c r="G84" s="14">
        <f>Tasaus[[#This Row],[Kunnallisvero (maksuunpantu), €]]*100/Tasaus[[#This Row],[Tuloveroprosentti 2022]]</f>
        <v>28730668.195121951</v>
      </c>
      <c r="H84" s="272">
        <f>Tasaus[[#This Row],[Verotettava tulo (kunnallisvero), €]]*($E$11/100)</f>
        <v>2117450.2459804881</v>
      </c>
      <c r="I84" s="14">
        <v>571807.53526667459</v>
      </c>
      <c r="J84" s="15">
        <v>312381.9669</v>
      </c>
      <c r="K84" s="15">
        <f>SUM(Tasaus[[#This Row],[Laskennallinen kunnallisvero, €]:[Laskennallinen kiinteistövero, €]])</f>
        <v>3001639.7481471626</v>
      </c>
      <c r="L84" s="15">
        <f>Tasaus[[#This Row],[Laskennallinen verotulo yhteensä, €]]/Tasaus[[#This Row],[Asukasluku 31.12.2021]]</f>
        <v>1310.7597153481061</v>
      </c>
      <c r="M84" s="34">
        <f>$L$11-Tasaus[[#This Row],[Laskennallinen verotulo yhteensä, €/asukas (=tasausraja)]]</f>
        <v>646.19028465189399</v>
      </c>
      <c r="N84" s="377">
        <f>IF(Tasaus[[#This Row],[Erotus = tasausraja - laskennallinen verotulo, €/asukas]]&gt;0,(Tasaus[[#This Row],[Erotus = tasausraja - laskennallinen verotulo, €/asukas]]*$B$7),(Tasaus[[#This Row],[Erotus = tasausraja - laskennallinen verotulo, €/asukas]]*$B$8))</f>
        <v>581.57125618670466</v>
      </c>
      <c r="O84" s="378">
        <f>Tasaus[[#This Row],[Tasaus,  €/asukas]]*Tasaus[[#This Row],[Asukasluku 31.12.2021]]</f>
        <v>1331798.1766675536</v>
      </c>
      <c r="Q84" s="116"/>
      <c r="R84" s="117"/>
      <c r="S84" s="118"/>
    </row>
    <row r="85" spans="1:19">
      <c r="A85" s="269">
        <v>231</v>
      </c>
      <c r="B85" s="13" t="s">
        <v>450</v>
      </c>
      <c r="C85" s="270">
        <v>1289</v>
      </c>
      <c r="D85" s="271">
        <v>23</v>
      </c>
      <c r="E85" s="271">
        <f>Tasaus[[#This Row],[Tuloveroprosentti 2022]]-12.64</f>
        <v>10.36</v>
      </c>
      <c r="F85" s="14">
        <v>5183427.26</v>
      </c>
      <c r="G85" s="14">
        <f>Tasaus[[#This Row],[Kunnallisvero (maksuunpantu), €]]*100/Tasaus[[#This Row],[Tuloveroprosentti 2022]]</f>
        <v>22536640.260869566</v>
      </c>
      <c r="H85" s="272">
        <f>Tasaus[[#This Row],[Verotettava tulo (kunnallisvero), €]]*($E$11/100)</f>
        <v>1660950.3872260873</v>
      </c>
      <c r="I85" s="14">
        <v>748560.09742915072</v>
      </c>
      <c r="J85" s="15">
        <v>266458.40574999998</v>
      </c>
      <c r="K85" s="15">
        <f>SUM(Tasaus[[#This Row],[Laskennallinen kunnallisvero, €]:[Laskennallinen kiinteistövero, €]])</f>
        <v>2675968.8904052377</v>
      </c>
      <c r="L85" s="15">
        <f>Tasaus[[#This Row],[Laskennallinen verotulo yhteensä, €]]/Tasaus[[#This Row],[Asukasluku 31.12.2021]]</f>
        <v>2076.0037939528611</v>
      </c>
      <c r="M85" s="34">
        <f>$L$11-Tasaus[[#This Row],[Laskennallinen verotulo yhteensä, €/asukas (=tasausraja)]]</f>
        <v>-119.05379395286104</v>
      </c>
      <c r="N85" s="377">
        <f>IF(Tasaus[[#This Row],[Erotus = tasausraja - laskennallinen verotulo, €/asukas]]&gt;0,(Tasaus[[#This Row],[Erotus = tasausraja - laskennallinen verotulo, €/asukas]]*$B$7),(Tasaus[[#This Row],[Erotus = tasausraja - laskennallinen verotulo, €/asukas]]*$B$8))</f>
        <v>-11.905379395286104</v>
      </c>
      <c r="O85" s="378">
        <f>Tasaus[[#This Row],[Tasaus,  €/asukas]]*Tasaus[[#This Row],[Asukasluku 31.12.2021]]</f>
        <v>-15346.034040523788</v>
      </c>
      <c r="Q85" s="116"/>
      <c r="R85" s="117"/>
      <c r="S85" s="118"/>
    </row>
    <row r="86" spans="1:19">
      <c r="A86" s="269">
        <v>232</v>
      </c>
      <c r="B86" s="13" t="s">
        <v>451</v>
      </c>
      <c r="C86" s="270">
        <v>12890</v>
      </c>
      <c r="D86" s="271">
        <v>22</v>
      </c>
      <c r="E86" s="271">
        <f>Tasaus[[#This Row],[Tuloveroprosentti 2022]]-12.64</f>
        <v>9.36</v>
      </c>
      <c r="F86" s="14">
        <v>40440814.030000001</v>
      </c>
      <c r="G86" s="14">
        <f>Tasaus[[#This Row],[Kunnallisvero (maksuunpantu), €]]*100/Tasaus[[#This Row],[Tuloveroprosentti 2022]]</f>
        <v>183821881.95454547</v>
      </c>
      <c r="H86" s="272">
        <f>Tasaus[[#This Row],[Verotettava tulo (kunnallisvero), €]]*($E$11/100)</f>
        <v>13547672.700050004</v>
      </c>
      <c r="I86" s="14">
        <v>3962195.1523195561</v>
      </c>
      <c r="J86" s="15">
        <v>1791790.3432500004</v>
      </c>
      <c r="K86" s="15">
        <f>SUM(Tasaus[[#This Row],[Laskennallinen kunnallisvero, €]:[Laskennallinen kiinteistövero, €]])</f>
        <v>19301658.195619561</v>
      </c>
      <c r="L86" s="15">
        <f>Tasaus[[#This Row],[Laskennallinen verotulo yhteensä, €]]/Tasaus[[#This Row],[Asukasluku 31.12.2021]]</f>
        <v>1497.4133588533407</v>
      </c>
      <c r="M86" s="34">
        <f>$L$11-Tasaus[[#This Row],[Laskennallinen verotulo yhteensä, €/asukas (=tasausraja)]]</f>
        <v>459.53664114665935</v>
      </c>
      <c r="N86" s="377">
        <f>IF(Tasaus[[#This Row],[Erotus = tasausraja - laskennallinen verotulo, €/asukas]]&gt;0,(Tasaus[[#This Row],[Erotus = tasausraja - laskennallinen verotulo, €/asukas]]*$B$7),(Tasaus[[#This Row],[Erotus = tasausraja - laskennallinen verotulo, €/asukas]]*$B$8))</f>
        <v>413.58297703199344</v>
      </c>
      <c r="O86" s="378">
        <f>Tasaus[[#This Row],[Tasaus,  €/asukas]]*Tasaus[[#This Row],[Asukasluku 31.12.2021]]</f>
        <v>5331084.5739423959</v>
      </c>
      <c r="Q86" s="116"/>
      <c r="R86" s="117"/>
      <c r="S86" s="118"/>
    </row>
    <row r="87" spans="1:19">
      <c r="A87" s="269">
        <v>233</v>
      </c>
      <c r="B87" s="13" t="s">
        <v>452</v>
      </c>
      <c r="C87" s="270">
        <v>15312</v>
      </c>
      <c r="D87" s="271">
        <v>21.75</v>
      </c>
      <c r="E87" s="271">
        <f>Tasaus[[#This Row],[Tuloveroprosentti 2022]]-12.64</f>
        <v>9.11</v>
      </c>
      <c r="F87" s="14">
        <v>49702750.079999998</v>
      </c>
      <c r="G87" s="14">
        <f>Tasaus[[#This Row],[Kunnallisvero (maksuunpantu), €]]*100/Tasaus[[#This Row],[Tuloveroprosentti 2022]]</f>
        <v>228518391.1724138</v>
      </c>
      <c r="H87" s="272">
        <f>Tasaus[[#This Row],[Verotettava tulo (kunnallisvero), €]]*($E$11/100)</f>
        <v>16841805.4294069</v>
      </c>
      <c r="I87" s="14">
        <v>3176211.8205150575</v>
      </c>
      <c r="J87" s="15">
        <v>2179181.30755</v>
      </c>
      <c r="K87" s="15">
        <f>SUM(Tasaus[[#This Row],[Laskennallinen kunnallisvero, €]:[Laskennallinen kiinteistövero, €]])</f>
        <v>22197198.557471961</v>
      </c>
      <c r="L87" s="15">
        <f>Tasaus[[#This Row],[Laskennallinen verotulo yhteensä, €]]/Tasaus[[#This Row],[Asukasluku 31.12.2021]]</f>
        <v>1449.6603028652012</v>
      </c>
      <c r="M87" s="34">
        <f>$L$11-Tasaus[[#This Row],[Laskennallinen verotulo yhteensä, €/asukas (=tasausraja)]]</f>
        <v>507.28969713479887</v>
      </c>
      <c r="N87" s="377">
        <f>IF(Tasaus[[#This Row],[Erotus = tasausraja - laskennallinen verotulo, €/asukas]]&gt;0,(Tasaus[[#This Row],[Erotus = tasausraja - laskennallinen verotulo, €/asukas]]*$B$7),(Tasaus[[#This Row],[Erotus = tasausraja - laskennallinen verotulo, €/asukas]]*$B$8))</f>
        <v>456.56072742131897</v>
      </c>
      <c r="O87" s="378">
        <f>Tasaus[[#This Row],[Tasaus,  €/asukas]]*Tasaus[[#This Row],[Asukasluku 31.12.2021]]</f>
        <v>6990857.8582752366</v>
      </c>
      <c r="Q87" s="116"/>
      <c r="R87" s="117"/>
      <c r="S87" s="118"/>
    </row>
    <row r="88" spans="1:19">
      <c r="A88" s="269">
        <v>235</v>
      </c>
      <c r="B88" s="13" t="s">
        <v>453</v>
      </c>
      <c r="C88" s="270">
        <v>10396</v>
      </c>
      <c r="D88" s="271">
        <v>17</v>
      </c>
      <c r="E88" s="271">
        <f>Tasaus[[#This Row],[Tuloveroprosentti 2022]]-12.64</f>
        <v>4.3599999999999994</v>
      </c>
      <c r="F88" s="14">
        <v>75417710.489999995</v>
      </c>
      <c r="G88" s="14">
        <f>Tasaus[[#This Row],[Kunnallisvero (maksuunpantu), €]]*100/Tasaus[[#This Row],[Tuloveroprosentti 2022]]</f>
        <v>443633591.11764699</v>
      </c>
      <c r="H88" s="272">
        <f>Tasaus[[#This Row],[Verotettava tulo (kunnallisvero), €]]*($E$11/100)</f>
        <v>32695795.665370591</v>
      </c>
      <c r="I88" s="14">
        <v>1551701.7043516748</v>
      </c>
      <c r="J88" s="15">
        <v>2848290.0517000002</v>
      </c>
      <c r="K88" s="15">
        <f>SUM(Tasaus[[#This Row],[Laskennallinen kunnallisvero, €]:[Laskennallinen kiinteistövero, €]])</f>
        <v>37095787.421422265</v>
      </c>
      <c r="L88" s="15">
        <f>Tasaus[[#This Row],[Laskennallinen verotulo yhteensä, €]]/Tasaus[[#This Row],[Asukasluku 31.12.2021]]</f>
        <v>3568.2750501560472</v>
      </c>
      <c r="M88" s="34">
        <f>$L$11-Tasaus[[#This Row],[Laskennallinen verotulo yhteensä, €/asukas (=tasausraja)]]</f>
        <v>-1611.3250501560472</v>
      </c>
      <c r="N88" s="377">
        <f>IF(Tasaus[[#This Row],[Erotus = tasausraja - laskennallinen verotulo, €/asukas]]&gt;0,(Tasaus[[#This Row],[Erotus = tasausraja - laskennallinen verotulo, €/asukas]]*$B$7),(Tasaus[[#This Row],[Erotus = tasausraja - laskennallinen verotulo, €/asukas]]*$B$8))</f>
        <v>-161.13250501560472</v>
      </c>
      <c r="O88" s="378">
        <f>Tasaus[[#This Row],[Tasaus,  €/asukas]]*Tasaus[[#This Row],[Asukasluku 31.12.2021]]</f>
        <v>-1675133.5221422266</v>
      </c>
      <c r="Q88" s="116"/>
      <c r="R88" s="117"/>
      <c r="S88" s="118"/>
    </row>
    <row r="89" spans="1:19">
      <c r="A89" s="269">
        <v>236</v>
      </c>
      <c r="B89" s="13" t="s">
        <v>454</v>
      </c>
      <c r="C89" s="270">
        <v>4196</v>
      </c>
      <c r="D89" s="271">
        <v>22</v>
      </c>
      <c r="E89" s="271">
        <f>Tasaus[[#This Row],[Tuloveroprosentti 2022]]-12.64</f>
        <v>9.36</v>
      </c>
      <c r="F89" s="14">
        <v>13392403.34</v>
      </c>
      <c r="G89" s="14">
        <f>Tasaus[[#This Row],[Kunnallisvero (maksuunpantu), €]]*100/Tasaus[[#This Row],[Tuloveroprosentti 2022]]</f>
        <v>60874560.636363633</v>
      </c>
      <c r="H89" s="272">
        <f>Tasaus[[#This Row],[Verotettava tulo (kunnallisvero), €]]*($E$11/100)</f>
        <v>4486455.118900001</v>
      </c>
      <c r="I89" s="14">
        <v>674608.75050041883</v>
      </c>
      <c r="J89" s="15">
        <v>542548.9436</v>
      </c>
      <c r="K89" s="15">
        <f>SUM(Tasaus[[#This Row],[Laskennallinen kunnallisvero, €]:[Laskennallinen kiinteistövero, €]])</f>
        <v>5703612.8130004201</v>
      </c>
      <c r="L89" s="15">
        <f>Tasaus[[#This Row],[Laskennallinen verotulo yhteensä, €]]/Tasaus[[#This Row],[Asukasluku 31.12.2021]]</f>
        <v>1359.2976198761726</v>
      </c>
      <c r="M89" s="34">
        <f>$L$11-Tasaus[[#This Row],[Laskennallinen verotulo yhteensä, €/asukas (=tasausraja)]]</f>
        <v>597.65238012382747</v>
      </c>
      <c r="N89" s="377">
        <f>IF(Tasaus[[#This Row],[Erotus = tasausraja - laskennallinen verotulo, €/asukas]]&gt;0,(Tasaus[[#This Row],[Erotus = tasausraja - laskennallinen verotulo, €/asukas]]*$B$7),(Tasaus[[#This Row],[Erotus = tasausraja - laskennallinen verotulo, €/asukas]]*$B$8))</f>
        <v>537.88714211144475</v>
      </c>
      <c r="O89" s="378">
        <f>Tasaus[[#This Row],[Tasaus,  €/asukas]]*Tasaus[[#This Row],[Asukasluku 31.12.2021]]</f>
        <v>2256974.4482996222</v>
      </c>
      <c r="Q89" s="116"/>
      <c r="R89" s="117"/>
      <c r="S89" s="118"/>
    </row>
    <row r="90" spans="1:19">
      <c r="A90" s="269">
        <v>239</v>
      </c>
      <c r="B90" s="13" t="s">
        <v>455</v>
      </c>
      <c r="C90" s="270">
        <v>2095</v>
      </c>
      <c r="D90" s="271">
        <v>20.500000000000004</v>
      </c>
      <c r="E90" s="271">
        <f>Tasaus[[#This Row],[Tuloveroprosentti 2022]]-12.64</f>
        <v>7.860000000000003</v>
      </c>
      <c r="F90" s="14">
        <v>5981509.1299999999</v>
      </c>
      <c r="G90" s="14">
        <f>Tasaus[[#This Row],[Kunnallisvero (maksuunpantu), €]]*100/Tasaus[[#This Row],[Tuloveroprosentti 2022]]</f>
        <v>29178093.317073166</v>
      </c>
      <c r="H90" s="272">
        <f>Tasaus[[#This Row],[Verotettava tulo (kunnallisvero), €]]*($E$11/100)</f>
        <v>2150425.4774682927</v>
      </c>
      <c r="I90" s="14">
        <v>771684.10788973386</v>
      </c>
      <c r="J90" s="15">
        <v>298985.90905000002</v>
      </c>
      <c r="K90" s="15">
        <f>SUM(Tasaus[[#This Row],[Laskennallinen kunnallisvero, €]:[Laskennallinen kiinteistövero, €]])</f>
        <v>3221095.4944080263</v>
      </c>
      <c r="L90" s="15">
        <f>Tasaus[[#This Row],[Laskennallinen verotulo yhteensä, €]]/Tasaus[[#This Row],[Asukasluku 31.12.2021]]</f>
        <v>1537.5157491207763</v>
      </c>
      <c r="M90" s="34">
        <f>$L$11-Tasaus[[#This Row],[Laskennallinen verotulo yhteensä, €/asukas (=tasausraja)]]</f>
        <v>419.43425087922378</v>
      </c>
      <c r="N90" s="377">
        <f>IF(Tasaus[[#This Row],[Erotus = tasausraja - laskennallinen verotulo, €/asukas]]&gt;0,(Tasaus[[#This Row],[Erotus = tasausraja - laskennallinen verotulo, €/asukas]]*$B$7),(Tasaus[[#This Row],[Erotus = tasausraja - laskennallinen verotulo, €/asukas]]*$B$8))</f>
        <v>377.4908257913014</v>
      </c>
      <c r="O90" s="378">
        <f>Tasaus[[#This Row],[Tasaus,  €/asukas]]*Tasaus[[#This Row],[Asukasluku 31.12.2021]]</f>
        <v>790843.28003277641</v>
      </c>
      <c r="Q90" s="116"/>
      <c r="R90" s="117"/>
      <c r="S90" s="118"/>
    </row>
    <row r="91" spans="1:19">
      <c r="A91" s="269">
        <v>240</v>
      </c>
      <c r="B91" s="13" t="s">
        <v>456</v>
      </c>
      <c r="C91" s="270">
        <v>19982</v>
      </c>
      <c r="D91" s="271">
        <v>21.750000000000004</v>
      </c>
      <c r="E91" s="271">
        <f>Tasaus[[#This Row],[Tuloveroprosentti 2022]]-12.64</f>
        <v>9.110000000000003</v>
      </c>
      <c r="F91" s="14">
        <v>78186954.409999996</v>
      </c>
      <c r="G91" s="14">
        <f>Tasaus[[#This Row],[Kunnallisvero (maksuunpantu), €]]*100/Tasaus[[#This Row],[Tuloveroprosentti 2022]]</f>
        <v>359480250.16091949</v>
      </c>
      <c r="H91" s="272">
        <f>Tasaus[[#This Row],[Verotettava tulo (kunnallisvero), €]]*($E$11/100)</f>
        <v>26493694.436859772</v>
      </c>
      <c r="I91" s="14">
        <v>3504672.2911632075</v>
      </c>
      <c r="J91" s="15">
        <v>2978850.8482500003</v>
      </c>
      <c r="K91" s="15">
        <f>SUM(Tasaus[[#This Row],[Laskennallinen kunnallisvero, €]:[Laskennallinen kiinteistövero, €]])</f>
        <v>32977217.576272979</v>
      </c>
      <c r="L91" s="15">
        <f>Tasaus[[#This Row],[Laskennallinen verotulo yhteensä, €]]/Tasaus[[#This Row],[Asukasluku 31.12.2021]]</f>
        <v>1650.3461903849955</v>
      </c>
      <c r="M91" s="34">
        <f>$L$11-Tasaus[[#This Row],[Laskennallinen verotulo yhteensä, €/asukas (=tasausraja)]]</f>
        <v>306.60380961500459</v>
      </c>
      <c r="N91" s="377">
        <f>IF(Tasaus[[#This Row],[Erotus = tasausraja - laskennallinen verotulo, €/asukas]]&gt;0,(Tasaus[[#This Row],[Erotus = tasausraja - laskennallinen verotulo, €/asukas]]*$B$7),(Tasaus[[#This Row],[Erotus = tasausraja - laskennallinen verotulo, €/asukas]]*$B$8))</f>
        <v>275.94342865350416</v>
      </c>
      <c r="O91" s="378">
        <f>Tasaus[[#This Row],[Tasaus,  €/asukas]]*Tasaus[[#This Row],[Asukasluku 31.12.2021]]</f>
        <v>5513901.5913543198</v>
      </c>
      <c r="Q91" s="116"/>
      <c r="R91" s="117"/>
      <c r="S91" s="118"/>
    </row>
    <row r="92" spans="1:19">
      <c r="A92" s="269">
        <v>241</v>
      </c>
      <c r="B92" s="13" t="s">
        <v>457</v>
      </c>
      <c r="C92" s="270">
        <v>7904</v>
      </c>
      <c r="D92" s="271">
        <v>21.25</v>
      </c>
      <c r="E92" s="271">
        <f>Tasaus[[#This Row],[Tuloveroprosentti 2022]]-12.64</f>
        <v>8.61</v>
      </c>
      <c r="F92" s="14">
        <v>32966413.550000001</v>
      </c>
      <c r="G92" s="14">
        <f>Tasaus[[#This Row],[Kunnallisvero (maksuunpantu), €]]*100/Tasaus[[#This Row],[Tuloveroprosentti 2022]]</f>
        <v>155136063.7647059</v>
      </c>
      <c r="H92" s="272">
        <f>Tasaus[[#This Row],[Verotettava tulo (kunnallisvero), €]]*($E$11/100)</f>
        <v>11433527.899458827</v>
      </c>
      <c r="I92" s="14">
        <v>1248823.357263353</v>
      </c>
      <c r="J92" s="15">
        <v>952877.15705000015</v>
      </c>
      <c r="K92" s="15">
        <f>SUM(Tasaus[[#This Row],[Laskennallinen kunnallisvero, €]:[Laskennallinen kiinteistövero, €]])</f>
        <v>13635228.413772181</v>
      </c>
      <c r="L92" s="15">
        <f>Tasaus[[#This Row],[Laskennallinen verotulo yhteensä, €]]/Tasaus[[#This Row],[Asukasluku 31.12.2021]]</f>
        <v>1725.1048094347395</v>
      </c>
      <c r="M92" s="34">
        <f>$L$11-Tasaus[[#This Row],[Laskennallinen verotulo yhteensä, €/asukas (=tasausraja)]]</f>
        <v>231.84519056526051</v>
      </c>
      <c r="N92" s="377">
        <f>IF(Tasaus[[#This Row],[Erotus = tasausraja - laskennallinen verotulo, €/asukas]]&gt;0,(Tasaus[[#This Row],[Erotus = tasausraja - laskennallinen verotulo, €/asukas]]*$B$7),(Tasaus[[#This Row],[Erotus = tasausraja - laskennallinen verotulo, €/asukas]]*$B$8))</f>
        <v>208.66067150873445</v>
      </c>
      <c r="O92" s="378">
        <f>Tasaus[[#This Row],[Tasaus,  €/asukas]]*Tasaus[[#This Row],[Asukasluku 31.12.2021]]</f>
        <v>1649253.9476050371</v>
      </c>
      <c r="Q92" s="116"/>
      <c r="R92" s="117"/>
      <c r="S92" s="118"/>
    </row>
    <row r="93" spans="1:19">
      <c r="A93" s="269">
        <v>244</v>
      </c>
      <c r="B93" s="13" t="s">
        <v>458</v>
      </c>
      <c r="C93" s="270">
        <v>19116</v>
      </c>
      <c r="D93" s="271">
        <v>20.5</v>
      </c>
      <c r="E93" s="271">
        <f>Tasaus[[#This Row],[Tuloveroprosentti 2022]]-12.64</f>
        <v>7.8599999999999994</v>
      </c>
      <c r="F93" s="14">
        <v>76037997.040000007</v>
      </c>
      <c r="G93" s="14">
        <f>Tasaus[[#This Row],[Kunnallisvero (maksuunpantu), €]]*100/Tasaus[[#This Row],[Tuloveroprosentti 2022]]</f>
        <v>370917058.73170733</v>
      </c>
      <c r="H93" s="272">
        <f>Tasaus[[#This Row],[Verotettava tulo (kunnallisvero), €]]*($E$11/100)</f>
        <v>27336587.228526838</v>
      </c>
      <c r="I93" s="14">
        <v>3636265.4794561751</v>
      </c>
      <c r="J93" s="15">
        <v>2368476.7890500003</v>
      </c>
      <c r="K93" s="15">
        <f>SUM(Tasaus[[#This Row],[Laskennallinen kunnallisvero, €]:[Laskennallinen kiinteistövero, €]])</f>
        <v>33341329.497033015</v>
      </c>
      <c r="L93" s="15">
        <f>Tasaus[[#This Row],[Laskennallinen verotulo yhteensä, €]]/Tasaus[[#This Row],[Asukasluku 31.12.2021]]</f>
        <v>1744.1582704034847</v>
      </c>
      <c r="M93" s="34">
        <f>$L$11-Tasaus[[#This Row],[Laskennallinen verotulo yhteensä, €/asukas (=tasausraja)]]</f>
        <v>212.79172959651532</v>
      </c>
      <c r="N93" s="377">
        <f>IF(Tasaus[[#This Row],[Erotus = tasausraja - laskennallinen verotulo, €/asukas]]&gt;0,(Tasaus[[#This Row],[Erotus = tasausraja - laskennallinen verotulo, €/asukas]]*$B$7),(Tasaus[[#This Row],[Erotus = tasausraja - laskennallinen verotulo, €/asukas]]*$B$8))</f>
        <v>191.51255663686379</v>
      </c>
      <c r="O93" s="378">
        <f>Tasaus[[#This Row],[Tasaus,  €/asukas]]*Tasaus[[#This Row],[Asukasluku 31.12.2021]]</f>
        <v>3660954.0326702883</v>
      </c>
      <c r="Q93" s="116"/>
      <c r="R93" s="117"/>
      <c r="S93" s="118"/>
    </row>
    <row r="94" spans="1:19">
      <c r="A94" s="269">
        <v>245</v>
      </c>
      <c r="B94" s="13" t="s">
        <v>459</v>
      </c>
      <c r="C94" s="270">
        <v>37232</v>
      </c>
      <c r="D94" s="271">
        <v>19.25</v>
      </c>
      <c r="E94" s="271">
        <f>Tasaus[[#This Row],[Tuloveroprosentti 2022]]-12.64</f>
        <v>6.6099999999999994</v>
      </c>
      <c r="F94" s="14">
        <v>154224101.40000001</v>
      </c>
      <c r="G94" s="14">
        <f>Tasaus[[#This Row],[Kunnallisvero (maksuunpantu), €]]*100/Tasaus[[#This Row],[Tuloveroprosentti 2022]]</f>
        <v>801164163.11688316</v>
      </c>
      <c r="H94" s="272">
        <f>Tasaus[[#This Row],[Verotettava tulo (kunnallisvero), €]]*($E$11/100)</f>
        <v>59045798.821714304</v>
      </c>
      <c r="I94" s="14">
        <v>7708026.212097683</v>
      </c>
      <c r="J94" s="15">
        <v>5628512.1041000001</v>
      </c>
      <c r="K94" s="15">
        <f>SUM(Tasaus[[#This Row],[Laskennallinen kunnallisvero, €]:[Laskennallinen kiinteistövero, €]])</f>
        <v>72382337.13791199</v>
      </c>
      <c r="L94" s="15">
        <f>Tasaus[[#This Row],[Laskennallinen verotulo yhteensä, €]]/Tasaus[[#This Row],[Asukasluku 31.12.2021]]</f>
        <v>1944.0894160376017</v>
      </c>
      <c r="M94" s="34">
        <f>$L$11-Tasaus[[#This Row],[Laskennallinen verotulo yhteensä, €/asukas (=tasausraja)]]</f>
        <v>12.860583962398323</v>
      </c>
      <c r="N94" s="377">
        <f>IF(Tasaus[[#This Row],[Erotus = tasausraja - laskennallinen verotulo, €/asukas]]&gt;0,(Tasaus[[#This Row],[Erotus = tasausraja - laskennallinen verotulo, €/asukas]]*$B$7),(Tasaus[[#This Row],[Erotus = tasausraja - laskennallinen verotulo, €/asukas]]*$B$8))</f>
        <v>11.57452556615849</v>
      </c>
      <c r="O94" s="378">
        <f>Tasaus[[#This Row],[Tasaus,  €/asukas]]*Tasaus[[#This Row],[Asukasluku 31.12.2021]]</f>
        <v>430942.73587921291</v>
      </c>
      <c r="Q94" s="116"/>
      <c r="R94" s="117"/>
      <c r="S94" s="118"/>
    </row>
    <row r="95" spans="1:19">
      <c r="A95" s="269">
        <v>249</v>
      </c>
      <c r="B95" s="13" t="s">
        <v>460</v>
      </c>
      <c r="C95" s="270">
        <v>9443</v>
      </c>
      <c r="D95" s="271">
        <v>21.75</v>
      </c>
      <c r="E95" s="271">
        <f>Tasaus[[#This Row],[Tuloveroprosentti 2022]]-12.64</f>
        <v>9.11</v>
      </c>
      <c r="F95" s="14">
        <v>31887766.780000001</v>
      </c>
      <c r="G95" s="14">
        <f>Tasaus[[#This Row],[Kunnallisvero (maksuunpantu), €]]*100/Tasaus[[#This Row],[Tuloveroprosentti 2022]]</f>
        <v>146610421.9770115</v>
      </c>
      <c r="H95" s="272">
        <f>Tasaus[[#This Row],[Verotettava tulo (kunnallisvero), €]]*($E$11/100)</f>
        <v>10805188.09970575</v>
      </c>
      <c r="I95" s="14">
        <v>2466018.9565779511</v>
      </c>
      <c r="J95" s="15">
        <v>1458106.3813</v>
      </c>
      <c r="K95" s="15">
        <f>SUM(Tasaus[[#This Row],[Laskennallinen kunnallisvero, €]:[Laskennallinen kiinteistövero, €]])</f>
        <v>14729313.437583702</v>
      </c>
      <c r="L95" s="15">
        <f>Tasaus[[#This Row],[Laskennallinen verotulo yhteensä, €]]/Tasaus[[#This Row],[Asukasluku 31.12.2021]]</f>
        <v>1559.8129236030607</v>
      </c>
      <c r="M95" s="34">
        <f>$L$11-Tasaus[[#This Row],[Laskennallinen verotulo yhteensä, €/asukas (=tasausraja)]]</f>
        <v>397.13707639693939</v>
      </c>
      <c r="N95" s="377">
        <f>IF(Tasaus[[#This Row],[Erotus = tasausraja - laskennallinen verotulo, €/asukas]]&gt;0,(Tasaus[[#This Row],[Erotus = tasausraja - laskennallinen verotulo, €/asukas]]*$B$7),(Tasaus[[#This Row],[Erotus = tasausraja - laskennallinen verotulo, €/asukas]]*$B$8))</f>
        <v>357.42336875724544</v>
      </c>
      <c r="O95" s="378">
        <f>Tasaus[[#This Row],[Tasaus,  €/asukas]]*Tasaus[[#This Row],[Asukasluku 31.12.2021]]</f>
        <v>3375148.8711746689</v>
      </c>
      <c r="Q95" s="116"/>
      <c r="R95" s="117"/>
      <c r="S95" s="118"/>
    </row>
    <row r="96" spans="1:19">
      <c r="A96" s="269">
        <v>250</v>
      </c>
      <c r="B96" s="13" t="s">
        <v>461</v>
      </c>
      <c r="C96" s="270">
        <v>1808</v>
      </c>
      <c r="D96" s="271">
        <v>21.5</v>
      </c>
      <c r="E96" s="271">
        <f>Tasaus[[#This Row],[Tuloveroprosentti 2022]]-12.64</f>
        <v>8.86</v>
      </c>
      <c r="F96" s="14">
        <v>4969473.0199999996</v>
      </c>
      <c r="G96" s="14">
        <f>Tasaus[[#This Row],[Kunnallisvero (maksuunpantu), €]]*100/Tasaus[[#This Row],[Tuloveroprosentti 2022]]</f>
        <v>23113827.999999996</v>
      </c>
      <c r="H96" s="272">
        <f>Tasaus[[#This Row],[Verotettava tulo (kunnallisvero), €]]*($E$11/100)</f>
        <v>1703489.1236</v>
      </c>
      <c r="I96" s="14">
        <v>667708.57506928581</v>
      </c>
      <c r="J96" s="15">
        <v>277624.71455000003</v>
      </c>
      <c r="K96" s="15">
        <f>SUM(Tasaus[[#This Row],[Laskennallinen kunnallisvero, €]:[Laskennallinen kiinteistövero, €]])</f>
        <v>2648822.4132192861</v>
      </c>
      <c r="L96" s="15">
        <f>Tasaus[[#This Row],[Laskennallinen verotulo yhteensä, €]]/Tasaus[[#This Row],[Asukasluku 31.12.2021]]</f>
        <v>1465.0566444796937</v>
      </c>
      <c r="M96" s="34">
        <f>$L$11-Tasaus[[#This Row],[Laskennallinen verotulo yhteensä, €/asukas (=tasausraja)]]</f>
        <v>491.89335552030639</v>
      </c>
      <c r="N96" s="377">
        <f>IF(Tasaus[[#This Row],[Erotus = tasausraja - laskennallinen verotulo, €/asukas]]&gt;0,(Tasaus[[#This Row],[Erotus = tasausraja - laskennallinen verotulo, €/asukas]]*$B$7),(Tasaus[[#This Row],[Erotus = tasausraja - laskennallinen verotulo, €/asukas]]*$B$8))</f>
        <v>442.70401996827576</v>
      </c>
      <c r="O96" s="378">
        <f>Tasaus[[#This Row],[Tasaus,  €/asukas]]*Tasaus[[#This Row],[Asukasluku 31.12.2021]]</f>
        <v>800408.86810264259</v>
      </c>
      <c r="Q96" s="116"/>
      <c r="R96" s="117"/>
      <c r="S96" s="118"/>
    </row>
    <row r="97" spans="1:19">
      <c r="A97" s="269">
        <v>256</v>
      </c>
      <c r="B97" s="13" t="s">
        <v>462</v>
      </c>
      <c r="C97" s="270">
        <v>1581</v>
      </c>
      <c r="D97" s="271">
        <v>21.5</v>
      </c>
      <c r="E97" s="271">
        <f>Tasaus[[#This Row],[Tuloveroprosentti 2022]]-12.64</f>
        <v>8.86</v>
      </c>
      <c r="F97" s="14">
        <v>3978735.98</v>
      </c>
      <c r="G97" s="14">
        <f>Tasaus[[#This Row],[Kunnallisvero (maksuunpantu), €]]*100/Tasaus[[#This Row],[Tuloveroprosentti 2022]]</f>
        <v>18505748.744186047</v>
      </c>
      <c r="H97" s="272">
        <f>Tasaus[[#This Row],[Verotettava tulo (kunnallisvero), €]]*($E$11/100)</f>
        <v>1363873.6824465119</v>
      </c>
      <c r="I97" s="14">
        <v>580000.70452042739</v>
      </c>
      <c r="J97" s="15">
        <v>203503.89835</v>
      </c>
      <c r="K97" s="15">
        <f>SUM(Tasaus[[#This Row],[Laskennallinen kunnallisvero, €]:[Laskennallinen kiinteistövero, €]])</f>
        <v>2147378.2853169395</v>
      </c>
      <c r="L97" s="15">
        <f>Tasaus[[#This Row],[Laskennallinen verotulo yhteensä, €]]/Tasaus[[#This Row],[Asukasluku 31.12.2021]]</f>
        <v>1358.240534672321</v>
      </c>
      <c r="M97" s="34">
        <f>$L$11-Tasaus[[#This Row],[Laskennallinen verotulo yhteensä, €/asukas (=tasausraja)]]</f>
        <v>598.70946532767903</v>
      </c>
      <c r="N97" s="377">
        <f>IF(Tasaus[[#This Row],[Erotus = tasausraja - laskennallinen verotulo, €/asukas]]&gt;0,(Tasaus[[#This Row],[Erotus = tasausraja - laskennallinen verotulo, €/asukas]]*$B$7),(Tasaus[[#This Row],[Erotus = tasausraja - laskennallinen verotulo, €/asukas]]*$B$8))</f>
        <v>538.83851879491112</v>
      </c>
      <c r="O97" s="378">
        <f>Tasaus[[#This Row],[Tasaus,  €/asukas]]*Tasaus[[#This Row],[Asukasluku 31.12.2021]]</f>
        <v>851903.69821475446</v>
      </c>
      <c r="Q97" s="116"/>
      <c r="R97" s="117"/>
      <c r="S97" s="118"/>
    </row>
    <row r="98" spans="1:19">
      <c r="A98" s="269">
        <v>257</v>
      </c>
      <c r="B98" s="13" t="s">
        <v>463</v>
      </c>
      <c r="C98" s="270">
        <v>40433</v>
      </c>
      <c r="D98" s="271">
        <v>19.75</v>
      </c>
      <c r="E98" s="271">
        <f>Tasaus[[#This Row],[Tuloveroprosentti 2022]]-12.64</f>
        <v>7.1099999999999994</v>
      </c>
      <c r="F98" s="14">
        <v>202863211.78999999</v>
      </c>
      <c r="G98" s="14">
        <f>Tasaus[[#This Row],[Kunnallisvero (maksuunpantu), €]]*100/Tasaus[[#This Row],[Tuloveroprosentti 2022]]</f>
        <v>1027155502.7341772</v>
      </c>
      <c r="H98" s="272">
        <f>Tasaus[[#This Row],[Verotettava tulo (kunnallisvero), €]]*($E$11/100)</f>
        <v>75701360.551508874</v>
      </c>
      <c r="I98" s="14">
        <v>5573223.792370066</v>
      </c>
      <c r="J98" s="15">
        <v>7426716.1007000012</v>
      </c>
      <c r="K98" s="15">
        <f>SUM(Tasaus[[#This Row],[Laskennallinen kunnallisvero, €]:[Laskennallinen kiinteistövero, €]])</f>
        <v>88701300.444578946</v>
      </c>
      <c r="L98" s="15">
        <f>Tasaus[[#This Row],[Laskennallinen verotulo yhteensä, €]]/Tasaus[[#This Row],[Asukasluku 31.12.2021]]</f>
        <v>2193.7847907545556</v>
      </c>
      <c r="M98" s="34">
        <f>$L$11-Tasaus[[#This Row],[Laskennallinen verotulo yhteensä, €/asukas (=tasausraja)]]</f>
        <v>-236.83479075455557</v>
      </c>
      <c r="N98" s="377">
        <f>IF(Tasaus[[#This Row],[Erotus = tasausraja - laskennallinen verotulo, €/asukas]]&gt;0,(Tasaus[[#This Row],[Erotus = tasausraja - laskennallinen verotulo, €/asukas]]*$B$7),(Tasaus[[#This Row],[Erotus = tasausraja - laskennallinen verotulo, €/asukas]]*$B$8))</f>
        <v>-23.683479075455558</v>
      </c>
      <c r="O98" s="378">
        <f>Tasaus[[#This Row],[Tasaus,  €/asukas]]*Tasaus[[#This Row],[Asukasluku 31.12.2021]]</f>
        <v>-957594.10945789458</v>
      </c>
      <c r="Q98" s="116"/>
      <c r="R98" s="117"/>
      <c r="S98" s="118"/>
    </row>
    <row r="99" spans="1:19">
      <c r="A99" s="269">
        <v>260</v>
      </c>
      <c r="B99" s="13" t="s">
        <v>464</v>
      </c>
      <c r="C99" s="270">
        <v>9877</v>
      </c>
      <c r="D99" s="271">
        <v>20.75</v>
      </c>
      <c r="E99" s="271">
        <f>Tasaus[[#This Row],[Tuloveroprosentti 2022]]-12.64</f>
        <v>8.11</v>
      </c>
      <c r="F99" s="14">
        <v>27405727.600000001</v>
      </c>
      <c r="G99" s="14">
        <f>Tasaus[[#This Row],[Kunnallisvero (maksuunpantu), €]]*100/Tasaus[[#This Row],[Tuloveroprosentti 2022]]</f>
        <v>132075795.6626506</v>
      </c>
      <c r="H99" s="272">
        <f>Tasaus[[#This Row],[Verotettava tulo (kunnallisvero), €]]*($E$11/100)</f>
        <v>9733986.1403373517</v>
      </c>
      <c r="I99" s="14">
        <v>2190078.8525294792</v>
      </c>
      <c r="J99" s="15">
        <v>1549954.2536000002</v>
      </c>
      <c r="K99" s="15">
        <f>SUM(Tasaus[[#This Row],[Laskennallinen kunnallisvero, €]:[Laskennallinen kiinteistövero, €]])</f>
        <v>13474019.24646683</v>
      </c>
      <c r="L99" s="15">
        <f>Tasaus[[#This Row],[Laskennallinen verotulo yhteensä, €]]/Tasaus[[#This Row],[Asukasluku 31.12.2021]]</f>
        <v>1364.1813553170832</v>
      </c>
      <c r="M99" s="34">
        <f>$L$11-Tasaus[[#This Row],[Laskennallinen verotulo yhteensä, €/asukas (=tasausraja)]]</f>
        <v>592.76864468291683</v>
      </c>
      <c r="N99" s="377">
        <f>IF(Tasaus[[#This Row],[Erotus = tasausraja - laskennallinen verotulo, €/asukas]]&gt;0,(Tasaus[[#This Row],[Erotus = tasausraja - laskennallinen verotulo, €/asukas]]*$B$7),(Tasaus[[#This Row],[Erotus = tasausraja - laskennallinen verotulo, €/asukas]]*$B$8))</f>
        <v>533.49178021462512</v>
      </c>
      <c r="O99" s="378">
        <f>Tasaus[[#This Row],[Tasaus,  €/asukas]]*Tasaus[[#This Row],[Asukasluku 31.12.2021]]</f>
        <v>5269298.3131798524</v>
      </c>
      <c r="Q99" s="116"/>
      <c r="R99" s="117"/>
      <c r="S99" s="118"/>
    </row>
    <row r="100" spans="1:19">
      <c r="A100" s="269">
        <v>261</v>
      </c>
      <c r="B100" s="13" t="s">
        <v>465</v>
      </c>
      <c r="C100" s="270">
        <v>6523</v>
      </c>
      <c r="D100" s="271">
        <v>20.25</v>
      </c>
      <c r="E100" s="271">
        <f>Tasaus[[#This Row],[Tuloveroprosentti 2022]]-12.64</f>
        <v>7.6099999999999994</v>
      </c>
      <c r="F100" s="14">
        <v>23582899.739999998</v>
      </c>
      <c r="G100" s="14">
        <f>Tasaus[[#This Row],[Kunnallisvero (maksuunpantu), €]]*100/Tasaus[[#This Row],[Tuloveroprosentti 2022]]</f>
        <v>116458764.14814815</v>
      </c>
      <c r="H100" s="272">
        <f>Tasaus[[#This Row],[Verotettava tulo (kunnallisvero), €]]*($E$11/100)</f>
        <v>8583010.9177185204</v>
      </c>
      <c r="I100" s="14">
        <v>3730189.2433099258</v>
      </c>
      <c r="J100" s="15">
        <v>3704219.3815000001</v>
      </c>
      <c r="K100" s="15">
        <f>SUM(Tasaus[[#This Row],[Laskennallinen kunnallisvero, €]:[Laskennallinen kiinteistövero, €]])</f>
        <v>16017419.542528447</v>
      </c>
      <c r="L100" s="15">
        <f>Tasaus[[#This Row],[Laskennallinen verotulo yhteensä, €]]/Tasaus[[#This Row],[Asukasluku 31.12.2021]]</f>
        <v>2455.5295941328295</v>
      </c>
      <c r="M100" s="34">
        <f>$L$11-Tasaus[[#This Row],[Laskennallinen verotulo yhteensä, €/asukas (=tasausraja)]]</f>
        <v>-498.57959413282947</v>
      </c>
      <c r="N100" s="377">
        <f>IF(Tasaus[[#This Row],[Erotus = tasausraja - laskennallinen verotulo, €/asukas]]&gt;0,(Tasaus[[#This Row],[Erotus = tasausraja - laskennallinen verotulo, €/asukas]]*$B$7),(Tasaus[[#This Row],[Erotus = tasausraja - laskennallinen verotulo, €/asukas]]*$B$8))</f>
        <v>-49.857959413282948</v>
      </c>
      <c r="O100" s="378">
        <f>Tasaus[[#This Row],[Tasaus,  €/asukas]]*Tasaus[[#This Row],[Asukasluku 31.12.2021]]</f>
        <v>-325223.46925284469</v>
      </c>
      <c r="Q100" s="116"/>
      <c r="R100" s="117"/>
      <c r="S100" s="118"/>
    </row>
    <row r="101" spans="1:19">
      <c r="A101" s="269">
        <v>263</v>
      </c>
      <c r="B101" s="13" t="s">
        <v>466</v>
      </c>
      <c r="C101" s="270">
        <v>7759</v>
      </c>
      <c r="D101" s="271">
        <v>21.75</v>
      </c>
      <c r="E101" s="271">
        <f>Tasaus[[#This Row],[Tuloveroprosentti 2022]]-12.64</f>
        <v>9.11</v>
      </c>
      <c r="F101" s="14">
        <v>21962361.18</v>
      </c>
      <c r="G101" s="14">
        <f>Tasaus[[#This Row],[Kunnallisvero (maksuunpantu), €]]*100/Tasaus[[#This Row],[Tuloveroprosentti 2022]]</f>
        <v>100976373.24137931</v>
      </c>
      <c r="H101" s="272">
        <f>Tasaus[[#This Row],[Verotettava tulo (kunnallisvero), €]]*($E$11/100)</f>
        <v>7441958.7078896565</v>
      </c>
      <c r="I101" s="14">
        <v>1831874.6542675011</v>
      </c>
      <c r="J101" s="15">
        <v>907781.88010000018</v>
      </c>
      <c r="K101" s="15">
        <f>SUM(Tasaus[[#This Row],[Laskennallinen kunnallisvero, €]:[Laskennallinen kiinteistövero, €]])</f>
        <v>10181615.242257159</v>
      </c>
      <c r="L101" s="15">
        <f>Tasaus[[#This Row],[Laskennallinen verotulo yhteensä, €]]/Tasaus[[#This Row],[Asukasluku 31.12.2021]]</f>
        <v>1312.2329220591776</v>
      </c>
      <c r="M101" s="34">
        <f>$L$11-Tasaus[[#This Row],[Laskennallinen verotulo yhteensä, €/asukas (=tasausraja)]]</f>
        <v>644.71707794082249</v>
      </c>
      <c r="N101" s="377">
        <f>IF(Tasaus[[#This Row],[Erotus = tasausraja - laskennallinen verotulo, €/asukas]]&gt;0,(Tasaus[[#This Row],[Erotus = tasausraja - laskennallinen verotulo, €/asukas]]*$B$7),(Tasaus[[#This Row],[Erotus = tasausraja - laskennallinen verotulo, €/asukas]]*$B$8))</f>
        <v>580.24537014674024</v>
      </c>
      <c r="O101" s="378">
        <f>Tasaus[[#This Row],[Tasaus,  €/asukas]]*Tasaus[[#This Row],[Asukasluku 31.12.2021]]</f>
        <v>4502123.8269685572</v>
      </c>
      <c r="Q101" s="116"/>
      <c r="R101" s="117"/>
      <c r="S101" s="118"/>
    </row>
    <row r="102" spans="1:19">
      <c r="A102" s="269">
        <v>265</v>
      </c>
      <c r="B102" s="13" t="s">
        <v>467</v>
      </c>
      <c r="C102" s="270">
        <v>1088</v>
      </c>
      <c r="D102" s="271">
        <v>21.75</v>
      </c>
      <c r="E102" s="271">
        <f>Tasaus[[#This Row],[Tuloveroprosentti 2022]]-12.64</f>
        <v>9.11</v>
      </c>
      <c r="F102" s="14">
        <v>2740219.96</v>
      </c>
      <c r="G102" s="14">
        <f>Tasaus[[#This Row],[Kunnallisvero (maksuunpantu), €]]*100/Tasaus[[#This Row],[Tuloveroprosentti 2022]]</f>
        <v>12598712.459770115</v>
      </c>
      <c r="H102" s="272">
        <f>Tasaus[[#This Row],[Verotettava tulo (kunnallisvero), €]]*($E$11/100)</f>
        <v>928525.10828505771</v>
      </c>
      <c r="I102" s="14">
        <v>580977.16826093011</v>
      </c>
      <c r="J102" s="15">
        <v>227730.92445000002</v>
      </c>
      <c r="K102" s="15">
        <f>SUM(Tasaus[[#This Row],[Laskennallinen kunnallisvero, €]:[Laskennallinen kiinteistövero, €]])</f>
        <v>1737233.200995988</v>
      </c>
      <c r="L102" s="15">
        <f>Tasaus[[#This Row],[Laskennallinen verotulo yhteensä, €]]/Tasaus[[#This Row],[Asukasluku 31.12.2021]]</f>
        <v>1596.7216920919006</v>
      </c>
      <c r="M102" s="34">
        <f>$L$11-Tasaus[[#This Row],[Laskennallinen verotulo yhteensä, €/asukas (=tasausraja)]]</f>
        <v>360.2283079080994</v>
      </c>
      <c r="N102" s="377">
        <f>IF(Tasaus[[#This Row],[Erotus = tasausraja - laskennallinen verotulo, €/asukas]]&gt;0,(Tasaus[[#This Row],[Erotus = tasausraja - laskennallinen verotulo, €/asukas]]*$B$7),(Tasaus[[#This Row],[Erotus = tasausraja - laskennallinen verotulo, €/asukas]]*$B$8))</f>
        <v>324.20547711728949</v>
      </c>
      <c r="O102" s="378">
        <f>Tasaus[[#This Row],[Tasaus,  €/asukas]]*Tasaus[[#This Row],[Asukasluku 31.12.2021]]</f>
        <v>352735.55910361098</v>
      </c>
      <c r="Q102" s="116"/>
      <c r="R102" s="117"/>
      <c r="S102" s="118"/>
    </row>
    <row r="103" spans="1:19">
      <c r="A103" s="269">
        <v>271</v>
      </c>
      <c r="B103" s="13" t="s">
        <v>468</v>
      </c>
      <c r="C103" s="270">
        <v>6951</v>
      </c>
      <c r="D103" s="271">
        <v>21.75</v>
      </c>
      <c r="E103" s="271">
        <f>Tasaus[[#This Row],[Tuloveroprosentti 2022]]-12.64</f>
        <v>9.11</v>
      </c>
      <c r="F103" s="14">
        <v>23648932.789999999</v>
      </c>
      <c r="G103" s="14">
        <f>Tasaus[[#This Row],[Kunnallisvero (maksuunpantu), €]]*100/Tasaus[[#This Row],[Tuloveroprosentti 2022]]</f>
        <v>108730725.47126436</v>
      </c>
      <c r="H103" s="272">
        <f>Tasaus[[#This Row],[Verotettava tulo (kunnallisvero), €]]*($E$11/100)</f>
        <v>8013454.4672321854</v>
      </c>
      <c r="I103" s="14">
        <v>1226846.0694592379</v>
      </c>
      <c r="J103" s="15">
        <v>1052160.4388000001</v>
      </c>
      <c r="K103" s="15">
        <f>SUM(Tasaus[[#This Row],[Laskennallinen kunnallisvero, €]:[Laskennallinen kiinteistövero, €]])</f>
        <v>10292460.975491423</v>
      </c>
      <c r="L103" s="15">
        <f>Tasaus[[#This Row],[Laskennallinen verotulo yhteensä, €]]/Tasaus[[#This Row],[Asukasluku 31.12.2021]]</f>
        <v>1480.7165840154544</v>
      </c>
      <c r="M103" s="34">
        <f>$L$11-Tasaus[[#This Row],[Laskennallinen verotulo yhteensä, €/asukas (=tasausraja)]]</f>
        <v>476.23341598454567</v>
      </c>
      <c r="N103" s="377">
        <f>IF(Tasaus[[#This Row],[Erotus = tasausraja - laskennallinen verotulo, €/asukas]]&gt;0,(Tasaus[[#This Row],[Erotus = tasausraja - laskennallinen verotulo, €/asukas]]*$B$7),(Tasaus[[#This Row],[Erotus = tasausraja - laskennallinen verotulo, €/asukas]]*$B$8))</f>
        <v>428.61007438609113</v>
      </c>
      <c r="O103" s="378">
        <f>Tasaus[[#This Row],[Tasaus,  €/asukas]]*Tasaus[[#This Row],[Asukasluku 31.12.2021]]</f>
        <v>2979268.6270577195</v>
      </c>
      <c r="Q103" s="116"/>
      <c r="R103" s="117"/>
      <c r="S103" s="118"/>
    </row>
    <row r="104" spans="1:19">
      <c r="A104" s="269">
        <v>272</v>
      </c>
      <c r="B104" s="13" t="s">
        <v>469</v>
      </c>
      <c r="C104" s="270">
        <v>47909</v>
      </c>
      <c r="D104" s="271">
        <v>21.5</v>
      </c>
      <c r="E104" s="271">
        <f>Tasaus[[#This Row],[Tuloveroprosentti 2022]]-12.64</f>
        <v>8.86</v>
      </c>
      <c r="F104" s="14">
        <v>178826501.49000001</v>
      </c>
      <c r="G104" s="14">
        <f>Tasaus[[#This Row],[Kunnallisvero (maksuunpantu), €]]*100/Tasaus[[#This Row],[Tuloveroprosentti 2022]]</f>
        <v>831751169.72093022</v>
      </c>
      <c r="H104" s="272">
        <f>Tasaus[[#This Row],[Verotettava tulo (kunnallisvero), €]]*($E$11/100)</f>
        <v>61300061.20843257</v>
      </c>
      <c r="I104" s="14">
        <v>15540407.083533524</v>
      </c>
      <c r="J104" s="15">
        <v>6805407.0204499997</v>
      </c>
      <c r="K104" s="15">
        <f>SUM(Tasaus[[#This Row],[Laskennallinen kunnallisvero, €]:[Laskennallinen kiinteistövero, €]])</f>
        <v>83645875.312416092</v>
      </c>
      <c r="L104" s="15">
        <f>Tasaus[[#This Row],[Laskennallinen verotulo yhteensä, €]]/Tasaus[[#This Row],[Asukasluku 31.12.2021]]</f>
        <v>1745.9323991821179</v>
      </c>
      <c r="M104" s="34">
        <f>$L$11-Tasaus[[#This Row],[Laskennallinen verotulo yhteensä, €/asukas (=tasausraja)]]</f>
        <v>211.01760081788211</v>
      </c>
      <c r="N104" s="377">
        <f>IF(Tasaus[[#This Row],[Erotus = tasausraja - laskennallinen verotulo, €/asukas]]&gt;0,(Tasaus[[#This Row],[Erotus = tasausraja - laskennallinen verotulo, €/asukas]]*$B$7),(Tasaus[[#This Row],[Erotus = tasausraja - laskennallinen verotulo, €/asukas]]*$B$8))</f>
        <v>189.91584073609391</v>
      </c>
      <c r="O104" s="378">
        <f>Tasaus[[#This Row],[Tasaus,  €/asukas]]*Tasaus[[#This Row],[Asukasluku 31.12.2021]]</f>
        <v>9098678.0138255227</v>
      </c>
      <c r="Q104" s="116"/>
      <c r="R104" s="117"/>
      <c r="S104" s="118"/>
    </row>
    <row r="105" spans="1:19">
      <c r="A105" s="269">
        <v>273</v>
      </c>
      <c r="B105" s="13" t="s">
        <v>470</v>
      </c>
      <c r="C105" s="270">
        <v>3989</v>
      </c>
      <c r="D105" s="271">
        <v>20.5</v>
      </c>
      <c r="E105" s="271">
        <f>Tasaus[[#This Row],[Tuloveroprosentti 2022]]-12.64</f>
        <v>7.8599999999999994</v>
      </c>
      <c r="F105" s="14">
        <v>12866419.880000001</v>
      </c>
      <c r="G105" s="14">
        <f>Tasaus[[#This Row],[Kunnallisvero (maksuunpantu), €]]*100/Tasaus[[#This Row],[Tuloveroprosentti 2022]]</f>
        <v>62763023.804878049</v>
      </c>
      <c r="H105" s="272">
        <f>Tasaus[[#This Row],[Verotettava tulo (kunnallisvero), €]]*($E$11/100)</f>
        <v>4625634.8544195136</v>
      </c>
      <c r="I105" s="14">
        <v>833859.45360958029</v>
      </c>
      <c r="J105" s="15">
        <v>2056974.2205000003</v>
      </c>
      <c r="K105" s="15">
        <f>SUM(Tasaus[[#This Row],[Laskennallinen kunnallisvero, €]:[Laskennallinen kiinteistövero, €]])</f>
        <v>7516468.5285290945</v>
      </c>
      <c r="L105" s="15">
        <f>Tasaus[[#This Row],[Laskennallinen verotulo yhteensä, €]]/Tasaus[[#This Row],[Asukasluku 31.12.2021]]</f>
        <v>1884.298954256479</v>
      </c>
      <c r="M105" s="34">
        <f>$L$11-Tasaus[[#This Row],[Laskennallinen verotulo yhteensä, €/asukas (=tasausraja)]]</f>
        <v>72.651045743521081</v>
      </c>
      <c r="N105" s="377">
        <f>IF(Tasaus[[#This Row],[Erotus = tasausraja - laskennallinen verotulo, €/asukas]]&gt;0,(Tasaus[[#This Row],[Erotus = tasausraja - laskennallinen verotulo, €/asukas]]*$B$7),(Tasaus[[#This Row],[Erotus = tasausraja - laskennallinen verotulo, €/asukas]]*$B$8))</f>
        <v>65.385941169168973</v>
      </c>
      <c r="O105" s="378">
        <f>Tasaus[[#This Row],[Tasaus,  €/asukas]]*Tasaus[[#This Row],[Asukasluku 31.12.2021]]</f>
        <v>260824.51932381504</v>
      </c>
      <c r="Q105" s="116"/>
      <c r="R105" s="117"/>
      <c r="S105" s="118"/>
    </row>
    <row r="106" spans="1:19">
      <c r="A106" s="269">
        <v>275</v>
      </c>
      <c r="B106" s="13" t="s">
        <v>471</v>
      </c>
      <c r="C106" s="270">
        <v>2586</v>
      </c>
      <c r="D106" s="271">
        <v>22</v>
      </c>
      <c r="E106" s="271">
        <f>Tasaus[[#This Row],[Tuloveroprosentti 2022]]-12.64</f>
        <v>9.36</v>
      </c>
      <c r="F106" s="14">
        <v>7598774.4500000002</v>
      </c>
      <c r="G106" s="14">
        <f>Tasaus[[#This Row],[Kunnallisvero (maksuunpantu), €]]*100/Tasaus[[#This Row],[Tuloveroprosentti 2022]]</f>
        <v>34539883.863636367</v>
      </c>
      <c r="H106" s="272">
        <f>Tasaus[[#This Row],[Verotettava tulo (kunnallisvero), €]]*($E$11/100)</f>
        <v>2545589.440750001</v>
      </c>
      <c r="I106" s="14">
        <v>727738.55023256072</v>
      </c>
      <c r="J106" s="15">
        <v>405499.52570000006</v>
      </c>
      <c r="K106" s="15">
        <f>SUM(Tasaus[[#This Row],[Laskennallinen kunnallisvero, €]:[Laskennallinen kiinteistövero, €]])</f>
        <v>3678827.516682562</v>
      </c>
      <c r="L106" s="15">
        <f>Tasaus[[#This Row],[Laskennallinen verotulo yhteensä, €]]/Tasaus[[#This Row],[Asukasluku 31.12.2021]]</f>
        <v>1422.5937806197069</v>
      </c>
      <c r="M106" s="34">
        <f>$L$11-Tasaus[[#This Row],[Laskennallinen verotulo yhteensä, €/asukas (=tasausraja)]]</f>
        <v>534.35621938029317</v>
      </c>
      <c r="N106" s="377">
        <f>IF(Tasaus[[#This Row],[Erotus = tasausraja - laskennallinen verotulo, €/asukas]]&gt;0,(Tasaus[[#This Row],[Erotus = tasausraja - laskennallinen verotulo, €/asukas]]*$B$7),(Tasaus[[#This Row],[Erotus = tasausraja - laskennallinen verotulo, €/asukas]]*$B$8))</f>
        <v>480.92059744226384</v>
      </c>
      <c r="O106" s="378">
        <f>Tasaus[[#This Row],[Tasaus,  €/asukas]]*Tasaus[[#This Row],[Asukasluku 31.12.2021]]</f>
        <v>1243660.6649856942</v>
      </c>
      <c r="Q106" s="116"/>
      <c r="R106" s="117"/>
      <c r="S106" s="118"/>
    </row>
    <row r="107" spans="1:19">
      <c r="A107" s="269">
        <v>276</v>
      </c>
      <c r="B107" s="13" t="s">
        <v>472</v>
      </c>
      <c r="C107" s="270">
        <v>15035</v>
      </c>
      <c r="D107" s="271">
        <v>20.5</v>
      </c>
      <c r="E107" s="271">
        <f>Tasaus[[#This Row],[Tuloveroprosentti 2022]]-12.64</f>
        <v>7.8599999999999994</v>
      </c>
      <c r="F107" s="14">
        <v>53838516.539999999</v>
      </c>
      <c r="G107" s="14">
        <f>Tasaus[[#This Row],[Kunnallisvero (maksuunpantu), €]]*100/Tasaus[[#This Row],[Tuloveroprosentti 2022]]</f>
        <v>262626909.9512195</v>
      </c>
      <c r="H107" s="272">
        <f>Tasaus[[#This Row],[Verotettava tulo (kunnallisvero), €]]*($E$11/100)</f>
        <v>19355603.26340488</v>
      </c>
      <c r="I107" s="14">
        <v>2530279.6133003267</v>
      </c>
      <c r="J107" s="15">
        <v>1555763.93325</v>
      </c>
      <c r="K107" s="15">
        <f>SUM(Tasaus[[#This Row],[Laskennallinen kunnallisvero, €]:[Laskennallinen kiinteistövero, €]])</f>
        <v>23441646.809955206</v>
      </c>
      <c r="L107" s="15">
        <f>Tasaus[[#This Row],[Laskennallinen verotulo yhteensä, €]]/Tasaus[[#This Row],[Asukasluku 31.12.2021]]</f>
        <v>1559.1384642471039</v>
      </c>
      <c r="M107" s="34">
        <f>$L$11-Tasaus[[#This Row],[Laskennallinen verotulo yhteensä, €/asukas (=tasausraja)]]</f>
        <v>397.81153575289613</v>
      </c>
      <c r="N107" s="377">
        <f>IF(Tasaus[[#This Row],[Erotus = tasausraja - laskennallinen verotulo, €/asukas]]&gt;0,(Tasaus[[#This Row],[Erotus = tasausraja - laskennallinen verotulo, €/asukas]]*$B$7),(Tasaus[[#This Row],[Erotus = tasausraja - laskennallinen verotulo, €/asukas]]*$B$8))</f>
        <v>358.03038217760655</v>
      </c>
      <c r="O107" s="378">
        <f>Tasaus[[#This Row],[Tasaus,  €/asukas]]*Tasaus[[#This Row],[Asukasluku 31.12.2021]]</f>
        <v>5382986.7960403142</v>
      </c>
      <c r="Q107" s="116"/>
      <c r="R107" s="117"/>
      <c r="S107" s="118"/>
    </row>
    <row r="108" spans="1:19">
      <c r="A108" s="269">
        <v>280</v>
      </c>
      <c r="B108" s="13" t="s">
        <v>473</v>
      </c>
      <c r="C108" s="270">
        <v>2050</v>
      </c>
      <c r="D108" s="271">
        <v>22</v>
      </c>
      <c r="E108" s="271">
        <f>Tasaus[[#This Row],[Tuloveroprosentti 2022]]-12.64</f>
        <v>9.36</v>
      </c>
      <c r="F108" s="14">
        <v>6166154.8300000001</v>
      </c>
      <c r="G108" s="14">
        <f>Tasaus[[#This Row],[Kunnallisvero (maksuunpantu), €]]*100/Tasaus[[#This Row],[Tuloveroprosentti 2022]]</f>
        <v>28027976.5</v>
      </c>
      <c r="H108" s="272">
        <f>Tasaus[[#This Row],[Verotettava tulo (kunnallisvero), €]]*($E$11/100)</f>
        <v>2065661.8680500004</v>
      </c>
      <c r="I108" s="14">
        <v>528998.41980176361</v>
      </c>
      <c r="J108" s="15">
        <v>390860.79525000002</v>
      </c>
      <c r="K108" s="15">
        <f>SUM(Tasaus[[#This Row],[Laskennallinen kunnallisvero, €]:[Laskennallinen kiinteistövero, €]])</f>
        <v>2985521.0831017639</v>
      </c>
      <c r="L108" s="15">
        <f>Tasaus[[#This Row],[Laskennallinen verotulo yhteensä, €]]/Tasaus[[#This Row],[Asukasluku 31.12.2021]]</f>
        <v>1456.3517478545189</v>
      </c>
      <c r="M108" s="34">
        <f>$L$11-Tasaus[[#This Row],[Laskennallinen verotulo yhteensä, €/asukas (=tasausraja)]]</f>
        <v>500.59825214548118</v>
      </c>
      <c r="N108" s="377">
        <f>IF(Tasaus[[#This Row],[Erotus = tasausraja - laskennallinen verotulo, €/asukas]]&gt;0,(Tasaus[[#This Row],[Erotus = tasausraja - laskennallinen verotulo, €/asukas]]*$B$7),(Tasaus[[#This Row],[Erotus = tasausraja - laskennallinen verotulo, €/asukas]]*$B$8))</f>
        <v>450.5384269309331</v>
      </c>
      <c r="O108" s="378">
        <f>Tasaus[[#This Row],[Tasaus,  €/asukas]]*Tasaus[[#This Row],[Asukasluku 31.12.2021]]</f>
        <v>923603.7752084129</v>
      </c>
      <c r="Q108" s="116"/>
      <c r="R108" s="117"/>
      <c r="S108" s="118"/>
    </row>
    <row r="109" spans="1:19">
      <c r="A109" s="269">
        <v>284</v>
      </c>
      <c r="B109" s="13" t="s">
        <v>474</v>
      </c>
      <c r="C109" s="270">
        <v>2271</v>
      </c>
      <c r="D109" s="271">
        <v>20</v>
      </c>
      <c r="E109" s="271">
        <f>Tasaus[[#This Row],[Tuloveroprosentti 2022]]-12.64</f>
        <v>7.3599999999999994</v>
      </c>
      <c r="F109" s="14">
        <v>6717259.6299999999</v>
      </c>
      <c r="G109" s="14">
        <f>Tasaus[[#This Row],[Kunnallisvero (maksuunpantu), €]]*100/Tasaus[[#This Row],[Tuloveroprosentti 2022]]</f>
        <v>33586298.149999999</v>
      </c>
      <c r="H109" s="272">
        <f>Tasaus[[#This Row],[Verotettava tulo (kunnallisvero), €]]*($E$11/100)</f>
        <v>2475310.1736550005</v>
      </c>
      <c r="I109" s="14">
        <v>398544.37908637541</v>
      </c>
      <c r="J109" s="15">
        <v>331086.01920000004</v>
      </c>
      <c r="K109" s="15">
        <f>SUM(Tasaus[[#This Row],[Laskennallinen kunnallisvero, €]:[Laskennallinen kiinteistövero, €]])</f>
        <v>3204940.5719413757</v>
      </c>
      <c r="L109" s="15">
        <f>Tasaus[[#This Row],[Laskennallinen verotulo yhteensä, €]]/Tasaus[[#This Row],[Asukasluku 31.12.2021]]</f>
        <v>1411.2463989173825</v>
      </c>
      <c r="M109" s="34">
        <f>$L$11-Tasaus[[#This Row],[Laskennallinen verotulo yhteensä, €/asukas (=tasausraja)]]</f>
        <v>545.70360108261752</v>
      </c>
      <c r="N109" s="377">
        <f>IF(Tasaus[[#This Row],[Erotus = tasausraja - laskennallinen verotulo, €/asukas]]&gt;0,(Tasaus[[#This Row],[Erotus = tasausraja - laskennallinen verotulo, €/asukas]]*$B$7),(Tasaus[[#This Row],[Erotus = tasausraja - laskennallinen verotulo, €/asukas]]*$B$8))</f>
        <v>491.13324097435577</v>
      </c>
      <c r="O109" s="378">
        <f>Tasaus[[#This Row],[Tasaus,  €/asukas]]*Tasaus[[#This Row],[Asukasluku 31.12.2021]]</f>
        <v>1115363.590252762</v>
      </c>
      <c r="Q109" s="116"/>
      <c r="R109" s="117"/>
      <c r="S109" s="118"/>
    </row>
    <row r="110" spans="1:19">
      <c r="A110" s="269">
        <v>285</v>
      </c>
      <c r="B110" s="13" t="s">
        <v>475</v>
      </c>
      <c r="C110" s="270">
        <v>51241</v>
      </c>
      <c r="D110" s="271">
        <v>22</v>
      </c>
      <c r="E110" s="271">
        <f>Tasaus[[#This Row],[Tuloveroprosentti 2022]]-12.64</f>
        <v>9.36</v>
      </c>
      <c r="F110" s="14">
        <v>213470025.69</v>
      </c>
      <c r="G110" s="14">
        <f>Tasaus[[#This Row],[Kunnallisvero (maksuunpantu), €]]*100/Tasaus[[#This Row],[Tuloveroprosentti 2022]]</f>
        <v>970318298.59090912</v>
      </c>
      <c r="H110" s="272">
        <f>Tasaus[[#This Row],[Verotettava tulo (kunnallisvero), €]]*($E$11/100)</f>
        <v>71512458.606150016</v>
      </c>
      <c r="I110" s="14">
        <v>11784103.296833338</v>
      </c>
      <c r="J110" s="15">
        <v>7043174.7681000009</v>
      </c>
      <c r="K110" s="15">
        <f>SUM(Tasaus[[#This Row],[Laskennallinen kunnallisvero, €]:[Laskennallinen kiinteistövero, €]])</f>
        <v>90339736.671083361</v>
      </c>
      <c r="L110" s="15">
        <f>Tasaus[[#This Row],[Laskennallinen verotulo yhteensä, €]]/Tasaus[[#This Row],[Asukasluku 31.12.2021]]</f>
        <v>1763.036175544649</v>
      </c>
      <c r="M110" s="34">
        <f>$L$11-Tasaus[[#This Row],[Laskennallinen verotulo yhteensä, €/asukas (=tasausraja)]]</f>
        <v>193.913824455351</v>
      </c>
      <c r="N110" s="377">
        <f>IF(Tasaus[[#This Row],[Erotus = tasausraja - laskennallinen verotulo, €/asukas]]&gt;0,(Tasaus[[#This Row],[Erotus = tasausraja - laskennallinen verotulo, €/asukas]]*$B$7),(Tasaus[[#This Row],[Erotus = tasausraja - laskennallinen verotulo, €/asukas]]*$B$8))</f>
        <v>174.5224420098159</v>
      </c>
      <c r="O110" s="378">
        <f>Tasaus[[#This Row],[Tasaus,  €/asukas]]*Tasaus[[#This Row],[Asukasluku 31.12.2021]]</f>
        <v>8942704.4510249775</v>
      </c>
      <c r="Q110" s="116"/>
      <c r="R110" s="117"/>
      <c r="S110" s="118"/>
    </row>
    <row r="111" spans="1:19">
      <c r="A111" s="269">
        <v>286</v>
      </c>
      <c r="B111" s="13" t="s">
        <v>476</v>
      </c>
      <c r="C111" s="270">
        <v>80454</v>
      </c>
      <c r="D111" s="271">
        <v>21.250000000000004</v>
      </c>
      <c r="E111" s="271">
        <f>Tasaus[[#This Row],[Tuloveroprosentti 2022]]-12.64</f>
        <v>8.610000000000003</v>
      </c>
      <c r="F111" s="14">
        <v>315290770.47000003</v>
      </c>
      <c r="G111" s="14">
        <f>Tasaus[[#This Row],[Kunnallisvero (maksuunpantu), €]]*100/Tasaus[[#This Row],[Tuloveroprosentti 2022]]</f>
        <v>1483721272.8</v>
      </c>
      <c r="H111" s="272">
        <f>Tasaus[[#This Row],[Verotettava tulo (kunnallisvero), €]]*($E$11/100)</f>
        <v>109350257.80536002</v>
      </c>
      <c r="I111" s="14">
        <v>21483086.771699972</v>
      </c>
      <c r="J111" s="15">
        <v>11027694.447050001</v>
      </c>
      <c r="K111" s="15">
        <f>SUM(Tasaus[[#This Row],[Laskennallinen kunnallisvero, €]:[Laskennallinen kiinteistövero, €]])</f>
        <v>141861039.02410999</v>
      </c>
      <c r="L111" s="15">
        <f>Tasaus[[#This Row],[Laskennallinen verotulo yhteensä, €]]/Tasaus[[#This Row],[Asukasluku 31.12.2021]]</f>
        <v>1763.2565071234492</v>
      </c>
      <c r="M111" s="34">
        <f>$L$11-Tasaus[[#This Row],[Laskennallinen verotulo yhteensä, €/asukas (=tasausraja)]]</f>
        <v>193.69349287655086</v>
      </c>
      <c r="N111" s="377">
        <f>IF(Tasaus[[#This Row],[Erotus = tasausraja - laskennallinen verotulo, €/asukas]]&gt;0,(Tasaus[[#This Row],[Erotus = tasausraja - laskennallinen verotulo, €/asukas]]*$B$7),(Tasaus[[#This Row],[Erotus = tasausraja - laskennallinen verotulo, €/asukas]]*$B$8))</f>
        <v>174.32414358889579</v>
      </c>
      <c r="O111" s="378">
        <f>Tasaus[[#This Row],[Tasaus,  €/asukas]]*Tasaus[[#This Row],[Asukasluku 31.12.2021]]</f>
        <v>14025074.648301022</v>
      </c>
      <c r="Q111" s="116"/>
      <c r="R111" s="117"/>
      <c r="S111" s="118"/>
    </row>
    <row r="112" spans="1:19">
      <c r="A112" s="269">
        <v>287</v>
      </c>
      <c r="B112" s="13" t="s">
        <v>477</v>
      </c>
      <c r="C112" s="270">
        <v>6380</v>
      </c>
      <c r="D112" s="271">
        <v>21.5</v>
      </c>
      <c r="E112" s="271">
        <f>Tasaus[[#This Row],[Tuloveroprosentti 2022]]-12.64</f>
        <v>8.86</v>
      </c>
      <c r="F112" s="14">
        <v>22163793.100000001</v>
      </c>
      <c r="G112" s="14">
        <f>Tasaus[[#This Row],[Kunnallisvero (maksuunpantu), €]]*100/Tasaus[[#This Row],[Tuloveroprosentti 2022]]</f>
        <v>103087409.76744185</v>
      </c>
      <c r="H112" s="272">
        <f>Tasaus[[#This Row],[Verotettava tulo (kunnallisvero), €]]*($E$11/100)</f>
        <v>7597542.0998604661</v>
      </c>
      <c r="I112" s="14">
        <v>1280538.0482603021</v>
      </c>
      <c r="J112" s="15">
        <v>1116353.97915</v>
      </c>
      <c r="K112" s="15">
        <f>SUM(Tasaus[[#This Row],[Laskennallinen kunnallisvero, €]:[Laskennallinen kiinteistövero, €]])</f>
        <v>9994434.1272707693</v>
      </c>
      <c r="L112" s="15">
        <f>Tasaus[[#This Row],[Laskennallinen verotulo yhteensä, €]]/Tasaus[[#This Row],[Asukasluku 31.12.2021]]</f>
        <v>1566.52572527755</v>
      </c>
      <c r="M112" s="34">
        <f>$L$11-Tasaus[[#This Row],[Laskennallinen verotulo yhteensä, €/asukas (=tasausraja)]]</f>
        <v>390.42427472245004</v>
      </c>
      <c r="N112" s="377">
        <f>IF(Tasaus[[#This Row],[Erotus = tasausraja - laskennallinen verotulo, €/asukas]]&gt;0,(Tasaus[[#This Row],[Erotus = tasausraja - laskennallinen verotulo, €/asukas]]*$B$7),(Tasaus[[#This Row],[Erotus = tasausraja - laskennallinen verotulo, €/asukas]]*$B$8))</f>
        <v>351.38184725020506</v>
      </c>
      <c r="O112" s="378">
        <f>Tasaus[[#This Row],[Tasaus,  €/asukas]]*Tasaus[[#This Row],[Asukasluku 31.12.2021]]</f>
        <v>2241816.1854563081</v>
      </c>
      <c r="Q112" s="116"/>
      <c r="R112" s="117"/>
      <c r="S112" s="118"/>
    </row>
    <row r="113" spans="1:19">
      <c r="A113" s="269">
        <v>288</v>
      </c>
      <c r="B113" s="13" t="s">
        <v>478</v>
      </c>
      <c r="C113" s="270">
        <v>6442</v>
      </c>
      <c r="D113" s="271">
        <v>21.999999999999996</v>
      </c>
      <c r="E113" s="271">
        <f>Tasaus[[#This Row],[Tuloveroprosentti 2022]]-12.64</f>
        <v>9.3599999999999959</v>
      </c>
      <c r="F113" s="14">
        <v>22112343.32</v>
      </c>
      <c r="G113" s="14">
        <f>Tasaus[[#This Row],[Kunnallisvero (maksuunpantu), €]]*100/Tasaus[[#This Row],[Tuloveroprosentti 2022]]</f>
        <v>100510651.45454547</v>
      </c>
      <c r="H113" s="272">
        <f>Tasaus[[#This Row],[Verotettava tulo (kunnallisvero), €]]*($E$11/100)</f>
        <v>7407635.0122000026</v>
      </c>
      <c r="I113" s="14">
        <v>2025680.5225976936</v>
      </c>
      <c r="J113" s="15">
        <v>881255.31615000009</v>
      </c>
      <c r="K113" s="15">
        <f>SUM(Tasaus[[#This Row],[Laskennallinen kunnallisvero, €]:[Laskennallinen kiinteistövero, €]])</f>
        <v>10314570.850947697</v>
      </c>
      <c r="L113" s="15">
        <f>Tasaus[[#This Row],[Laskennallinen verotulo yhteensä, €]]/Tasaus[[#This Row],[Asukasluku 31.12.2021]]</f>
        <v>1601.1441867351284</v>
      </c>
      <c r="M113" s="34">
        <f>$L$11-Tasaus[[#This Row],[Laskennallinen verotulo yhteensä, €/asukas (=tasausraja)]]</f>
        <v>355.80581326487163</v>
      </c>
      <c r="N113" s="377">
        <f>IF(Tasaus[[#This Row],[Erotus = tasausraja - laskennallinen verotulo, €/asukas]]&gt;0,(Tasaus[[#This Row],[Erotus = tasausraja - laskennallinen verotulo, €/asukas]]*$B$7),(Tasaus[[#This Row],[Erotus = tasausraja - laskennallinen verotulo, €/asukas]]*$B$8))</f>
        <v>320.22523193838447</v>
      </c>
      <c r="O113" s="378">
        <f>Tasaus[[#This Row],[Tasaus,  €/asukas]]*Tasaus[[#This Row],[Asukasluku 31.12.2021]]</f>
        <v>2062890.9441470727</v>
      </c>
      <c r="Q113" s="116"/>
      <c r="R113" s="117"/>
      <c r="S113" s="118"/>
    </row>
    <row r="114" spans="1:19">
      <c r="A114" s="269">
        <v>290</v>
      </c>
      <c r="B114" s="13" t="s">
        <v>479</v>
      </c>
      <c r="C114" s="270">
        <v>7928</v>
      </c>
      <c r="D114" s="271">
        <v>22</v>
      </c>
      <c r="E114" s="271">
        <f>Tasaus[[#This Row],[Tuloveroprosentti 2022]]-12.64</f>
        <v>9.36</v>
      </c>
      <c r="F114" s="14">
        <v>24714313.350000001</v>
      </c>
      <c r="G114" s="14">
        <f>Tasaus[[#This Row],[Kunnallisvero (maksuunpantu), €]]*100/Tasaus[[#This Row],[Tuloveroprosentti 2022]]</f>
        <v>112337787.95454545</v>
      </c>
      <c r="H114" s="272">
        <f>Tasaus[[#This Row],[Verotettava tulo (kunnallisvero), €]]*($E$11/100)</f>
        <v>8279294.9722500015</v>
      </c>
      <c r="I114" s="14">
        <v>2908072.604849339</v>
      </c>
      <c r="J114" s="15">
        <v>1139533.1901500004</v>
      </c>
      <c r="K114" s="15">
        <f>SUM(Tasaus[[#This Row],[Laskennallinen kunnallisvero, €]:[Laskennallinen kiinteistövero, €]])</f>
        <v>12326900.76724934</v>
      </c>
      <c r="L114" s="15">
        <f>Tasaus[[#This Row],[Laskennallinen verotulo yhteensä, €]]/Tasaus[[#This Row],[Asukasluku 31.12.2021]]</f>
        <v>1554.8563026298361</v>
      </c>
      <c r="M114" s="34">
        <f>$L$11-Tasaus[[#This Row],[Laskennallinen verotulo yhteensä, €/asukas (=tasausraja)]]</f>
        <v>402.09369737016391</v>
      </c>
      <c r="N114" s="377">
        <f>IF(Tasaus[[#This Row],[Erotus = tasausraja - laskennallinen verotulo, €/asukas]]&gt;0,(Tasaus[[#This Row],[Erotus = tasausraja - laskennallinen verotulo, €/asukas]]*$B$7),(Tasaus[[#This Row],[Erotus = tasausraja - laskennallinen verotulo, €/asukas]]*$B$8))</f>
        <v>361.88432763314751</v>
      </c>
      <c r="O114" s="378">
        <f>Tasaus[[#This Row],[Tasaus,  €/asukas]]*Tasaus[[#This Row],[Asukasluku 31.12.2021]]</f>
        <v>2869018.9494755934</v>
      </c>
      <c r="Q114" s="116"/>
      <c r="R114" s="117"/>
      <c r="S114" s="118"/>
    </row>
    <row r="115" spans="1:19">
      <c r="A115" s="269">
        <v>291</v>
      </c>
      <c r="B115" s="13" t="s">
        <v>480</v>
      </c>
      <c r="C115" s="270">
        <v>2158</v>
      </c>
      <c r="D115" s="271">
        <v>21.75</v>
      </c>
      <c r="E115" s="271">
        <f>Tasaus[[#This Row],[Tuloveroprosentti 2022]]-12.64</f>
        <v>9.11</v>
      </c>
      <c r="F115" s="14">
        <v>6635406.3200000003</v>
      </c>
      <c r="G115" s="14">
        <f>Tasaus[[#This Row],[Kunnallisvero (maksuunpantu), €]]*100/Tasaus[[#This Row],[Tuloveroprosentti 2022]]</f>
        <v>30507615.264367815</v>
      </c>
      <c r="H115" s="272">
        <f>Tasaus[[#This Row],[Verotettava tulo (kunnallisvero), €]]*($E$11/100)</f>
        <v>2248411.2449839083</v>
      </c>
      <c r="I115" s="14">
        <v>930039.86953595222</v>
      </c>
      <c r="J115" s="15">
        <v>771562.89504999993</v>
      </c>
      <c r="K115" s="15">
        <f>SUM(Tasaus[[#This Row],[Laskennallinen kunnallisvero, €]:[Laskennallinen kiinteistövero, €]])</f>
        <v>3950014.0095698605</v>
      </c>
      <c r="L115" s="15">
        <f>Tasaus[[#This Row],[Laskennallinen verotulo yhteensä, €]]/Tasaus[[#This Row],[Asukasluku 31.12.2021]]</f>
        <v>1830.4050090685173</v>
      </c>
      <c r="M115" s="34">
        <f>$L$11-Tasaus[[#This Row],[Laskennallinen verotulo yhteensä, €/asukas (=tasausraja)]]</f>
        <v>126.54499093148274</v>
      </c>
      <c r="N115" s="377">
        <f>IF(Tasaus[[#This Row],[Erotus = tasausraja - laskennallinen verotulo, €/asukas]]&gt;0,(Tasaus[[#This Row],[Erotus = tasausraja - laskennallinen verotulo, €/asukas]]*$B$7),(Tasaus[[#This Row],[Erotus = tasausraja - laskennallinen verotulo, €/asukas]]*$B$8))</f>
        <v>113.89049183833447</v>
      </c>
      <c r="O115" s="378">
        <f>Tasaus[[#This Row],[Tasaus,  €/asukas]]*Tasaus[[#This Row],[Asukasluku 31.12.2021]]</f>
        <v>245775.68138712578</v>
      </c>
      <c r="Q115" s="116"/>
      <c r="R115" s="117"/>
      <c r="S115" s="118"/>
    </row>
    <row r="116" spans="1:19">
      <c r="A116" s="269">
        <v>297</v>
      </c>
      <c r="B116" s="13" t="s">
        <v>481</v>
      </c>
      <c r="C116" s="270">
        <v>121543</v>
      </c>
      <c r="D116" s="271">
        <v>20.75</v>
      </c>
      <c r="E116" s="271">
        <f>Tasaus[[#This Row],[Tuloveroprosentti 2022]]-12.64</f>
        <v>8.11</v>
      </c>
      <c r="F116" s="14">
        <v>460140241.99000001</v>
      </c>
      <c r="G116" s="14">
        <f>Tasaus[[#This Row],[Kunnallisvero (maksuunpantu), €]]*100/Tasaus[[#This Row],[Tuloveroprosentti 2022]]</f>
        <v>2217543334.8915663</v>
      </c>
      <c r="H116" s="272">
        <f>Tasaus[[#This Row],[Verotettava tulo (kunnallisvero), €]]*($E$11/100)</f>
        <v>163432943.78150848</v>
      </c>
      <c r="I116" s="14">
        <v>26275058.410108328</v>
      </c>
      <c r="J116" s="15">
        <v>19959625.471250001</v>
      </c>
      <c r="K116" s="15">
        <f>SUM(Tasaus[[#This Row],[Laskennallinen kunnallisvero, €]:[Laskennallinen kiinteistövero, €]])</f>
        <v>209667627.6628668</v>
      </c>
      <c r="L116" s="15">
        <f>Tasaus[[#This Row],[Laskennallinen verotulo yhteensä, €]]/Tasaus[[#This Row],[Asukasluku 31.12.2021]]</f>
        <v>1725.0489757770238</v>
      </c>
      <c r="M116" s="34">
        <f>$L$11-Tasaus[[#This Row],[Laskennallinen verotulo yhteensä, €/asukas (=tasausraja)]]</f>
        <v>231.90102422297628</v>
      </c>
      <c r="N116" s="377">
        <f>IF(Tasaus[[#This Row],[Erotus = tasausraja - laskennallinen verotulo, €/asukas]]&gt;0,(Tasaus[[#This Row],[Erotus = tasausraja - laskennallinen verotulo, €/asukas]]*$B$7),(Tasaus[[#This Row],[Erotus = tasausraja - laskennallinen verotulo, €/asukas]]*$B$8))</f>
        <v>208.71092180067865</v>
      </c>
      <c r="O116" s="378">
        <f>Tasaus[[#This Row],[Tasaus,  €/asukas]]*Tasaus[[#This Row],[Asukasluku 31.12.2021]]</f>
        <v>25367351.568419885</v>
      </c>
      <c r="Q116" s="116"/>
      <c r="R116" s="117"/>
      <c r="S116" s="118"/>
    </row>
    <row r="117" spans="1:19">
      <c r="A117" s="245">
        <v>300</v>
      </c>
      <c r="B117" s="36" t="s">
        <v>482</v>
      </c>
      <c r="C117" s="270">
        <v>3528</v>
      </c>
      <c r="D117" s="271">
        <v>21.000000000000004</v>
      </c>
      <c r="E117" s="271">
        <f>Tasaus[[#This Row],[Tuloveroprosentti 2022]]-12.64</f>
        <v>8.360000000000003</v>
      </c>
      <c r="F117" s="14">
        <v>10399125.65</v>
      </c>
      <c r="G117" s="14">
        <f>Tasaus[[#This Row],[Kunnallisvero (maksuunpantu), €]]*100/Tasaus[[#This Row],[Tuloveroprosentti 2022]]</f>
        <v>49519645.95238094</v>
      </c>
      <c r="H117" s="272">
        <f>Tasaus[[#This Row],[Verotettava tulo (kunnallisvero), €]]*($E$11/100)</f>
        <v>3649597.906690476</v>
      </c>
      <c r="I117" s="14">
        <v>625122.0226364733</v>
      </c>
      <c r="J117" s="274">
        <v>568271.28140000009</v>
      </c>
      <c r="K117" s="15">
        <f>SUM(Tasaus[[#This Row],[Laskennallinen kunnallisvero, €]:[Laskennallinen kiinteistövero, €]])</f>
        <v>4842991.2107269494</v>
      </c>
      <c r="L117" s="15">
        <f>Tasaus[[#This Row],[Laskennallinen verotulo yhteensä, €]]/Tasaus[[#This Row],[Asukasluku 31.12.2021]]</f>
        <v>1372.7299350133076</v>
      </c>
      <c r="M117" s="34">
        <f>$L$11-Tasaus[[#This Row],[Laskennallinen verotulo yhteensä, €/asukas (=tasausraja)]]</f>
        <v>584.22006498669248</v>
      </c>
      <c r="N117" s="377">
        <f>IF(Tasaus[[#This Row],[Erotus = tasausraja - laskennallinen verotulo, €/asukas]]&gt;0,(Tasaus[[#This Row],[Erotus = tasausraja - laskennallinen verotulo, €/asukas]]*$B$7),(Tasaus[[#This Row],[Erotus = tasausraja - laskennallinen verotulo, €/asukas]]*$B$8))</f>
        <v>525.79805848802323</v>
      </c>
      <c r="O117" s="378">
        <f>Tasaus[[#This Row],[Tasaus,  €/asukas]]*Tasaus[[#This Row],[Asukasluku 31.12.2021]]</f>
        <v>1855015.5503457459</v>
      </c>
      <c r="Q117" s="116"/>
      <c r="R117" s="117"/>
      <c r="S117" s="118"/>
    </row>
    <row r="118" spans="1:19">
      <c r="A118" s="269">
        <v>301</v>
      </c>
      <c r="B118" s="13" t="s">
        <v>483</v>
      </c>
      <c r="C118" s="273">
        <v>20197</v>
      </c>
      <c r="D118" s="271">
        <v>21</v>
      </c>
      <c r="E118" s="271">
        <f>Tasaus[[#This Row],[Tuloveroprosentti 2022]]-12.64</f>
        <v>8.36</v>
      </c>
      <c r="F118" s="14">
        <v>61803494.329999998</v>
      </c>
      <c r="G118" s="14">
        <f>Tasaus[[#This Row],[Kunnallisvero (maksuunpantu), €]]*100/Tasaus[[#This Row],[Tuloveroprosentti 2022]]</f>
        <v>294302353.95238096</v>
      </c>
      <c r="H118" s="272">
        <f>Tasaus[[#This Row],[Verotettava tulo (kunnallisvero), €]]*($E$11/100)</f>
        <v>21690083.486290481</v>
      </c>
      <c r="I118" s="14">
        <v>3802559.2023412194</v>
      </c>
      <c r="J118" s="274">
        <v>2441814.0651500006</v>
      </c>
      <c r="K118" s="15">
        <f>SUM(Tasaus[[#This Row],[Laskennallinen kunnallisvero, €]:[Laskennallinen kiinteistövero, €]])</f>
        <v>27934456.753781699</v>
      </c>
      <c r="L118" s="15">
        <f>Tasaus[[#This Row],[Laskennallinen verotulo yhteensä, €]]/Tasaus[[#This Row],[Asukasluku 31.12.2021]]</f>
        <v>1383.0993094906025</v>
      </c>
      <c r="M118" s="34">
        <f>$L$11-Tasaus[[#This Row],[Laskennallinen verotulo yhteensä, €/asukas (=tasausraja)]]</f>
        <v>573.85069050939751</v>
      </c>
      <c r="N118" s="377">
        <f>IF(Tasaus[[#This Row],[Erotus = tasausraja - laskennallinen verotulo, €/asukas]]&gt;0,(Tasaus[[#This Row],[Erotus = tasausraja - laskennallinen verotulo, €/asukas]]*$B$7),(Tasaus[[#This Row],[Erotus = tasausraja - laskennallinen verotulo, €/asukas]]*$B$8))</f>
        <v>516.4656214584578</v>
      </c>
      <c r="O118" s="378">
        <f>Tasaus[[#This Row],[Tasaus,  €/asukas]]*Tasaus[[#This Row],[Asukasluku 31.12.2021]]</f>
        <v>10431056.156596472</v>
      </c>
      <c r="Q118" s="116"/>
      <c r="R118" s="117"/>
      <c r="S118" s="118"/>
    </row>
    <row r="119" spans="1:19">
      <c r="A119" s="269">
        <v>304</v>
      </c>
      <c r="B119" s="13" t="s">
        <v>484</v>
      </c>
      <c r="C119" s="273">
        <v>971</v>
      </c>
      <c r="D119" s="271">
        <v>18</v>
      </c>
      <c r="E119" s="271">
        <f>Tasaus[[#This Row],[Tuloveroprosentti 2022]]-12.64</f>
        <v>5.3599999999999994</v>
      </c>
      <c r="F119" s="14">
        <v>3649579.24</v>
      </c>
      <c r="G119" s="14">
        <f>Tasaus[[#This Row],[Kunnallisvero (maksuunpantu), €]]*100/Tasaus[[#This Row],[Tuloveroprosentti 2022]]</f>
        <v>20275440.222222224</v>
      </c>
      <c r="H119" s="272">
        <f>Tasaus[[#This Row],[Verotettava tulo (kunnallisvero), €]]*($E$11/100)</f>
        <v>1494299.9443777781</v>
      </c>
      <c r="I119" s="14">
        <v>229706.15113095508</v>
      </c>
      <c r="J119" s="15">
        <v>909474.91410000017</v>
      </c>
      <c r="K119" s="15">
        <f>SUM(Tasaus[[#This Row],[Laskennallinen kunnallisvero, €]:[Laskennallinen kiinteistövero, €]])</f>
        <v>2633481.0096087335</v>
      </c>
      <c r="L119" s="15">
        <f>Tasaus[[#This Row],[Laskennallinen verotulo yhteensä, €]]/Tasaus[[#This Row],[Asukasluku 31.12.2021]]</f>
        <v>2712.1328626248542</v>
      </c>
      <c r="M119" s="34">
        <f>$L$11-Tasaus[[#This Row],[Laskennallinen verotulo yhteensä, €/asukas (=tasausraja)]]</f>
        <v>-755.18286262485412</v>
      </c>
      <c r="N119" s="377">
        <f>IF(Tasaus[[#This Row],[Erotus = tasausraja - laskennallinen verotulo, €/asukas]]&gt;0,(Tasaus[[#This Row],[Erotus = tasausraja - laskennallinen verotulo, €/asukas]]*$B$7),(Tasaus[[#This Row],[Erotus = tasausraja - laskennallinen verotulo, €/asukas]]*$B$8))</f>
        <v>-75.518286262485418</v>
      </c>
      <c r="O119" s="378">
        <f>Tasaus[[#This Row],[Tasaus,  €/asukas]]*Tasaus[[#This Row],[Asukasluku 31.12.2021]]</f>
        <v>-73328.255960873343</v>
      </c>
      <c r="Q119" s="116"/>
      <c r="R119" s="117"/>
      <c r="S119" s="118"/>
    </row>
    <row r="120" spans="1:19">
      <c r="A120" s="269">
        <v>305</v>
      </c>
      <c r="B120" s="13" t="s">
        <v>485</v>
      </c>
      <c r="C120" s="270">
        <v>15165</v>
      </c>
      <c r="D120" s="271">
        <v>20</v>
      </c>
      <c r="E120" s="271">
        <f>Tasaus[[#This Row],[Tuloveroprosentti 2022]]-12.64</f>
        <v>7.3599999999999994</v>
      </c>
      <c r="F120" s="14">
        <v>45203710.020000003</v>
      </c>
      <c r="G120" s="14">
        <f>Tasaus[[#This Row],[Kunnallisvero (maksuunpantu), €]]*100/Tasaus[[#This Row],[Tuloveroprosentti 2022]]</f>
        <v>226018550.09999999</v>
      </c>
      <c r="H120" s="272">
        <f>Tasaus[[#This Row],[Verotettava tulo (kunnallisvero), €]]*($E$11/100)</f>
        <v>16657567.142370002</v>
      </c>
      <c r="I120" s="14">
        <v>3847206.7173087061</v>
      </c>
      <c r="J120" s="15">
        <v>4002226.2474500001</v>
      </c>
      <c r="K120" s="15">
        <f>SUM(Tasaus[[#This Row],[Laskennallinen kunnallisvero, €]:[Laskennallinen kiinteistövero, €]])</f>
        <v>24507000.10712871</v>
      </c>
      <c r="L120" s="15">
        <f>Tasaus[[#This Row],[Laskennallinen verotulo yhteensä, €]]/Tasaus[[#This Row],[Asukasluku 31.12.2021]]</f>
        <v>1616.0237459366112</v>
      </c>
      <c r="M120" s="34">
        <f>$L$11-Tasaus[[#This Row],[Laskennallinen verotulo yhteensä, €/asukas (=tasausraja)]]</f>
        <v>340.9262540633888</v>
      </c>
      <c r="N120" s="377">
        <f>IF(Tasaus[[#This Row],[Erotus = tasausraja - laskennallinen verotulo, €/asukas]]&gt;0,(Tasaus[[#This Row],[Erotus = tasausraja - laskennallinen verotulo, €/asukas]]*$B$7),(Tasaus[[#This Row],[Erotus = tasausraja - laskennallinen verotulo, €/asukas]]*$B$8))</f>
        <v>306.83362865704993</v>
      </c>
      <c r="O120" s="378">
        <f>Tasaus[[#This Row],[Tasaus,  €/asukas]]*Tasaus[[#This Row],[Asukasluku 31.12.2021]]</f>
        <v>4653131.978584162</v>
      </c>
      <c r="Q120" s="116"/>
      <c r="R120" s="117"/>
      <c r="S120" s="118"/>
    </row>
    <row r="121" spans="1:19">
      <c r="A121" s="269">
        <v>309</v>
      </c>
      <c r="B121" s="13" t="s">
        <v>486</v>
      </c>
      <c r="C121" s="270">
        <v>6506</v>
      </c>
      <c r="D121" s="271">
        <v>21.5</v>
      </c>
      <c r="E121" s="271">
        <f>Tasaus[[#This Row],[Tuloveroprosentti 2022]]-12.64</f>
        <v>8.86</v>
      </c>
      <c r="F121" s="14">
        <v>19463272.02</v>
      </c>
      <c r="G121" s="14">
        <f>Tasaus[[#This Row],[Kunnallisvero (maksuunpantu), €]]*100/Tasaus[[#This Row],[Tuloveroprosentti 2022]]</f>
        <v>90526846.604651168</v>
      </c>
      <c r="H121" s="272">
        <f>Tasaus[[#This Row],[Verotettava tulo (kunnallisvero), €]]*($E$11/100)</f>
        <v>6671828.5947627928</v>
      </c>
      <c r="I121" s="14">
        <v>1001946.1255238713</v>
      </c>
      <c r="J121" s="15">
        <v>763682.93315000006</v>
      </c>
      <c r="K121" s="15">
        <f>SUM(Tasaus[[#This Row],[Laskennallinen kunnallisvero, €]:[Laskennallinen kiinteistövero, €]])</f>
        <v>8437457.6534366645</v>
      </c>
      <c r="L121" s="15">
        <f>Tasaus[[#This Row],[Laskennallinen verotulo yhteensä, €]]/Tasaus[[#This Row],[Asukasluku 31.12.2021]]</f>
        <v>1296.8732944107999</v>
      </c>
      <c r="M121" s="34">
        <f>$L$11-Tasaus[[#This Row],[Laskennallinen verotulo yhteensä, €/asukas (=tasausraja)]]</f>
        <v>660.07670558920017</v>
      </c>
      <c r="N121" s="377">
        <f>IF(Tasaus[[#This Row],[Erotus = tasausraja - laskennallinen verotulo, €/asukas]]&gt;0,(Tasaus[[#This Row],[Erotus = tasausraja - laskennallinen verotulo, €/asukas]]*$B$7),(Tasaus[[#This Row],[Erotus = tasausraja - laskennallinen verotulo, €/asukas]]*$B$8))</f>
        <v>594.06903503028013</v>
      </c>
      <c r="O121" s="378">
        <f>Tasaus[[#This Row],[Tasaus,  €/asukas]]*Tasaus[[#This Row],[Asukasluku 31.12.2021]]</f>
        <v>3865013.1419070028</v>
      </c>
      <c r="Q121" s="116"/>
      <c r="R121" s="117"/>
      <c r="S121" s="118"/>
    </row>
    <row r="122" spans="1:19">
      <c r="A122" s="269">
        <v>312</v>
      </c>
      <c r="B122" s="13" t="s">
        <v>487</v>
      </c>
      <c r="C122" s="270">
        <v>1232</v>
      </c>
      <c r="D122" s="271">
        <v>22.5</v>
      </c>
      <c r="E122" s="271">
        <f>Tasaus[[#This Row],[Tuloveroprosentti 2022]]-12.64</f>
        <v>9.86</v>
      </c>
      <c r="F122" s="14">
        <v>3571630.07</v>
      </c>
      <c r="G122" s="14">
        <f>Tasaus[[#This Row],[Kunnallisvero (maksuunpantu), €]]*100/Tasaus[[#This Row],[Tuloveroprosentti 2022]]</f>
        <v>15873911.422222223</v>
      </c>
      <c r="H122" s="272">
        <f>Tasaus[[#This Row],[Verotettava tulo (kunnallisvero), €]]*($E$11/100)</f>
        <v>1169907.271817778</v>
      </c>
      <c r="I122" s="14">
        <v>819710.28840041161</v>
      </c>
      <c r="J122" s="15">
        <v>189677.8487</v>
      </c>
      <c r="K122" s="15">
        <f>SUM(Tasaus[[#This Row],[Laskennallinen kunnallisvero, €]:[Laskennallinen kiinteistövero, €]])</f>
        <v>2179295.4089181898</v>
      </c>
      <c r="L122" s="15">
        <f>Tasaus[[#This Row],[Laskennallinen verotulo yhteensä, €]]/Tasaus[[#This Row],[Asukasluku 31.12.2021]]</f>
        <v>1768.9086111348943</v>
      </c>
      <c r="M122" s="34">
        <f>$L$11-Tasaus[[#This Row],[Laskennallinen verotulo yhteensä, €/asukas (=tasausraja)]]</f>
        <v>188.04138886510577</v>
      </c>
      <c r="N122" s="377">
        <f>IF(Tasaus[[#This Row],[Erotus = tasausraja - laskennallinen verotulo, €/asukas]]&gt;0,(Tasaus[[#This Row],[Erotus = tasausraja - laskennallinen verotulo, €/asukas]]*$B$7),(Tasaus[[#This Row],[Erotus = tasausraja - laskennallinen verotulo, €/asukas]]*$B$8))</f>
        <v>169.2372499785952</v>
      </c>
      <c r="O122" s="378">
        <f>Tasaus[[#This Row],[Tasaus,  €/asukas]]*Tasaus[[#This Row],[Asukasluku 31.12.2021]]</f>
        <v>208500.2919736293</v>
      </c>
      <c r="Q122" s="116"/>
      <c r="R122" s="117"/>
      <c r="S122" s="118"/>
    </row>
    <row r="123" spans="1:19">
      <c r="A123" s="269">
        <v>316</v>
      </c>
      <c r="B123" s="13" t="s">
        <v>488</v>
      </c>
      <c r="C123" s="270">
        <v>4245</v>
      </c>
      <c r="D123" s="271">
        <v>22</v>
      </c>
      <c r="E123" s="271">
        <f>Tasaus[[#This Row],[Tuloveroprosentti 2022]]-12.64</f>
        <v>9.36</v>
      </c>
      <c r="F123" s="14">
        <v>15571959.779999999</v>
      </c>
      <c r="G123" s="14">
        <f>Tasaus[[#This Row],[Kunnallisvero (maksuunpantu), €]]*100/Tasaus[[#This Row],[Tuloveroprosentti 2022]]</f>
        <v>70781635.36363636</v>
      </c>
      <c r="H123" s="272">
        <f>Tasaus[[#This Row],[Verotettava tulo (kunnallisvero), €]]*($E$11/100)</f>
        <v>5216606.526300001</v>
      </c>
      <c r="I123" s="14">
        <v>555873.35682519036</v>
      </c>
      <c r="J123" s="15">
        <v>511233.63589999999</v>
      </c>
      <c r="K123" s="15">
        <f>SUM(Tasaus[[#This Row],[Laskennallinen kunnallisvero, €]:[Laskennallinen kiinteistövero, €]])</f>
        <v>6283713.5190251917</v>
      </c>
      <c r="L123" s="15">
        <f>Tasaus[[#This Row],[Laskennallinen verotulo yhteensä, €]]/Tasaus[[#This Row],[Asukasluku 31.12.2021]]</f>
        <v>1480.2623130801394</v>
      </c>
      <c r="M123" s="34">
        <f>$L$11-Tasaus[[#This Row],[Laskennallinen verotulo yhteensä, €/asukas (=tasausraja)]]</f>
        <v>476.68768691986065</v>
      </c>
      <c r="N123" s="377">
        <f>IF(Tasaus[[#This Row],[Erotus = tasausraja - laskennallinen verotulo, €/asukas]]&gt;0,(Tasaus[[#This Row],[Erotus = tasausraja - laskennallinen verotulo, €/asukas]]*$B$7),(Tasaus[[#This Row],[Erotus = tasausraja - laskennallinen verotulo, €/asukas]]*$B$8))</f>
        <v>429.01891822787462</v>
      </c>
      <c r="O123" s="378">
        <f>Tasaus[[#This Row],[Tasaus,  €/asukas]]*Tasaus[[#This Row],[Asukasluku 31.12.2021]]</f>
        <v>1821185.3078773278</v>
      </c>
      <c r="Q123" s="116"/>
      <c r="R123" s="117"/>
      <c r="S123" s="118"/>
    </row>
    <row r="124" spans="1:19">
      <c r="A124" s="269">
        <v>317</v>
      </c>
      <c r="B124" s="13" t="s">
        <v>489</v>
      </c>
      <c r="C124" s="270">
        <v>2533</v>
      </c>
      <c r="D124" s="271">
        <v>21.5</v>
      </c>
      <c r="E124" s="271">
        <f>Tasaus[[#This Row],[Tuloveroprosentti 2022]]-12.64</f>
        <v>8.86</v>
      </c>
      <c r="F124" s="14">
        <v>6446504.7199999997</v>
      </c>
      <c r="G124" s="14">
        <f>Tasaus[[#This Row],[Kunnallisvero (maksuunpantu), €]]*100/Tasaus[[#This Row],[Tuloveroprosentti 2022]]</f>
        <v>29983742.883720931</v>
      </c>
      <c r="H124" s="272">
        <f>Tasaus[[#This Row],[Verotettava tulo (kunnallisvero), €]]*($E$11/100)</f>
        <v>2209801.8505302332</v>
      </c>
      <c r="I124" s="14">
        <v>769185.41401073046</v>
      </c>
      <c r="J124" s="15">
        <v>308639.58600000007</v>
      </c>
      <c r="K124" s="15">
        <f>SUM(Tasaus[[#This Row],[Laskennallinen kunnallisvero, €]:[Laskennallinen kiinteistövero, €]])</f>
        <v>3287626.8505409639</v>
      </c>
      <c r="L124" s="15">
        <f>Tasaus[[#This Row],[Laskennallinen verotulo yhteensä, €]]/Tasaus[[#This Row],[Asukasluku 31.12.2021]]</f>
        <v>1297.9182197161326</v>
      </c>
      <c r="M124" s="34">
        <f>$L$11-Tasaus[[#This Row],[Laskennallinen verotulo yhteensä, €/asukas (=tasausraja)]]</f>
        <v>659.03178028386742</v>
      </c>
      <c r="N124" s="377">
        <f>IF(Tasaus[[#This Row],[Erotus = tasausraja - laskennallinen verotulo, €/asukas]]&gt;0,(Tasaus[[#This Row],[Erotus = tasausraja - laskennallinen verotulo, €/asukas]]*$B$7),(Tasaus[[#This Row],[Erotus = tasausraja - laskennallinen verotulo, €/asukas]]*$B$8))</f>
        <v>593.1286022554807</v>
      </c>
      <c r="O124" s="378">
        <f>Tasaus[[#This Row],[Tasaus,  €/asukas]]*Tasaus[[#This Row],[Asukasluku 31.12.2021]]</f>
        <v>1502394.7495131327</v>
      </c>
      <c r="Q124" s="116"/>
      <c r="R124" s="117"/>
      <c r="S124" s="118"/>
    </row>
    <row r="125" spans="1:19">
      <c r="A125" s="269">
        <v>320</v>
      </c>
      <c r="B125" s="13" t="s">
        <v>490</v>
      </c>
      <c r="C125" s="270">
        <v>7105</v>
      </c>
      <c r="D125" s="271">
        <v>21.5</v>
      </c>
      <c r="E125" s="271">
        <f>Tasaus[[#This Row],[Tuloveroprosentti 2022]]-12.64</f>
        <v>8.86</v>
      </c>
      <c r="F125" s="14">
        <v>24735188.280000001</v>
      </c>
      <c r="G125" s="14">
        <f>Tasaus[[#This Row],[Kunnallisvero (maksuunpantu), €]]*100/Tasaus[[#This Row],[Tuloveroprosentti 2022]]</f>
        <v>115047387.34883721</v>
      </c>
      <c r="H125" s="272">
        <f>Tasaus[[#This Row],[Verotettava tulo (kunnallisvero), €]]*($E$11/100)</f>
        <v>8478992.4476093035</v>
      </c>
      <c r="I125" s="14">
        <v>1159525.4415840416</v>
      </c>
      <c r="J125" s="15">
        <v>1299567.7541</v>
      </c>
      <c r="K125" s="15">
        <f>SUM(Tasaus[[#This Row],[Laskennallinen kunnallisvero, €]:[Laskennallinen kiinteistövero, €]])</f>
        <v>10938085.643293345</v>
      </c>
      <c r="L125" s="15">
        <f>Tasaus[[#This Row],[Laskennallinen verotulo yhteensä, €]]/Tasaus[[#This Row],[Asukasluku 31.12.2021]]</f>
        <v>1539.4912939188382</v>
      </c>
      <c r="M125" s="34">
        <f>$L$11-Tasaus[[#This Row],[Laskennallinen verotulo yhteensä, €/asukas (=tasausraja)]]</f>
        <v>417.45870608116184</v>
      </c>
      <c r="N125" s="377">
        <f>IF(Tasaus[[#This Row],[Erotus = tasausraja - laskennallinen verotulo, €/asukas]]&gt;0,(Tasaus[[#This Row],[Erotus = tasausraja - laskennallinen verotulo, €/asukas]]*$B$7),(Tasaus[[#This Row],[Erotus = tasausraja - laskennallinen verotulo, €/asukas]]*$B$8))</f>
        <v>375.71283547304569</v>
      </c>
      <c r="O125" s="378">
        <f>Tasaus[[#This Row],[Tasaus,  €/asukas]]*Tasaus[[#This Row],[Asukasluku 31.12.2021]]</f>
        <v>2669439.6960359896</v>
      </c>
      <c r="Q125" s="116"/>
      <c r="R125" s="117"/>
      <c r="S125" s="118"/>
    </row>
    <row r="126" spans="1:19">
      <c r="A126" s="269">
        <v>322</v>
      </c>
      <c r="B126" s="13" t="s">
        <v>126</v>
      </c>
      <c r="C126" s="270">
        <v>6614</v>
      </c>
      <c r="D126" s="271">
        <v>19.749999999999996</v>
      </c>
      <c r="E126" s="271">
        <f>Tasaus[[#This Row],[Tuloveroprosentti 2022]]-12.64</f>
        <v>7.1099999999999959</v>
      </c>
      <c r="F126" s="14">
        <v>20609699.239999998</v>
      </c>
      <c r="G126" s="14">
        <f>Tasaus[[#This Row],[Kunnallisvero (maksuunpantu), €]]*100/Tasaus[[#This Row],[Tuloveroprosentti 2022]]</f>
        <v>104352907.5443038</v>
      </c>
      <c r="H126" s="272">
        <f>Tasaus[[#This Row],[Verotettava tulo (kunnallisvero), €]]*($E$11/100)</f>
        <v>7690809.286015192</v>
      </c>
      <c r="I126" s="14">
        <v>1071075.9347402167</v>
      </c>
      <c r="J126" s="15">
        <v>1885538.0506500001</v>
      </c>
      <c r="K126" s="15">
        <f>SUM(Tasaus[[#This Row],[Laskennallinen kunnallisvero, €]:[Laskennallinen kiinteistövero, €]])</f>
        <v>10647423.27140541</v>
      </c>
      <c r="L126" s="15">
        <f>Tasaus[[#This Row],[Laskennallinen verotulo yhteensä, €]]/Tasaus[[#This Row],[Asukasluku 31.12.2021]]</f>
        <v>1609.8311568499259</v>
      </c>
      <c r="M126" s="34">
        <f>$L$11-Tasaus[[#This Row],[Laskennallinen verotulo yhteensä, €/asukas (=tasausraja)]]</f>
        <v>347.1188431500741</v>
      </c>
      <c r="N126" s="377">
        <f>IF(Tasaus[[#This Row],[Erotus = tasausraja - laskennallinen verotulo, €/asukas]]&gt;0,(Tasaus[[#This Row],[Erotus = tasausraja - laskennallinen verotulo, €/asukas]]*$B$7),(Tasaus[[#This Row],[Erotus = tasausraja - laskennallinen verotulo, €/asukas]]*$B$8))</f>
        <v>312.40695883506669</v>
      </c>
      <c r="O126" s="378">
        <f>Tasaus[[#This Row],[Tasaus,  €/asukas]]*Tasaus[[#This Row],[Asukasluku 31.12.2021]]</f>
        <v>2066259.6257351311</v>
      </c>
      <c r="Q126" s="116"/>
      <c r="R126" s="117"/>
      <c r="S126" s="118"/>
    </row>
    <row r="127" spans="1:19">
      <c r="A127" s="269">
        <v>398</v>
      </c>
      <c r="B127" s="13" t="s">
        <v>491</v>
      </c>
      <c r="C127" s="270">
        <v>120027</v>
      </c>
      <c r="D127" s="271">
        <v>20.75</v>
      </c>
      <c r="E127" s="271">
        <f>Tasaus[[#This Row],[Tuloveroprosentti 2022]]-12.64</f>
        <v>8.11</v>
      </c>
      <c r="F127" s="14">
        <v>455742936.73000002</v>
      </c>
      <c r="G127" s="14">
        <f>Tasaus[[#This Row],[Kunnallisvero (maksuunpantu), €]]*100/Tasaus[[#This Row],[Tuloveroprosentti 2022]]</f>
        <v>2196351502.3132529</v>
      </c>
      <c r="H127" s="272">
        <f>Tasaus[[#This Row],[Verotettava tulo (kunnallisvero), €]]*($E$11/100)</f>
        <v>161871105.72048676</v>
      </c>
      <c r="I127" s="14">
        <v>28822685.495139867</v>
      </c>
      <c r="J127" s="15">
        <v>18434853.719450004</v>
      </c>
      <c r="K127" s="15">
        <f>SUM(Tasaus[[#This Row],[Laskennallinen kunnallisvero, €]:[Laskennallinen kiinteistövero, €]])</f>
        <v>209128644.93507662</v>
      </c>
      <c r="L127" s="15">
        <f>Tasaus[[#This Row],[Laskennallinen verotulo yhteensä, €]]/Tasaus[[#This Row],[Asukasluku 31.12.2021]]</f>
        <v>1742.3466797893525</v>
      </c>
      <c r="M127" s="34">
        <f>$L$11-Tasaus[[#This Row],[Laskennallinen verotulo yhteensä, €/asukas (=tasausraja)]]</f>
        <v>214.60332021064755</v>
      </c>
      <c r="N127" s="377">
        <f>IF(Tasaus[[#This Row],[Erotus = tasausraja - laskennallinen verotulo, €/asukas]]&gt;0,(Tasaus[[#This Row],[Erotus = tasausraja - laskennallinen verotulo, €/asukas]]*$B$7),(Tasaus[[#This Row],[Erotus = tasausraja - laskennallinen verotulo, €/asukas]]*$B$8))</f>
        <v>193.14298818958281</v>
      </c>
      <c r="O127" s="378">
        <f>Tasaus[[#This Row],[Tasaus,  €/asukas]]*Tasaus[[#This Row],[Asukasluku 31.12.2021]]</f>
        <v>23182373.443431057</v>
      </c>
      <c r="Q127" s="116"/>
      <c r="R127" s="117"/>
      <c r="S127" s="118"/>
    </row>
    <row r="128" spans="1:19">
      <c r="A128" s="269">
        <v>399</v>
      </c>
      <c r="B128" s="13" t="s">
        <v>492</v>
      </c>
      <c r="C128" s="270">
        <v>7916</v>
      </c>
      <c r="D128" s="271">
        <v>21.75</v>
      </c>
      <c r="E128" s="271">
        <f>Tasaus[[#This Row],[Tuloveroprosentti 2022]]-12.64</f>
        <v>9.11</v>
      </c>
      <c r="F128" s="14">
        <v>31440748.510000002</v>
      </c>
      <c r="G128" s="14">
        <f>Tasaus[[#This Row],[Kunnallisvero (maksuunpantu), €]]*100/Tasaus[[#This Row],[Tuloveroprosentti 2022]]</f>
        <v>144555165.56321838</v>
      </c>
      <c r="H128" s="272">
        <f>Tasaus[[#This Row],[Verotettava tulo (kunnallisvero), €]]*($E$11/100)</f>
        <v>10653715.702009197</v>
      </c>
      <c r="I128" s="14">
        <v>876408.8520840361</v>
      </c>
      <c r="J128" s="15">
        <v>725891.55900000012</v>
      </c>
      <c r="K128" s="15">
        <f>SUM(Tasaus[[#This Row],[Laskennallinen kunnallisvero, €]:[Laskennallinen kiinteistövero, €]])</f>
        <v>12256016.113093235</v>
      </c>
      <c r="L128" s="15">
        <f>Tasaus[[#This Row],[Laskennallinen verotulo yhteensä, €]]/Tasaus[[#This Row],[Asukasluku 31.12.2021]]</f>
        <v>1548.2587308101611</v>
      </c>
      <c r="M128" s="34">
        <f>$L$11-Tasaus[[#This Row],[Laskennallinen verotulo yhteensä, €/asukas (=tasausraja)]]</f>
        <v>408.69126918983898</v>
      </c>
      <c r="N128" s="377">
        <f>IF(Tasaus[[#This Row],[Erotus = tasausraja - laskennallinen verotulo, €/asukas]]&gt;0,(Tasaus[[#This Row],[Erotus = tasausraja - laskennallinen verotulo, €/asukas]]*$B$7),(Tasaus[[#This Row],[Erotus = tasausraja - laskennallinen verotulo, €/asukas]]*$B$8))</f>
        <v>367.82214227085507</v>
      </c>
      <c r="O128" s="378">
        <f>Tasaus[[#This Row],[Tasaus,  €/asukas]]*Tasaus[[#This Row],[Asukasluku 31.12.2021]]</f>
        <v>2911680.0782160889</v>
      </c>
      <c r="Q128" s="116"/>
      <c r="R128" s="117"/>
      <c r="S128" s="118"/>
    </row>
    <row r="129" spans="1:19">
      <c r="A129" s="269">
        <v>400</v>
      </c>
      <c r="B129" s="13" t="s">
        <v>493</v>
      </c>
      <c r="C129" s="270">
        <v>8456</v>
      </c>
      <c r="D129" s="271">
        <v>20.75</v>
      </c>
      <c r="E129" s="271">
        <f>Tasaus[[#This Row],[Tuloveroprosentti 2022]]-12.64</f>
        <v>8.11</v>
      </c>
      <c r="F129" s="14">
        <v>28146105.719999999</v>
      </c>
      <c r="G129" s="14">
        <f>Tasaus[[#This Row],[Kunnallisvero (maksuunpantu), €]]*100/Tasaus[[#This Row],[Tuloveroprosentti 2022]]</f>
        <v>135643882.98795182</v>
      </c>
      <c r="H129" s="272">
        <f>Tasaus[[#This Row],[Verotettava tulo (kunnallisvero), €]]*($E$11/100)</f>
        <v>9996954.17621205</v>
      </c>
      <c r="I129" s="14">
        <v>2115439.2555760415</v>
      </c>
      <c r="J129" s="15">
        <v>1297933.9570000002</v>
      </c>
      <c r="K129" s="15">
        <f>SUM(Tasaus[[#This Row],[Laskennallinen kunnallisvero, €]:[Laskennallinen kiinteistövero, €]])</f>
        <v>13410327.388788091</v>
      </c>
      <c r="L129" s="15">
        <f>Tasaus[[#This Row],[Laskennallinen verotulo yhteensä, €]]/Tasaus[[#This Row],[Asukasluku 31.12.2021]]</f>
        <v>1585.894913527447</v>
      </c>
      <c r="M129" s="34">
        <f>$L$11-Tasaus[[#This Row],[Laskennallinen verotulo yhteensä, €/asukas (=tasausraja)]]</f>
        <v>371.05508647255306</v>
      </c>
      <c r="N129" s="377">
        <f>IF(Tasaus[[#This Row],[Erotus = tasausraja - laskennallinen verotulo, €/asukas]]&gt;0,(Tasaus[[#This Row],[Erotus = tasausraja - laskennallinen verotulo, €/asukas]]*$B$7),(Tasaus[[#This Row],[Erotus = tasausraja - laskennallinen verotulo, €/asukas]]*$B$8))</f>
        <v>333.94957782529775</v>
      </c>
      <c r="O129" s="378">
        <f>Tasaus[[#This Row],[Tasaus,  €/asukas]]*Tasaus[[#This Row],[Asukasluku 31.12.2021]]</f>
        <v>2823877.6300907177</v>
      </c>
      <c r="Q129" s="116"/>
      <c r="R129" s="117"/>
      <c r="S129" s="118"/>
    </row>
    <row r="130" spans="1:19">
      <c r="A130" s="269">
        <v>402</v>
      </c>
      <c r="B130" s="13" t="s">
        <v>494</v>
      </c>
      <c r="C130" s="270">
        <v>9247</v>
      </c>
      <c r="D130" s="271">
        <v>21.25</v>
      </c>
      <c r="E130" s="271">
        <f>Tasaus[[#This Row],[Tuloveroprosentti 2022]]-12.64</f>
        <v>8.61</v>
      </c>
      <c r="F130" s="14">
        <v>28134027.079999998</v>
      </c>
      <c r="G130" s="14">
        <f>Tasaus[[#This Row],[Kunnallisvero (maksuunpantu), €]]*100/Tasaus[[#This Row],[Tuloveroprosentti 2022]]</f>
        <v>132395421.55294117</v>
      </c>
      <c r="H130" s="272">
        <f>Tasaus[[#This Row],[Verotettava tulo (kunnallisvero), €]]*($E$11/100)</f>
        <v>9757542.5684517659</v>
      </c>
      <c r="I130" s="14">
        <v>1612796.5191758154</v>
      </c>
      <c r="J130" s="15">
        <v>1146170.5105000001</v>
      </c>
      <c r="K130" s="15">
        <f>SUM(Tasaus[[#This Row],[Laskennallinen kunnallisvero, €]:[Laskennallinen kiinteistövero, €]])</f>
        <v>12516509.598127583</v>
      </c>
      <c r="L130" s="15">
        <f>Tasaus[[#This Row],[Laskennallinen verotulo yhteensä, €]]/Tasaus[[#This Row],[Asukasluku 31.12.2021]]</f>
        <v>1353.575170123022</v>
      </c>
      <c r="M130" s="34">
        <f>$L$11-Tasaus[[#This Row],[Laskennallinen verotulo yhteensä, €/asukas (=tasausraja)]]</f>
        <v>603.37482987697808</v>
      </c>
      <c r="N130" s="377">
        <f>IF(Tasaus[[#This Row],[Erotus = tasausraja - laskennallinen verotulo, €/asukas]]&gt;0,(Tasaus[[#This Row],[Erotus = tasausraja - laskennallinen verotulo, €/asukas]]*$B$7),(Tasaus[[#This Row],[Erotus = tasausraja - laskennallinen verotulo, €/asukas]]*$B$8))</f>
        <v>543.03734688928034</v>
      </c>
      <c r="O130" s="378">
        <f>Tasaus[[#This Row],[Tasaus,  €/asukas]]*Tasaus[[#This Row],[Asukasluku 31.12.2021]]</f>
        <v>5021466.3466851758</v>
      </c>
      <c r="Q130" s="116"/>
      <c r="R130" s="117"/>
      <c r="S130" s="118"/>
    </row>
    <row r="131" spans="1:19">
      <c r="A131" s="269">
        <v>403</v>
      </c>
      <c r="B131" s="13" t="s">
        <v>495</v>
      </c>
      <c r="C131" s="270">
        <v>2866</v>
      </c>
      <c r="D131" s="271">
        <v>22</v>
      </c>
      <c r="E131" s="271">
        <f>Tasaus[[#This Row],[Tuloveroprosentti 2022]]-12.64</f>
        <v>9.36</v>
      </c>
      <c r="F131" s="14">
        <v>8375404.5</v>
      </c>
      <c r="G131" s="14">
        <f>Tasaus[[#This Row],[Kunnallisvero (maksuunpantu), €]]*100/Tasaus[[#This Row],[Tuloveroprosentti 2022]]</f>
        <v>38070020.454545453</v>
      </c>
      <c r="H131" s="272">
        <f>Tasaus[[#This Row],[Verotettava tulo (kunnallisvero), €]]*($E$11/100)</f>
        <v>2805760.5075000003</v>
      </c>
      <c r="I131" s="14">
        <v>587319.85395769041</v>
      </c>
      <c r="J131" s="15">
        <v>517481.72375000006</v>
      </c>
      <c r="K131" s="15">
        <f>SUM(Tasaus[[#This Row],[Laskennallinen kunnallisvero, €]:[Laskennallinen kiinteistövero, €]])</f>
        <v>3910562.0852076905</v>
      </c>
      <c r="L131" s="15">
        <f>Tasaus[[#This Row],[Laskennallinen verotulo yhteensä, €]]/Tasaus[[#This Row],[Asukasluku 31.12.2021]]</f>
        <v>1364.4668824869821</v>
      </c>
      <c r="M131" s="34">
        <f>$L$11-Tasaus[[#This Row],[Laskennallinen verotulo yhteensä, €/asukas (=tasausraja)]]</f>
        <v>592.48311751301799</v>
      </c>
      <c r="N131" s="377">
        <f>IF(Tasaus[[#This Row],[Erotus = tasausraja - laskennallinen verotulo, €/asukas]]&gt;0,(Tasaus[[#This Row],[Erotus = tasausraja - laskennallinen verotulo, €/asukas]]*$B$7),(Tasaus[[#This Row],[Erotus = tasausraja - laskennallinen verotulo, €/asukas]]*$B$8))</f>
        <v>533.23480576171619</v>
      </c>
      <c r="O131" s="378">
        <f>Tasaus[[#This Row],[Tasaus,  €/asukas]]*Tasaus[[#This Row],[Asukasluku 31.12.2021]]</f>
        <v>1528250.9533130785</v>
      </c>
      <c r="Q131" s="116"/>
      <c r="R131" s="117"/>
      <c r="S131" s="118"/>
    </row>
    <row r="132" spans="1:19">
      <c r="A132" s="269">
        <v>405</v>
      </c>
      <c r="B132" s="13" t="s">
        <v>496</v>
      </c>
      <c r="C132" s="270">
        <v>72634</v>
      </c>
      <c r="D132" s="271">
        <v>21</v>
      </c>
      <c r="E132" s="271">
        <f>Tasaus[[#This Row],[Tuloveroprosentti 2022]]-12.64</f>
        <v>8.36</v>
      </c>
      <c r="F132" s="14">
        <v>274008097.14999998</v>
      </c>
      <c r="G132" s="14">
        <f>Tasaus[[#This Row],[Kunnallisvero (maksuunpantu), €]]*100/Tasaus[[#This Row],[Tuloveroprosentti 2022]]</f>
        <v>1304800462.6190474</v>
      </c>
      <c r="H132" s="272">
        <f>Tasaus[[#This Row],[Verotettava tulo (kunnallisvero), €]]*($E$11/100)</f>
        <v>96163794.095023811</v>
      </c>
      <c r="I132" s="14">
        <v>20115982.34513567</v>
      </c>
      <c r="J132" s="15">
        <v>11255997.732400002</v>
      </c>
      <c r="K132" s="15">
        <f>SUM(Tasaus[[#This Row],[Laskennallinen kunnallisvero, €]:[Laskennallinen kiinteistövero, €]])</f>
        <v>127535774.17255948</v>
      </c>
      <c r="L132" s="15">
        <f>Tasaus[[#This Row],[Laskennallinen verotulo yhteensä, €]]/Tasaus[[#This Row],[Asukasluku 31.12.2021]]</f>
        <v>1755.8687966043381</v>
      </c>
      <c r="M132" s="34">
        <f>$L$11-Tasaus[[#This Row],[Laskennallinen verotulo yhteensä, €/asukas (=tasausraja)]]</f>
        <v>201.08120339566199</v>
      </c>
      <c r="N132" s="377">
        <f>IF(Tasaus[[#This Row],[Erotus = tasausraja - laskennallinen verotulo, €/asukas]]&gt;0,(Tasaus[[#This Row],[Erotus = tasausraja - laskennallinen verotulo, €/asukas]]*$B$7),(Tasaus[[#This Row],[Erotus = tasausraja - laskennallinen verotulo, €/asukas]]*$B$8))</f>
        <v>180.97308305609579</v>
      </c>
      <c r="O132" s="378">
        <f>Tasaus[[#This Row],[Tasaus,  €/asukas]]*Tasaus[[#This Row],[Asukasluku 31.12.2021]]</f>
        <v>13144798.914696461</v>
      </c>
      <c r="Q132" s="116"/>
      <c r="R132" s="117"/>
      <c r="S132" s="118"/>
    </row>
    <row r="133" spans="1:19">
      <c r="A133" s="269">
        <v>407</v>
      </c>
      <c r="B133" s="13" t="s">
        <v>497</v>
      </c>
      <c r="C133" s="270">
        <v>2580</v>
      </c>
      <c r="D133" s="271">
        <v>21.5</v>
      </c>
      <c r="E133" s="271">
        <f>Tasaus[[#This Row],[Tuloveroprosentti 2022]]-12.64</f>
        <v>8.86</v>
      </c>
      <c r="F133" s="14">
        <v>8215121.4100000001</v>
      </c>
      <c r="G133" s="14">
        <f>Tasaus[[#This Row],[Kunnallisvero (maksuunpantu), €]]*100/Tasaus[[#This Row],[Tuloveroprosentti 2022]]</f>
        <v>38209867.023255818</v>
      </c>
      <c r="H133" s="272">
        <f>Tasaus[[#This Row],[Verotettava tulo (kunnallisvero), €]]*($E$11/100)</f>
        <v>2816067.1996139544</v>
      </c>
      <c r="I133" s="14">
        <v>537255.25578998227</v>
      </c>
      <c r="J133" s="15">
        <v>354493.46140000003</v>
      </c>
      <c r="K133" s="15">
        <f>SUM(Tasaus[[#This Row],[Laskennallinen kunnallisvero, €]:[Laskennallinen kiinteistövero, €]])</f>
        <v>3707815.9168039365</v>
      </c>
      <c r="L133" s="15">
        <f>Tasaus[[#This Row],[Laskennallinen verotulo yhteensä, €]]/Tasaus[[#This Row],[Asukasluku 31.12.2021]]</f>
        <v>1437.1379522495877</v>
      </c>
      <c r="M133" s="34">
        <f>$L$11-Tasaus[[#This Row],[Laskennallinen verotulo yhteensä, €/asukas (=tasausraja)]]</f>
        <v>519.81204775041238</v>
      </c>
      <c r="N133" s="377">
        <f>IF(Tasaus[[#This Row],[Erotus = tasausraja - laskennallinen verotulo, €/asukas]]&gt;0,(Tasaus[[#This Row],[Erotus = tasausraja - laskennallinen verotulo, €/asukas]]*$B$7),(Tasaus[[#This Row],[Erotus = tasausraja - laskennallinen verotulo, €/asukas]]*$B$8))</f>
        <v>467.83084297537113</v>
      </c>
      <c r="O133" s="378">
        <f>Tasaus[[#This Row],[Tasaus,  €/asukas]]*Tasaus[[#This Row],[Asukasluku 31.12.2021]]</f>
        <v>1207003.5748764575</v>
      </c>
      <c r="Q133" s="116"/>
      <c r="R133" s="117"/>
      <c r="S133" s="118"/>
    </row>
    <row r="134" spans="1:19">
      <c r="A134" s="269">
        <v>408</v>
      </c>
      <c r="B134" s="13" t="s">
        <v>498</v>
      </c>
      <c r="C134" s="270">
        <v>14203</v>
      </c>
      <c r="D134" s="271">
        <v>21.5</v>
      </c>
      <c r="E134" s="271">
        <f>Tasaus[[#This Row],[Tuloveroprosentti 2022]]-12.64</f>
        <v>8.86</v>
      </c>
      <c r="F134" s="14">
        <v>49255060.159999996</v>
      </c>
      <c r="G134" s="14">
        <f>Tasaus[[#This Row],[Kunnallisvero (maksuunpantu), €]]*100/Tasaus[[#This Row],[Tuloveroprosentti 2022]]</f>
        <v>229093303.06976745</v>
      </c>
      <c r="H134" s="272">
        <f>Tasaus[[#This Row],[Verotettava tulo (kunnallisvero), €]]*($E$11/100)</f>
        <v>16884176.436241865</v>
      </c>
      <c r="I134" s="14">
        <v>2532961.5519448179</v>
      </c>
      <c r="J134" s="15">
        <v>1642651.5725500002</v>
      </c>
      <c r="K134" s="15">
        <f>SUM(Tasaus[[#This Row],[Laskennallinen kunnallisvero, €]:[Laskennallinen kiinteistövero, €]])</f>
        <v>21059789.560736682</v>
      </c>
      <c r="L134" s="15">
        <f>Tasaus[[#This Row],[Laskennallinen verotulo yhteensä, €]]/Tasaus[[#This Row],[Asukasluku 31.12.2021]]</f>
        <v>1482.7705105074056</v>
      </c>
      <c r="M134" s="34">
        <f>$L$11-Tasaus[[#This Row],[Laskennallinen verotulo yhteensä, €/asukas (=tasausraja)]]</f>
        <v>474.17948949259448</v>
      </c>
      <c r="N134" s="377">
        <f>IF(Tasaus[[#This Row],[Erotus = tasausraja - laskennallinen verotulo, €/asukas]]&gt;0,(Tasaus[[#This Row],[Erotus = tasausraja - laskennallinen verotulo, €/asukas]]*$B$7),(Tasaus[[#This Row],[Erotus = tasausraja - laskennallinen verotulo, €/asukas]]*$B$8))</f>
        <v>426.76154054333506</v>
      </c>
      <c r="O134" s="378">
        <f>Tasaus[[#This Row],[Tasaus,  €/asukas]]*Tasaus[[#This Row],[Asukasluku 31.12.2021]]</f>
        <v>6061294.160336988</v>
      </c>
      <c r="Q134" s="116"/>
      <c r="R134" s="117"/>
      <c r="S134" s="118"/>
    </row>
    <row r="135" spans="1:19">
      <c r="A135" s="269">
        <v>410</v>
      </c>
      <c r="B135" s="13" t="s">
        <v>499</v>
      </c>
      <c r="C135" s="270">
        <v>18788</v>
      </c>
      <c r="D135" s="271">
        <v>21.5</v>
      </c>
      <c r="E135" s="271">
        <f>Tasaus[[#This Row],[Tuloveroprosentti 2022]]-12.64</f>
        <v>8.86</v>
      </c>
      <c r="F135" s="14">
        <v>67996104.260000005</v>
      </c>
      <c r="G135" s="14">
        <f>Tasaus[[#This Row],[Kunnallisvero (maksuunpantu), €]]*100/Tasaus[[#This Row],[Tuloveroprosentti 2022]]</f>
        <v>316260950.04651165</v>
      </c>
      <c r="H135" s="272">
        <f>Tasaus[[#This Row],[Verotettava tulo (kunnallisvero), €]]*($E$11/100)</f>
        <v>23308432.018427912</v>
      </c>
      <c r="I135" s="14">
        <v>2628686.5613427875</v>
      </c>
      <c r="J135" s="15">
        <v>2394675.6270000003</v>
      </c>
      <c r="K135" s="15">
        <f>SUM(Tasaus[[#This Row],[Laskennallinen kunnallisvero, €]:[Laskennallinen kiinteistövero, €]])</f>
        <v>28331794.206770699</v>
      </c>
      <c r="L135" s="15">
        <f>Tasaus[[#This Row],[Laskennallinen verotulo yhteensä, €]]/Tasaus[[#This Row],[Asukasluku 31.12.2021]]</f>
        <v>1507.9728660193048</v>
      </c>
      <c r="M135" s="34">
        <f>$L$11-Tasaus[[#This Row],[Laskennallinen verotulo yhteensä, €/asukas (=tasausraja)]]</f>
        <v>448.97713398069527</v>
      </c>
      <c r="N135" s="377">
        <f>IF(Tasaus[[#This Row],[Erotus = tasausraja - laskennallinen verotulo, €/asukas]]&gt;0,(Tasaus[[#This Row],[Erotus = tasausraja - laskennallinen verotulo, €/asukas]]*$B$7),(Tasaus[[#This Row],[Erotus = tasausraja - laskennallinen verotulo, €/asukas]]*$B$8))</f>
        <v>404.07942058262574</v>
      </c>
      <c r="O135" s="378">
        <f>Tasaus[[#This Row],[Tasaus,  €/asukas]]*Tasaus[[#This Row],[Asukasluku 31.12.2021]]</f>
        <v>7591844.1539063724</v>
      </c>
      <c r="Q135" s="116"/>
      <c r="R135" s="117"/>
      <c r="S135" s="118"/>
    </row>
    <row r="136" spans="1:19">
      <c r="A136" s="269">
        <v>416</v>
      </c>
      <c r="B136" s="13" t="s">
        <v>500</v>
      </c>
      <c r="C136" s="270">
        <v>2917</v>
      </c>
      <c r="D136" s="271">
        <v>21.999999999999996</v>
      </c>
      <c r="E136" s="271">
        <f>Tasaus[[#This Row],[Tuloveroprosentti 2022]]-12.64</f>
        <v>9.3599999999999959</v>
      </c>
      <c r="F136" s="14">
        <v>10313611.6</v>
      </c>
      <c r="G136" s="14">
        <f>Tasaus[[#This Row],[Kunnallisvero (maksuunpantu), €]]*100/Tasaus[[#This Row],[Tuloveroprosentti 2022]]</f>
        <v>46880052.727272734</v>
      </c>
      <c r="H136" s="272">
        <f>Tasaus[[#This Row],[Verotettava tulo (kunnallisvero), €]]*($E$11/100)</f>
        <v>3455059.8860000013</v>
      </c>
      <c r="I136" s="14">
        <v>351321.87837393914</v>
      </c>
      <c r="J136" s="15">
        <v>430949.95345000003</v>
      </c>
      <c r="K136" s="15">
        <f>SUM(Tasaus[[#This Row],[Laskennallinen kunnallisvero, €]:[Laskennallinen kiinteistövero, €]])</f>
        <v>4237331.7178239403</v>
      </c>
      <c r="L136" s="15">
        <f>Tasaus[[#This Row],[Laskennallinen verotulo yhteensä, €]]/Tasaus[[#This Row],[Asukasluku 31.12.2021]]</f>
        <v>1452.6334308618239</v>
      </c>
      <c r="M136" s="34">
        <f>$L$11-Tasaus[[#This Row],[Laskennallinen verotulo yhteensä, €/asukas (=tasausraja)]]</f>
        <v>504.31656913817619</v>
      </c>
      <c r="N136" s="377">
        <f>IF(Tasaus[[#This Row],[Erotus = tasausraja - laskennallinen verotulo, €/asukas]]&gt;0,(Tasaus[[#This Row],[Erotus = tasausraja - laskennallinen verotulo, €/asukas]]*$B$7),(Tasaus[[#This Row],[Erotus = tasausraja - laskennallinen verotulo, €/asukas]]*$B$8))</f>
        <v>453.88491222435857</v>
      </c>
      <c r="O136" s="378">
        <f>Tasaus[[#This Row],[Tasaus,  €/asukas]]*Tasaus[[#This Row],[Asukasluku 31.12.2021]]</f>
        <v>1323982.288958454</v>
      </c>
      <c r="Q136" s="116"/>
      <c r="R136" s="117"/>
      <c r="S136" s="118"/>
    </row>
    <row r="137" spans="1:19">
      <c r="A137" s="269">
        <v>418</v>
      </c>
      <c r="B137" s="13" t="s">
        <v>501</v>
      </c>
      <c r="C137" s="270">
        <v>24164</v>
      </c>
      <c r="D137" s="271">
        <v>20.5</v>
      </c>
      <c r="E137" s="271">
        <f>Tasaus[[#This Row],[Tuloveroprosentti 2022]]-12.64</f>
        <v>7.8599999999999994</v>
      </c>
      <c r="F137" s="14">
        <v>103387482.3</v>
      </c>
      <c r="G137" s="14">
        <f>Tasaus[[#This Row],[Kunnallisvero (maksuunpantu), €]]*100/Tasaus[[#This Row],[Tuloveroprosentti 2022]]</f>
        <v>504329181.9512195</v>
      </c>
      <c r="H137" s="272">
        <f>Tasaus[[#This Row],[Verotettava tulo (kunnallisvero), €]]*($E$11/100)</f>
        <v>37169060.709804885</v>
      </c>
      <c r="I137" s="14">
        <v>4480280.0477515711</v>
      </c>
      <c r="J137" s="15">
        <v>3664986.8217000007</v>
      </c>
      <c r="K137" s="15">
        <f>SUM(Tasaus[[#This Row],[Laskennallinen kunnallisvero, €]:[Laskennallinen kiinteistövero, €]])</f>
        <v>45314327.579256453</v>
      </c>
      <c r="L137" s="15">
        <f>Tasaus[[#This Row],[Laskennallinen verotulo yhteensä, €]]/Tasaus[[#This Row],[Asukasluku 31.12.2021]]</f>
        <v>1875.2825516990752</v>
      </c>
      <c r="M137" s="34">
        <f>$L$11-Tasaus[[#This Row],[Laskennallinen verotulo yhteensä, €/asukas (=tasausraja)]]</f>
        <v>81.667448300924889</v>
      </c>
      <c r="N137" s="377">
        <f>IF(Tasaus[[#This Row],[Erotus = tasausraja - laskennallinen verotulo, €/asukas]]&gt;0,(Tasaus[[#This Row],[Erotus = tasausraja - laskennallinen verotulo, €/asukas]]*$B$7),(Tasaus[[#This Row],[Erotus = tasausraja - laskennallinen verotulo, €/asukas]]*$B$8))</f>
        <v>73.500703470832406</v>
      </c>
      <c r="O137" s="378">
        <f>Tasaus[[#This Row],[Tasaus,  €/asukas]]*Tasaus[[#This Row],[Asukasluku 31.12.2021]]</f>
        <v>1776070.9986691943</v>
      </c>
      <c r="Q137" s="116"/>
      <c r="R137" s="117"/>
      <c r="S137" s="118"/>
    </row>
    <row r="138" spans="1:19">
      <c r="A138" s="269">
        <v>420</v>
      </c>
      <c r="B138" s="13" t="s">
        <v>502</v>
      </c>
      <c r="C138" s="270">
        <v>9280</v>
      </c>
      <c r="D138" s="271">
        <v>21</v>
      </c>
      <c r="E138" s="271">
        <f>Tasaus[[#This Row],[Tuloveroprosentti 2022]]-12.64</f>
        <v>8.36</v>
      </c>
      <c r="F138" s="14">
        <v>32121125.77</v>
      </c>
      <c r="G138" s="14">
        <f>Tasaus[[#This Row],[Kunnallisvero (maksuunpantu), €]]*100/Tasaus[[#This Row],[Tuloveroprosentti 2022]]</f>
        <v>152957741.76190478</v>
      </c>
      <c r="H138" s="272">
        <f>Tasaus[[#This Row],[Verotettava tulo (kunnallisvero), €]]*($E$11/100)</f>
        <v>11272985.567852383</v>
      </c>
      <c r="I138" s="14">
        <v>2428582.0149169951</v>
      </c>
      <c r="J138" s="15">
        <v>1553977.8680500002</v>
      </c>
      <c r="K138" s="15">
        <f>SUM(Tasaus[[#This Row],[Laskennallinen kunnallisvero, €]:[Laskennallinen kiinteistövero, €]])</f>
        <v>15255545.450819379</v>
      </c>
      <c r="L138" s="15">
        <f>Tasaus[[#This Row],[Laskennallinen verotulo yhteensä, €]]/Tasaus[[#This Row],[Asukasluku 31.12.2021]]</f>
        <v>1643.9165356486399</v>
      </c>
      <c r="M138" s="34">
        <f>$L$11-Tasaus[[#This Row],[Laskennallinen verotulo yhteensä, €/asukas (=tasausraja)]]</f>
        <v>313.03346435136018</v>
      </c>
      <c r="N138" s="377">
        <f>IF(Tasaus[[#This Row],[Erotus = tasausraja - laskennallinen verotulo, €/asukas]]&gt;0,(Tasaus[[#This Row],[Erotus = tasausraja - laskennallinen verotulo, €/asukas]]*$B$7),(Tasaus[[#This Row],[Erotus = tasausraja - laskennallinen verotulo, €/asukas]]*$B$8))</f>
        <v>281.73011791622417</v>
      </c>
      <c r="O138" s="378">
        <f>Tasaus[[#This Row],[Tasaus,  €/asukas]]*Tasaus[[#This Row],[Asukasluku 31.12.2021]]</f>
        <v>2614455.4942625603</v>
      </c>
      <c r="Q138" s="116"/>
      <c r="R138" s="117"/>
      <c r="S138" s="118"/>
    </row>
    <row r="139" spans="1:19">
      <c r="A139" s="269">
        <v>421</v>
      </c>
      <c r="B139" s="13" t="s">
        <v>503</v>
      </c>
      <c r="C139" s="270">
        <v>719</v>
      </c>
      <c r="D139" s="271">
        <v>21</v>
      </c>
      <c r="E139" s="271">
        <f>Tasaus[[#This Row],[Tuloveroprosentti 2022]]-12.64</f>
        <v>8.36</v>
      </c>
      <c r="F139" s="14">
        <v>1906984.08</v>
      </c>
      <c r="G139" s="14">
        <f>Tasaus[[#This Row],[Kunnallisvero (maksuunpantu), €]]*100/Tasaus[[#This Row],[Tuloveroprosentti 2022]]</f>
        <v>9080876.5714285709</v>
      </c>
      <c r="H139" s="272">
        <f>Tasaus[[#This Row],[Verotettava tulo (kunnallisvero), €]]*($E$11/100)</f>
        <v>669260.60331428587</v>
      </c>
      <c r="I139" s="14">
        <v>380235.41341341729</v>
      </c>
      <c r="J139" s="15">
        <v>139164.95785000001</v>
      </c>
      <c r="K139" s="15">
        <f>SUM(Tasaus[[#This Row],[Laskennallinen kunnallisvero, €]:[Laskennallinen kiinteistövero, €]])</f>
        <v>1188660.974577703</v>
      </c>
      <c r="L139" s="15">
        <f>Tasaus[[#This Row],[Laskennallinen verotulo yhteensä, €]]/Tasaus[[#This Row],[Asukasluku 31.12.2021]]</f>
        <v>1653.2141510121044</v>
      </c>
      <c r="M139" s="34">
        <f>$L$11-Tasaus[[#This Row],[Laskennallinen verotulo yhteensä, €/asukas (=tasausraja)]]</f>
        <v>303.73584898789568</v>
      </c>
      <c r="N139" s="377">
        <f>IF(Tasaus[[#This Row],[Erotus = tasausraja - laskennallinen verotulo, €/asukas]]&gt;0,(Tasaus[[#This Row],[Erotus = tasausraja - laskennallinen verotulo, €/asukas]]*$B$7),(Tasaus[[#This Row],[Erotus = tasausraja - laskennallinen verotulo, €/asukas]]*$B$8))</f>
        <v>273.36226408910613</v>
      </c>
      <c r="O139" s="378">
        <f>Tasaus[[#This Row],[Tasaus,  €/asukas]]*Tasaus[[#This Row],[Asukasluku 31.12.2021]]</f>
        <v>196547.4678800673</v>
      </c>
      <c r="Q139" s="116"/>
      <c r="R139" s="117"/>
      <c r="S139" s="118"/>
    </row>
    <row r="140" spans="1:19">
      <c r="A140" s="269">
        <v>422</v>
      </c>
      <c r="B140" s="13" t="s">
        <v>504</v>
      </c>
      <c r="C140" s="270">
        <v>10543</v>
      </c>
      <c r="D140" s="271">
        <v>21</v>
      </c>
      <c r="E140" s="271">
        <f>Tasaus[[#This Row],[Tuloveroprosentti 2022]]-12.64</f>
        <v>8.36</v>
      </c>
      <c r="F140" s="14">
        <v>32513987.77</v>
      </c>
      <c r="G140" s="14">
        <f>Tasaus[[#This Row],[Kunnallisvero (maksuunpantu), €]]*100/Tasaus[[#This Row],[Tuloveroprosentti 2022]]</f>
        <v>154828513.19047618</v>
      </c>
      <c r="H140" s="272">
        <f>Tasaus[[#This Row],[Verotettava tulo (kunnallisvero), €]]*($E$11/100)</f>
        <v>11410861.422138097</v>
      </c>
      <c r="I140" s="14">
        <v>3691789.9059121176</v>
      </c>
      <c r="J140" s="15">
        <v>1694694.10045</v>
      </c>
      <c r="K140" s="15">
        <f>SUM(Tasaus[[#This Row],[Laskennallinen kunnallisvero, €]:[Laskennallinen kiinteistövero, €]])</f>
        <v>16797345.428500216</v>
      </c>
      <c r="L140" s="15">
        <f>Tasaus[[#This Row],[Laskennallinen verotulo yhteensä, €]]/Tasaus[[#This Row],[Asukasluku 31.12.2021]]</f>
        <v>1593.2225579531648</v>
      </c>
      <c r="M140" s="34">
        <f>$L$11-Tasaus[[#This Row],[Laskennallinen verotulo yhteensä, €/asukas (=tasausraja)]]</f>
        <v>363.72744204683522</v>
      </c>
      <c r="N140" s="377">
        <f>IF(Tasaus[[#This Row],[Erotus = tasausraja - laskennallinen verotulo, €/asukas]]&gt;0,(Tasaus[[#This Row],[Erotus = tasausraja - laskennallinen verotulo, €/asukas]]*$B$7),(Tasaus[[#This Row],[Erotus = tasausraja - laskennallinen verotulo, €/asukas]]*$B$8))</f>
        <v>327.35469784215172</v>
      </c>
      <c r="O140" s="378">
        <f>Tasaus[[#This Row],[Tasaus,  €/asukas]]*Tasaus[[#This Row],[Asukasluku 31.12.2021]]</f>
        <v>3451300.5793498056</v>
      </c>
      <c r="Q140" s="116"/>
      <c r="R140" s="117"/>
      <c r="S140" s="118"/>
    </row>
    <row r="141" spans="1:19">
      <c r="A141" s="269">
        <v>423</v>
      </c>
      <c r="B141" s="13" t="s">
        <v>505</v>
      </c>
      <c r="C141" s="270">
        <v>20291</v>
      </c>
      <c r="D141" s="271">
        <v>19.5</v>
      </c>
      <c r="E141" s="271">
        <f>Tasaus[[#This Row],[Tuloveroprosentti 2022]]-12.64</f>
        <v>6.8599999999999994</v>
      </c>
      <c r="F141" s="14">
        <v>81909648.719999999</v>
      </c>
      <c r="G141" s="14">
        <f>Tasaus[[#This Row],[Kunnallisvero (maksuunpantu), €]]*100/Tasaus[[#This Row],[Tuloveroprosentti 2022]]</f>
        <v>420049480.61538464</v>
      </c>
      <c r="H141" s="272">
        <f>Tasaus[[#This Row],[Verotettava tulo (kunnallisvero), €]]*($E$11/100)</f>
        <v>30957646.721353855</v>
      </c>
      <c r="I141" s="14">
        <v>3906231.0105700525</v>
      </c>
      <c r="J141" s="15">
        <v>2506668.4235499999</v>
      </c>
      <c r="K141" s="15">
        <f>SUM(Tasaus[[#This Row],[Laskennallinen kunnallisvero, €]:[Laskennallinen kiinteistövero, €]])</f>
        <v>37370546.15547391</v>
      </c>
      <c r="L141" s="15">
        <f>Tasaus[[#This Row],[Laskennallinen verotulo yhteensä, €]]/Tasaus[[#This Row],[Asukasluku 31.12.2021]]</f>
        <v>1841.730134319349</v>
      </c>
      <c r="M141" s="34">
        <f>$L$11-Tasaus[[#This Row],[Laskennallinen verotulo yhteensä, €/asukas (=tasausraja)]]</f>
        <v>115.21986568065108</v>
      </c>
      <c r="N141" s="377">
        <f>IF(Tasaus[[#This Row],[Erotus = tasausraja - laskennallinen verotulo, €/asukas]]&gt;0,(Tasaus[[#This Row],[Erotus = tasausraja - laskennallinen verotulo, €/asukas]]*$B$7),(Tasaus[[#This Row],[Erotus = tasausraja - laskennallinen verotulo, €/asukas]]*$B$8))</f>
        <v>103.69787911258598</v>
      </c>
      <c r="O141" s="378">
        <f>Tasaus[[#This Row],[Tasaus,  €/asukas]]*Tasaus[[#This Row],[Asukasluku 31.12.2021]]</f>
        <v>2104133.6650734823</v>
      </c>
      <c r="Q141" s="116"/>
      <c r="R141" s="117"/>
      <c r="S141" s="118"/>
    </row>
    <row r="142" spans="1:19">
      <c r="A142" s="269">
        <v>425</v>
      </c>
      <c r="B142" s="13" t="s">
        <v>506</v>
      </c>
      <c r="C142" s="270">
        <v>10218</v>
      </c>
      <c r="D142" s="271">
        <v>21.5</v>
      </c>
      <c r="E142" s="271">
        <f>Tasaus[[#This Row],[Tuloveroprosentti 2022]]-12.64</f>
        <v>8.86</v>
      </c>
      <c r="F142" s="14">
        <v>36398004.530000001</v>
      </c>
      <c r="G142" s="14">
        <f>Tasaus[[#This Row],[Kunnallisvero (maksuunpantu), €]]*100/Tasaus[[#This Row],[Tuloveroprosentti 2022]]</f>
        <v>169293044.3255814</v>
      </c>
      <c r="H142" s="272">
        <f>Tasaus[[#This Row],[Verotettava tulo (kunnallisvero), €]]*($E$11/100)</f>
        <v>12476897.366795352</v>
      </c>
      <c r="I142" s="14">
        <v>928007.58408564096</v>
      </c>
      <c r="J142" s="15">
        <v>877701.98620000004</v>
      </c>
      <c r="K142" s="15">
        <f>SUM(Tasaus[[#This Row],[Laskennallinen kunnallisvero, €]:[Laskennallinen kiinteistövero, €]])</f>
        <v>14282606.937080992</v>
      </c>
      <c r="L142" s="15">
        <f>Tasaus[[#This Row],[Laskennallinen verotulo yhteensä, €]]/Tasaus[[#This Row],[Asukasluku 31.12.2021]]</f>
        <v>1397.7888957800933</v>
      </c>
      <c r="M142" s="34">
        <f>$L$11-Tasaus[[#This Row],[Laskennallinen verotulo yhteensä, €/asukas (=tasausraja)]]</f>
        <v>559.16110421990675</v>
      </c>
      <c r="N142" s="377">
        <f>IF(Tasaus[[#This Row],[Erotus = tasausraja - laskennallinen verotulo, €/asukas]]&gt;0,(Tasaus[[#This Row],[Erotus = tasausraja - laskennallinen verotulo, €/asukas]]*$B$7),(Tasaus[[#This Row],[Erotus = tasausraja - laskennallinen verotulo, €/asukas]]*$B$8))</f>
        <v>503.24499379791609</v>
      </c>
      <c r="O142" s="378">
        <f>Tasaus[[#This Row],[Tasaus,  €/asukas]]*Tasaus[[#This Row],[Asukasluku 31.12.2021]]</f>
        <v>5142157.3466271069</v>
      </c>
      <c r="Q142" s="116"/>
      <c r="R142" s="117"/>
      <c r="S142" s="118"/>
    </row>
    <row r="143" spans="1:19">
      <c r="A143" s="269">
        <v>426</v>
      </c>
      <c r="B143" s="13" t="s">
        <v>507</v>
      </c>
      <c r="C143" s="270">
        <v>11979</v>
      </c>
      <c r="D143" s="271">
        <v>21.499999999999996</v>
      </c>
      <c r="E143" s="271">
        <f>Tasaus[[#This Row],[Tuloveroprosentti 2022]]-12.64</f>
        <v>8.8599999999999959</v>
      </c>
      <c r="F143" s="14">
        <v>40407649.68</v>
      </c>
      <c r="G143" s="14">
        <f>Tasaus[[#This Row],[Kunnallisvero (maksuunpantu), €]]*100/Tasaus[[#This Row],[Tuloveroprosentti 2022]]</f>
        <v>187942556.65116283</v>
      </c>
      <c r="H143" s="272">
        <f>Tasaus[[#This Row],[Verotettava tulo (kunnallisvero), €]]*($E$11/100)</f>
        <v>13851366.425190704</v>
      </c>
      <c r="I143" s="14">
        <v>1416649.2300330617</v>
      </c>
      <c r="J143" s="15">
        <v>1534621.7111500001</v>
      </c>
      <c r="K143" s="15">
        <f>SUM(Tasaus[[#This Row],[Laskennallinen kunnallisvero, €]:[Laskennallinen kiinteistövero, €]])</f>
        <v>16802637.366373766</v>
      </c>
      <c r="L143" s="15">
        <f>Tasaus[[#This Row],[Laskennallinen verotulo yhteensä, €]]/Tasaus[[#This Row],[Asukasluku 31.12.2021]]</f>
        <v>1402.674460837613</v>
      </c>
      <c r="M143" s="34">
        <f>$L$11-Tasaus[[#This Row],[Laskennallinen verotulo yhteensä, €/asukas (=tasausraja)]]</f>
        <v>554.27553916238708</v>
      </c>
      <c r="N143" s="377">
        <f>IF(Tasaus[[#This Row],[Erotus = tasausraja - laskennallinen verotulo, €/asukas]]&gt;0,(Tasaus[[#This Row],[Erotus = tasausraja - laskennallinen verotulo, €/asukas]]*$B$7),(Tasaus[[#This Row],[Erotus = tasausraja - laskennallinen verotulo, €/asukas]]*$B$8))</f>
        <v>498.84798524614837</v>
      </c>
      <c r="O143" s="378">
        <f>Tasaus[[#This Row],[Tasaus,  €/asukas]]*Tasaus[[#This Row],[Asukasluku 31.12.2021]]</f>
        <v>5975700.0152636115</v>
      </c>
      <c r="Q143" s="116"/>
      <c r="R143" s="117"/>
      <c r="S143" s="118"/>
    </row>
    <row r="144" spans="1:19">
      <c r="A144" s="269">
        <v>430</v>
      </c>
      <c r="B144" s="13" t="s">
        <v>508</v>
      </c>
      <c r="C144" s="270">
        <v>15628</v>
      </c>
      <c r="D144" s="271">
        <v>21</v>
      </c>
      <c r="E144" s="271">
        <f>Tasaus[[#This Row],[Tuloveroprosentti 2022]]-12.64</f>
        <v>8.36</v>
      </c>
      <c r="F144" s="14">
        <v>50929036.829999998</v>
      </c>
      <c r="G144" s="14">
        <f>Tasaus[[#This Row],[Kunnallisvero (maksuunpantu), €]]*100/Tasaus[[#This Row],[Tuloveroprosentti 2022]]</f>
        <v>242519223</v>
      </c>
      <c r="H144" s="272">
        <f>Tasaus[[#This Row],[Verotettava tulo (kunnallisvero), €]]*($E$11/100)</f>
        <v>17873666.735100005</v>
      </c>
      <c r="I144" s="14">
        <v>3604204.8598566614</v>
      </c>
      <c r="J144" s="15">
        <v>2331995.0182000003</v>
      </c>
      <c r="K144" s="15">
        <f>SUM(Tasaus[[#This Row],[Laskennallinen kunnallisvero, €]:[Laskennallinen kiinteistövero, €]])</f>
        <v>23809866.613156665</v>
      </c>
      <c r="L144" s="15">
        <f>Tasaus[[#This Row],[Laskennallinen verotulo yhteensä, €]]/Tasaus[[#This Row],[Asukasluku 31.12.2021]]</f>
        <v>1523.5389437648237</v>
      </c>
      <c r="M144" s="34">
        <f>$L$11-Tasaus[[#This Row],[Laskennallinen verotulo yhteensä, €/asukas (=tasausraja)]]</f>
        <v>433.41105623517637</v>
      </c>
      <c r="N144" s="377">
        <f>IF(Tasaus[[#This Row],[Erotus = tasausraja - laskennallinen verotulo, €/asukas]]&gt;0,(Tasaus[[#This Row],[Erotus = tasausraja - laskennallinen verotulo, €/asukas]]*$B$7),(Tasaus[[#This Row],[Erotus = tasausraja - laskennallinen verotulo, €/asukas]]*$B$8))</f>
        <v>390.06995061165873</v>
      </c>
      <c r="O144" s="378">
        <f>Tasaus[[#This Row],[Tasaus,  €/asukas]]*Tasaus[[#This Row],[Asukasluku 31.12.2021]]</f>
        <v>6096013.1881590029</v>
      </c>
      <c r="Q144" s="116"/>
      <c r="R144" s="117"/>
      <c r="S144" s="118"/>
    </row>
    <row r="145" spans="1:19">
      <c r="A145" s="269">
        <v>433</v>
      </c>
      <c r="B145" s="13" t="s">
        <v>509</v>
      </c>
      <c r="C145" s="270">
        <v>7799</v>
      </c>
      <c r="D145" s="271">
        <v>21.5</v>
      </c>
      <c r="E145" s="271">
        <f>Tasaus[[#This Row],[Tuloveroprosentti 2022]]-12.64</f>
        <v>8.86</v>
      </c>
      <c r="F145" s="14">
        <v>28554089.699999999</v>
      </c>
      <c r="G145" s="14">
        <f>Tasaus[[#This Row],[Kunnallisvero (maksuunpantu), €]]*100/Tasaus[[#This Row],[Tuloveroprosentti 2022]]</f>
        <v>132809719.53488372</v>
      </c>
      <c r="H145" s="272">
        <f>Tasaus[[#This Row],[Verotettava tulo (kunnallisvero), €]]*($E$11/100)</f>
        <v>9788076.329720933</v>
      </c>
      <c r="I145" s="14">
        <v>1667329.3317334782</v>
      </c>
      <c r="J145" s="15">
        <v>1263166.1755000001</v>
      </c>
      <c r="K145" s="15">
        <f>SUM(Tasaus[[#This Row],[Laskennallinen kunnallisvero, €]:[Laskennallinen kiinteistövero, €]])</f>
        <v>12718571.836954411</v>
      </c>
      <c r="L145" s="15">
        <f>Tasaus[[#This Row],[Laskennallinen verotulo yhteensä, €]]/Tasaus[[#This Row],[Asukasluku 31.12.2021]]</f>
        <v>1630.7952092517517</v>
      </c>
      <c r="M145" s="34">
        <f>$L$11-Tasaus[[#This Row],[Laskennallinen verotulo yhteensä, €/asukas (=tasausraja)]]</f>
        <v>326.15479074824839</v>
      </c>
      <c r="N145" s="377">
        <f>IF(Tasaus[[#This Row],[Erotus = tasausraja - laskennallinen verotulo, €/asukas]]&gt;0,(Tasaus[[#This Row],[Erotus = tasausraja - laskennallinen verotulo, €/asukas]]*$B$7),(Tasaus[[#This Row],[Erotus = tasausraja - laskennallinen verotulo, €/asukas]]*$B$8))</f>
        <v>293.53931167342358</v>
      </c>
      <c r="O145" s="378">
        <f>Tasaus[[#This Row],[Tasaus,  €/asukas]]*Tasaus[[#This Row],[Asukasluku 31.12.2021]]</f>
        <v>2289313.0917410306</v>
      </c>
      <c r="Q145" s="116"/>
      <c r="R145" s="117"/>
      <c r="S145" s="118"/>
    </row>
    <row r="146" spans="1:19">
      <c r="A146" s="269">
        <v>434</v>
      </c>
      <c r="B146" s="13" t="s">
        <v>510</v>
      </c>
      <c r="C146" s="270">
        <v>14643</v>
      </c>
      <c r="D146" s="271">
        <v>20.25</v>
      </c>
      <c r="E146" s="271">
        <f>Tasaus[[#This Row],[Tuloveroprosentti 2022]]-12.64</f>
        <v>7.6099999999999994</v>
      </c>
      <c r="F146" s="14">
        <v>53150300.240000002</v>
      </c>
      <c r="G146" s="14">
        <f>Tasaus[[#This Row],[Kunnallisvero (maksuunpantu), €]]*100/Tasaus[[#This Row],[Tuloveroprosentti 2022]]</f>
        <v>262470618.46913579</v>
      </c>
      <c r="H146" s="272">
        <f>Tasaus[[#This Row],[Verotettava tulo (kunnallisvero), €]]*($E$11/100)</f>
        <v>19344084.581175312</v>
      </c>
      <c r="I146" s="14">
        <v>5121925.4817516236</v>
      </c>
      <c r="J146" s="15">
        <v>3206968.9719000002</v>
      </c>
      <c r="K146" s="15">
        <f>SUM(Tasaus[[#This Row],[Laskennallinen kunnallisvero, €]:[Laskennallinen kiinteistövero, €]])</f>
        <v>27672979.034826938</v>
      </c>
      <c r="L146" s="15">
        <f>Tasaus[[#This Row],[Laskennallinen verotulo yhteensä, €]]/Tasaus[[#This Row],[Asukasluku 31.12.2021]]</f>
        <v>1889.8435453682264</v>
      </c>
      <c r="M146" s="34">
        <f>$L$11-Tasaus[[#This Row],[Laskennallinen verotulo yhteensä, €/asukas (=tasausraja)]]</f>
        <v>67.106454631773659</v>
      </c>
      <c r="N146" s="377">
        <f>IF(Tasaus[[#This Row],[Erotus = tasausraja - laskennallinen verotulo, €/asukas]]&gt;0,(Tasaus[[#This Row],[Erotus = tasausraja - laskennallinen verotulo, €/asukas]]*$B$7),(Tasaus[[#This Row],[Erotus = tasausraja - laskennallinen verotulo, €/asukas]]*$B$8))</f>
        <v>60.395809168596294</v>
      </c>
      <c r="O146" s="378">
        <f>Tasaus[[#This Row],[Tasaus,  €/asukas]]*Tasaus[[#This Row],[Asukasluku 31.12.2021]]</f>
        <v>884375.8336557555</v>
      </c>
      <c r="Q146" s="116"/>
      <c r="R146" s="117"/>
      <c r="S146" s="118"/>
    </row>
    <row r="147" spans="1:19">
      <c r="A147" s="269">
        <v>435</v>
      </c>
      <c r="B147" s="13" t="s">
        <v>511</v>
      </c>
      <c r="C147" s="270">
        <v>703</v>
      </c>
      <c r="D147" s="271">
        <v>18.5</v>
      </c>
      <c r="E147" s="271">
        <f>Tasaus[[#This Row],[Tuloveroprosentti 2022]]-12.64</f>
        <v>5.8599999999999994</v>
      </c>
      <c r="F147" s="14">
        <v>2081652.18</v>
      </c>
      <c r="G147" s="14">
        <f>Tasaus[[#This Row],[Kunnallisvero (maksuunpantu), €]]*100/Tasaus[[#This Row],[Tuloveroprosentti 2022]]</f>
        <v>11252173.945945946</v>
      </c>
      <c r="H147" s="272">
        <f>Tasaus[[#This Row],[Verotettava tulo (kunnallisvero), €]]*($E$11/100)</f>
        <v>829285.21981621638</v>
      </c>
      <c r="I147" s="14">
        <v>261057.41870028825</v>
      </c>
      <c r="J147" s="15">
        <v>228190.92989999999</v>
      </c>
      <c r="K147" s="15">
        <f>SUM(Tasaus[[#This Row],[Laskennallinen kunnallisvero, €]:[Laskennallinen kiinteistövero, €]])</f>
        <v>1318533.5684165047</v>
      </c>
      <c r="L147" s="15">
        <f>Tasaus[[#This Row],[Laskennallinen verotulo yhteensä, €]]/Tasaus[[#This Row],[Asukasluku 31.12.2021]]</f>
        <v>1875.5811784018558</v>
      </c>
      <c r="M147" s="34">
        <f>$L$11-Tasaus[[#This Row],[Laskennallinen verotulo yhteensä, €/asukas (=tasausraja)]]</f>
        <v>81.368821598144223</v>
      </c>
      <c r="N147" s="377">
        <f>IF(Tasaus[[#This Row],[Erotus = tasausraja - laskennallinen verotulo, €/asukas]]&gt;0,(Tasaus[[#This Row],[Erotus = tasausraja - laskennallinen verotulo, €/asukas]]*$B$7),(Tasaus[[#This Row],[Erotus = tasausraja - laskennallinen verotulo, €/asukas]]*$B$8))</f>
        <v>73.231939438329803</v>
      </c>
      <c r="O147" s="378">
        <f>Tasaus[[#This Row],[Tasaus,  €/asukas]]*Tasaus[[#This Row],[Asukasluku 31.12.2021]]</f>
        <v>51482.053425145852</v>
      </c>
      <c r="Q147" s="116"/>
      <c r="R147" s="117"/>
      <c r="S147" s="118"/>
    </row>
    <row r="148" spans="1:19">
      <c r="A148" s="269">
        <v>436</v>
      </c>
      <c r="B148" s="13" t="s">
        <v>512</v>
      </c>
      <c r="C148" s="270">
        <v>2018</v>
      </c>
      <c r="D148" s="271">
        <v>21</v>
      </c>
      <c r="E148" s="271">
        <f>Tasaus[[#This Row],[Tuloveroprosentti 2022]]-12.64</f>
        <v>8.36</v>
      </c>
      <c r="F148" s="14">
        <v>5957538.0800000001</v>
      </c>
      <c r="G148" s="14">
        <f>Tasaus[[#This Row],[Kunnallisvero (maksuunpantu), €]]*100/Tasaus[[#This Row],[Tuloveroprosentti 2022]]</f>
        <v>28369228.952380951</v>
      </c>
      <c r="H148" s="272">
        <f>Tasaus[[#This Row],[Verotettava tulo (kunnallisvero), €]]*($E$11/100)</f>
        <v>2090812.1737904765</v>
      </c>
      <c r="I148" s="14">
        <v>174149.80112826949</v>
      </c>
      <c r="J148" s="15">
        <v>161543.20040000003</v>
      </c>
      <c r="K148" s="15">
        <f>SUM(Tasaus[[#This Row],[Laskennallinen kunnallisvero, €]:[Laskennallinen kiinteistövero, €]])</f>
        <v>2426505.1753187459</v>
      </c>
      <c r="L148" s="15">
        <f>Tasaus[[#This Row],[Laskennallinen verotulo yhteensä, €]]/Tasaus[[#This Row],[Asukasluku 31.12.2021]]</f>
        <v>1202.4307112580505</v>
      </c>
      <c r="M148" s="34">
        <f>$L$11-Tasaus[[#This Row],[Laskennallinen verotulo yhteensä, €/asukas (=tasausraja)]]</f>
        <v>754.51928874194959</v>
      </c>
      <c r="N148" s="377">
        <f>IF(Tasaus[[#This Row],[Erotus = tasausraja - laskennallinen verotulo, €/asukas]]&gt;0,(Tasaus[[#This Row],[Erotus = tasausraja - laskennallinen verotulo, €/asukas]]*$B$7),(Tasaus[[#This Row],[Erotus = tasausraja - laskennallinen verotulo, €/asukas]]*$B$8))</f>
        <v>679.0673598677547</v>
      </c>
      <c r="O148" s="378">
        <f>Tasaus[[#This Row],[Tasaus,  €/asukas]]*Tasaus[[#This Row],[Asukasluku 31.12.2021]]</f>
        <v>1370357.932213129</v>
      </c>
      <c r="Q148" s="116"/>
      <c r="R148" s="117"/>
      <c r="S148" s="118"/>
    </row>
    <row r="149" spans="1:19">
      <c r="A149" s="269">
        <v>440</v>
      </c>
      <c r="B149" s="13" t="s">
        <v>513</v>
      </c>
      <c r="C149" s="270">
        <v>5622</v>
      </c>
      <c r="D149" s="271">
        <v>20</v>
      </c>
      <c r="E149" s="271">
        <f>Tasaus[[#This Row],[Tuloveroprosentti 2022]]-12.64</f>
        <v>7.3599999999999994</v>
      </c>
      <c r="F149" s="14">
        <v>17488309.760000002</v>
      </c>
      <c r="G149" s="14">
        <f>Tasaus[[#This Row],[Kunnallisvero (maksuunpantu), €]]*100/Tasaus[[#This Row],[Tuloveroprosentti 2022]]</f>
        <v>87441548.800000012</v>
      </c>
      <c r="H149" s="272">
        <f>Tasaus[[#This Row],[Verotettava tulo (kunnallisvero), €]]*($E$11/100)</f>
        <v>6444442.1465600021</v>
      </c>
      <c r="I149" s="14">
        <v>420229.84599427105</v>
      </c>
      <c r="J149" s="15">
        <v>681813.60580000014</v>
      </c>
      <c r="K149" s="15">
        <f>SUM(Tasaus[[#This Row],[Laskennallinen kunnallisvero, €]:[Laskennallinen kiinteistövero, €]])</f>
        <v>7546485.5983542735</v>
      </c>
      <c r="L149" s="15">
        <f>Tasaus[[#This Row],[Laskennallinen verotulo yhteensä, €]]/Tasaus[[#This Row],[Asukasluku 31.12.2021]]</f>
        <v>1342.3133401555094</v>
      </c>
      <c r="M149" s="34">
        <f>$L$11-Tasaus[[#This Row],[Laskennallinen verotulo yhteensä, €/asukas (=tasausraja)]]</f>
        <v>614.63665984449062</v>
      </c>
      <c r="N149" s="377">
        <f>IF(Tasaus[[#This Row],[Erotus = tasausraja - laskennallinen verotulo, €/asukas]]&gt;0,(Tasaus[[#This Row],[Erotus = tasausraja - laskennallinen verotulo, €/asukas]]*$B$7),(Tasaus[[#This Row],[Erotus = tasausraja - laskennallinen verotulo, €/asukas]]*$B$8))</f>
        <v>553.17299386004163</v>
      </c>
      <c r="O149" s="378">
        <f>Tasaus[[#This Row],[Tasaus,  €/asukas]]*Tasaus[[#This Row],[Asukasluku 31.12.2021]]</f>
        <v>3109938.5714811538</v>
      </c>
      <c r="Q149" s="116"/>
      <c r="R149" s="117"/>
      <c r="S149" s="118"/>
    </row>
    <row r="150" spans="1:19">
      <c r="A150" s="269">
        <v>441</v>
      </c>
      <c r="B150" s="13" t="s">
        <v>514</v>
      </c>
      <c r="C150" s="270">
        <v>4473</v>
      </c>
      <c r="D150" s="271">
        <v>21</v>
      </c>
      <c r="E150" s="271">
        <f>Tasaus[[#This Row],[Tuloveroprosentti 2022]]-12.64</f>
        <v>8.36</v>
      </c>
      <c r="F150" s="14">
        <v>14485755.109999999</v>
      </c>
      <c r="G150" s="14">
        <f>Tasaus[[#This Row],[Kunnallisvero (maksuunpantu), €]]*100/Tasaus[[#This Row],[Tuloveroprosentti 2022]]</f>
        <v>68979786.238095239</v>
      </c>
      <c r="H150" s="272">
        <f>Tasaus[[#This Row],[Verotettava tulo (kunnallisvero), €]]*($E$11/100)</f>
        <v>5083810.2457476202</v>
      </c>
      <c r="I150" s="14">
        <v>1503042.4636767625</v>
      </c>
      <c r="J150" s="15">
        <v>907430.51915000007</v>
      </c>
      <c r="K150" s="15">
        <f>SUM(Tasaus[[#This Row],[Laskennallinen kunnallisvero, €]:[Laskennallinen kiinteistövero, €]])</f>
        <v>7494283.2285743831</v>
      </c>
      <c r="L150" s="15">
        <f>Tasaus[[#This Row],[Laskennallinen verotulo yhteensä, €]]/Tasaus[[#This Row],[Asukasluku 31.12.2021]]</f>
        <v>1675.4489668174342</v>
      </c>
      <c r="M150" s="34">
        <f>$L$11-Tasaus[[#This Row],[Laskennallinen verotulo yhteensä, €/asukas (=tasausraja)]]</f>
        <v>281.50103318256583</v>
      </c>
      <c r="N150" s="377">
        <f>IF(Tasaus[[#This Row],[Erotus = tasausraja - laskennallinen verotulo, €/asukas]]&gt;0,(Tasaus[[#This Row],[Erotus = tasausraja - laskennallinen verotulo, €/asukas]]*$B$7),(Tasaus[[#This Row],[Erotus = tasausraja - laskennallinen verotulo, €/asukas]]*$B$8))</f>
        <v>253.35092986430925</v>
      </c>
      <c r="O150" s="378">
        <f>Tasaus[[#This Row],[Tasaus,  €/asukas]]*Tasaus[[#This Row],[Asukasluku 31.12.2021]]</f>
        <v>1133238.7092830553</v>
      </c>
      <c r="Q150" s="116"/>
      <c r="R150" s="117"/>
      <c r="S150" s="118"/>
    </row>
    <row r="151" spans="1:19">
      <c r="A151" s="269">
        <v>444</v>
      </c>
      <c r="B151" s="13" t="s">
        <v>515</v>
      </c>
      <c r="C151" s="270">
        <v>45988</v>
      </c>
      <c r="D151" s="271">
        <v>20.5</v>
      </c>
      <c r="E151" s="271">
        <f>Tasaus[[#This Row],[Tuloveroprosentti 2022]]-12.64</f>
        <v>7.8599999999999994</v>
      </c>
      <c r="F151" s="14">
        <v>187090443.72999999</v>
      </c>
      <c r="G151" s="14">
        <f>Tasaus[[#This Row],[Kunnallisvero (maksuunpantu), €]]*100/Tasaus[[#This Row],[Tuloveroprosentti 2022]]</f>
        <v>912636310.87804878</v>
      </c>
      <c r="H151" s="272">
        <f>Tasaus[[#This Row],[Verotettava tulo (kunnallisvero), €]]*($E$11/100)</f>
        <v>67261296.111712202</v>
      </c>
      <c r="I151" s="14">
        <v>8151229.1080518365</v>
      </c>
      <c r="J151" s="15">
        <v>7831333.5261000004</v>
      </c>
      <c r="K151" s="15">
        <f>SUM(Tasaus[[#This Row],[Laskennallinen kunnallisvero, €]:[Laskennallinen kiinteistövero, €]])</f>
        <v>83243858.745864034</v>
      </c>
      <c r="L151" s="15">
        <f>Tasaus[[#This Row],[Laskennallinen verotulo yhteensä, €]]/Tasaus[[#This Row],[Asukasluku 31.12.2021]]</f>
        <v>1810.1213087297563</v>
      </c>
      <c r="M151" s="34">
        <f>$L$11-Tasaus[[#This Row],[Laskennallinen verotulo yhteensä, €/asukas (=tasausraja)]]</f>
        <v>146.82869127024378</v>
      </c>
      <c r="N151" s="377">
        <f>IF(Tasaus[[#This Row],[Erotus = tasausraja - laskennallinen verotulo, €/asukas]]&gt;0,(Tasaus[[#This Row],[Erotus = tasausraja - laskennallinen verotulo, €/asukas]]*$B$7),(Tasaus[[#This Row],[Erotus = tasausraja - laskennallinen verotulo, €/asukas]]*$B$8))</f>
        <v>132.14582214321942</v>
      </c>
      <c r="O151" s="378">
        <f>Tasaus[[#This Row],[Tasaus,  €/asukas]]*Tasaus[[#This Row],[Asukasluku 31.12.2021]]</f>
        <v>6077122.0687223747</v>
      </c>
      <c r="Q151" s="116"/>
      <c r="R151" s="117"/>
      <c r="S151" s="118"/>
    </row>
    <row r="152" spans="1:19">
      <c r="A152" s="269">
        <v>445</v>
      </c>
      <c r="B152" s="13" t="s">
        <v>152</v>
      </c>
      <c r="C152" s="270">
        <v>15086</v>
      </c>
      <c r="D152" s="271">
        <v>20.5</v>
      </c>
      <c r="E152" s="271">
        <f>Tasaus[[#This Row],[Tuloveroprosentti 2022]]-12.64</f>
        <v>7.8599999999999994</v>
      </c>
      <c r="F152" s="14">
        <v>63162889.5</v>
      </c>
      <c r="G152" s="14">
        <f>Tasaus[[#This Row],[Kunnallisvero (maksuunpantu), €]]*100/Tasaus[[#This Row],[Tuloveroprosentti 2022]]</f>
        <v>308111656.097561</v>
      </c>
      <c r="H152" s="272">
        <f>Tasaus[[#This Row],[Verotettava tulo (kunnallisvero), €]]*($E$11/100)</f>
        <v>22707829.054390252</v>
      </c>
      <c r="I152" s="14">
        <v>2426744.1564914831</v>
      </c>
      <c r="J152" s="15">
        <v>4060173.3648500005</v>
      </c>
      <c r="K152" s="15">
        <f>SUM(Tasaus[[#This Row],[Laskennallinen kunnallisvero, €]:[Laskennallinen kiinteistövero, €]])</f>
        <v>29194746.575731736</v>
      </c>
      <c r="L152" s="15">
        <f>Tasaus[[#This Row],[Laskennallinen verotulo yhteensä, €]]/Tasaus[[#This Row],[Asukasluku 31.12.2021]]</f>
        <v>1935.2211703388398</v>
      </c>
      <c r="M152" s="34">
        <f>$L$11-Tasaus[[#This Row],[Laskennallinen verotulo yhteensä, €/asukas (=tasausraja)]]</f>
        <v>21.728829661160262</v>
      </c>
      <c r="N152" s="377">
        <f>IF(Tasaus[[#This Row],[Erotus = tasausraja - laskennallinen verotulo, €/asukas]]&gt;0,(Tasaus[[#This Row],[Erotus = tasausraja - laskennallinen verotulo, €/asukas]]*$B$7),(Tasaus[[#This Row],[Erotus = tasausraja - laskennallinen verotulo, €/asukas]]*$B$8))</f>
        <v>19.555946695044238</v>
      </c>
      <c r="O152" s="378">
        <f>Tasaus[[#This Row],[Tasaus,  €/asukas]]*Tasaus[[#This Row],[Asukasluku 31.12.2021]]</f>
        <v>295021.01184143737</v>
      </c>
      <c r="Q152" s="116"/>
      <c r="R152" s="117"/>
      <c r="S152" s="118"/>
    </row>
    <row r="153" spans="1:19">
      <c r="A153" s="269">
        <v>475</v>
      </c>
      <c r="B153" s="13" t="s">
        <v>516</v>
      </c>
      <c r="C153" s="270">
        <v>5487</v>
      </c>
      <c r="D153" s="271">
        <v>21.5</v>
      </c>
      <c r="E153" s="271">
        <f>Tasaus[[#This Row],[Tuloveroprosentti 2022]]-12.64</f>
        <v>8.86</v>
      </c>
      <c r="F153" s="14">
        <v>19548354.93</v>
      </c>
      <c r="G153" s="14">
        <f>Tasaus[[#This Row],[Kunnallisvero (maksuunpantu), €]]*100/Tasaus[[#This Row],[Tuloveroprosentti 2022]]</f>
        <v>90922581.069767445</v>
      </c>
      <c r="H153" s="272">
        <f>Tasaus[[#This Row],[Verotettava tulo (kunnallisvero), €]]*($E$11/100)</f>
        <v>6700994.224841862</v>
      </c>
      <c r="I153" s="14">
        <v>1203363.8659826519</v>
      </c>
      <c r="J153" s="15">
        <v>877291.72080000024</v>
      </c>
      <c r="K153" s="15">
        <f>SUM(Tasaus[[#This Row],[Laskennallinen kunnallisvero, €]:[Laskennallinen kiinteistövero, €]])</f>
        <v>8781649.8116245139</v>
      </c>
      <c r="L153" s="15">
        <f>Tasaus[[#This Row],[Laskennallinen verotulo yhteensä, €]]/Tasaus[[#This Row],[Asukasluku 31.12.2021]]</f>
        <v>1600.4464756013328</v>
      </c>
      <c r="M153" s="34">
        <f>$L$11-Tasaus[[#This Row],[Laskennallinen verotulo yhteensä, €/asukas (=tasausraja)]]</f>
        <v>356.5035243986672</v>
      </c>
      <c r="N153" s="377">
        <f>IF(Tasaus[[#This Row],[Erotus = tasausraja - laskennallinen verotulo, €/asukas]]&gt;0,(Tasaus[[#This Row],[Erotus = tasausraja - laskennallinen verotulo, €/asukas]]*$B$7),(Tasaus[[#This Row],[Erotus = tasausraja - laskennallinen verotulo, €/asukas]]*$B$8))</f>
        <v>320.85317195880049</v>
      </c>
      <c r="O153" s="378">
        <f>Tasaus[[#This Row],[Tasaus,  €/asukas]]*Tasaus[[#This Row],[Asukasluku 31.12.2021]]</f>
        <v>1760521.3545379383</v>
      </c>
      <c r="Q153" s="116"/>
      <c r="R153" s="117"/>
      <c r="S153" s="118"/>
    </row>
    <row r="154" spans="1:19">
      <c r="A154" s="269">
        <v>480</v>
      </c>
      <c r="B154" s="13" t="s">
        <v>517</v>
      </c>
      <c r="C154" s="270">
        <v>1990</v>
      </c>
      <c r="D154" s="271">
        <v>20.75</v>
      </c>
      <c r="E154" s="271">
        <f>Tasaus[[#This Row],[Tuloveroprosentti 2022]]-12.64</f>
        <v>8.11</v>
      </c>
      <c r="F154" s="14">
        <v>6274801.0499999998</v>
      </c>
      <c r="G154" s="14">
        <f>Tasaus[[#This Row],[Kunnallisvero (maksuunpantu), €]]*100/Tasaus[[#This Row],[Tuloveroprosentti 2022]]</f>
        <v>30240005.060240965</v>
      </c>
      <c r="H154" s="272">
        <f>Tasaus[[#This Row],[Verotettava tulo (kunnallisvero), €]]*($E$11/100)</f>
        <v>2228688.3729397594</v>
      </c>
      <c r="I154" s="14">
        <v>278858.3130106685</v>
      </c>
      <c r="J154" s="15">
        <v>225057.68410000001</v>
      </c>
      <c r="K154" s="15">
        <f>SUM(Tasaus[[#This Row],[Laskennallinen kunnallisvero, €]:[Laskennallinen kiinteistövero, €]])</f>
        <v>2732604.370050428</v>
      </c>
      <c r="L154" s="15">
        <f>Tasaus[[#This Row],[Laskennallinen verotulo yhteensä, €]]/Tasaus[[#This Row],[Asukasluku 31.12.2021]]</f>
        <v>1373.1680251509688</v>
      </c>
      <c r="M154" s="34">
        <f>$L$11-Tasaus[[#This Row],[Laskennallinen verotulo yhteensä, €/asukas (=tasausraja)]]</f>
        <v>583.78197484903126</v>
      </c>
      <c r="N154" s="377">
        <f>IF(Tasaus[[#This Row],[Erotus = tasausraja - laskennallinen verotulo, €/asukas]]&gt;0,(Tasaus[[#This Row],[Erotus = tasausraja - laskennallinen verotulo, €/asukas]]*$B$7),(Tasaus[[#This Row],[Erotus = tasausraja - laskennallinen verotulo, €/asukas]]*$B$8))</f>
        <v>525.40377736412813</v>
      </c>
      <c r="O154" s="378">
        <f>Tasaus[[#This Row],[Tasaus,  €/asukas]]*Tasaus[[#This Row],[Asukasluku 31.12.2021]]</f>
        <v>1045553.516954615</v>
      </c>
      <c r="Q154" s="116"/>
      <c r="R154" s="117"/>
      <c r="S154" s="118"/>
    </row>
    <row r="155" spans="1:19">
      <c r="A155" s="269">
        <v>481</v>
      </c>
      <c r="B155" s="13" t="s">
        <v>518</v>
      </c>
      <c r="C155" s="270">
        <v>9612</v>
      </c>
      <c r="D155" s="271">
        <v>20.750000000000004</v>
      </c>
      <c r="E155" s="271">
        <f>Tasaus[[#This Row],[Tuloveroprosentti 2022]]-12.64</f>
        <v>8.110000000000003</v>
      </c>
      <c r="F155" s="14">
        <v>41573395.289999999</v>
      </c>
      <c r="G155" s="14">
        <f>Tasaus[[#This Row],[Kunnallisvero (maksuunpantu), €]]*100/Tasaus[[#This Row],[Tuloveroprosentti 2022]]</f>
        <v>200353712.24096382</v>
      </c>
      <c r="H155" s="272">
        <f>Tasaus[[#This Row],[Verotettava tulo (kunnallisvero), €]]*($E$11/100)</f>
        <v>14766068.592159037</v>
      </c>
      <c r="I155" s="14">
        <v>1676262.1533329645</v>
      </c>
      <c r="J155" s="15">
        <v>1307062.6810000003</v>
      </c>
      <c r="K155" s="15">
        <f>SUM(Tasaus[[#This Row],[Laskennallinen kunnallisvero, €]:[Laskennallinen kiinteistövero, €]])</f>
        <v>17749393.426492002</v>
      </c>
      <c r="L155" s="15">
        <f>Tasaus[[#This Row],[Laskennallinen verotulo yhteensä, €]]/Tasaus[[#This Row],[Asukasluku 31.12.2021]]</f>
        <v>1846.5869149492303</v>
      </c>
      <c r="M155" s="34">
        <f>$L$11-Tasaus[[#This Row],[Laskennallinen verotulo yhteensä, €/asukas (=tasausraja)]]</f>
        <v>110.36308505076977</v>
      </c>
      <c r="N155" s="377">
        <f>IF(Tasaus[[#This Row],[Erotus = tasausraja - laskennallinen verotulo, €/asukas]]&gt;0,(Tasaus[[#This Row],[Erotus = tasausraja - laskennallinen verotulo, €/asukas]]*$B$7),(Tasaus[[#This Row],[Erotus = tasausraja - laskennallinen verotulo, €/asukas]]*$B$8))</f>
        <v>99.326776545692795</v>
      </c>
      <c r="O155" s="378">
        <f>Tasaus[[#This Row],[Tasaus,  €/asukas]]*Tasaus[[#This Row],[Asukasluku 31.12.2021]]</f>
        <v>954728.97615719913</v>
      </c>
      <c r="Q155" s="116"/>
      <c r="R155" s="117"/>
      <c r="S155" s="118"/>
    </row>
    <row r="156" spans="1:19">
      <c r="A156" s="269">
        <v>483</v>
      </c>
      <c r="B156" s="13" t="s">
        <v>519</v>
      </c>
      <c r="C156" s="270">
        <v>1076</v>
      </c>
      <c r="D156" s="271">
        <v>22.5</v>
      </c>
      <c r="E156" s="271">
        <f>Tasaus[[#This Row],[Tuloveroprosentti 2022]]-12.64</f>
        <v>9.86</v>
      </c>
      <c r="F156" s="14">
        <v>2502856.71</v>
      </c>
      <c r="G156" s="14">
        <f>Tasaus[[#This Row],[Kunnallisvero (maksuunpantu), €]]*100/Tasaus[[#This Row],[Tuloveroprosentti 2022]]</f>
        <v>11123807.6</v>
      </c>
      <c r="H156" s="272">
        <f>Tasaus[[#This Row],[Verotettava tulo (kunnallisvero), €]]*($E$11/100)</f>
        <v>819824.62012000009</v>
      </c>
      <c r="I156" s="14">
        <v>129449.08024954394</v>
      </c>
      <c r="J156" s="15">
        <v>96014.306250000009</v>
      </c>
      <c r="K156" s="15">
        <f>SUM(Tasaus[[#This Row],[Laskennallinen kunnallisvero, €]:[Laskennallinen kiinteistövero, €]])</f>
        <v>1045288.0066195441</v>
      </c>
      <c r="L156" s="15">
        <f>Tasaus[[#This Row],[Laskennallinen verotulo yhteensä, €]]/Tasaus[[#This Row],[Asukasluku 31.12.2021]]</f>
        <v>971.45725522262467</v>
      </c>
      <c r="M156" s="34">
        <f>$L$11-Tasaus[[#This Row],[Laskennallinen verotulo yhteensä, €/asukas (=tasausraja)]]</f>
        <v>985.49274477737538</v>
      </c>
      <c r="N156" s="377">
        <f>IF(Tasaus[[#This Row],[Erotus = tasausraja - laskennallinen verotulo, €/asukas]]&gt;0,(Tasaus[[#This Row],[Erotus = tasausraja - laskennallinen verotulo, €/asukas]]*$B$7),(Tasaus[[#This Row],[Erotus = tasausraja - laskennallinen verotulo, €/asukas]]*$B$8))</f>
        <v>886.94347029963785</v>
      </c>
      <c r="O156" s="378">
        <f>Tasaus[[#This Row],[Tasaus,  €/asukas]]*Tasaus[[#This Row],[Asukasluku 31.12.2021]]</f>
        <v>954351.17404241033</v>
      </c>
      <c r="Q156" s="116"/>
      <c r="R156" s="117"/>
      <c r="S156" s="118"/>
    </row>
    <row r="157" spans="1:19">
      <c r="A157" s="269">
        <v>484</v>
      </c>
      <c r="B157" s="13" t="s">
        <v>520</v>
      </c>
      <c r="C157" s="270">
        <v>3055</v>
      </c>
      <c r="D157" s="271">
        <v>20.5</v>
      </c>
      <c r="E157" s="271">
        <f>Tasaus[[#This Row],[Tuloveroprosentti 2022]]-12.64</f>
        <v>7.8599999999999994</v>
      </c>
      <c r="F157" s="14">
        <v>8831907.2400000002</v>
      </c>
      <c r="G157" s="14">
        <f>Tasaus[[#This Row],[Kunnallisvero (maksuunpantu), €]]*100/Tasaus[[#This Row],[Tuloveroprosentti 2022]]</f>
        <v>43082474.341463417</v>
      </c>
      <c r="H157" s="272">
        <f>Tasaus[[#This Row],[Verotettava tulo (kunnallisvero), €]]*($E$11/100)</f>
        <v>3175178.3589658546</v>
      </c>
      <c r="I157" s="14">
        <v>979412.24978048902</v>
      </c>
      <c r="J157" s="15">
        <v>631674.78095000004</v>
      </c>
      <c r="K157" s="15">
        <f>SUM(Tasaus[[#This Row],[Laskennallinen kunnallisvero, €]:[Laskennallinen kiinteistövero, €]])</f>
        <v>4786265.3896963438</v>
      </c>
      <c r="L157" s="15">
        <f>Tasaus[[#This Row],[Laskennallinen verotulo yhteensä, €]]/Tasaus[[#This Row],[Asukasluku 31.12.2021]]</f>
        <v>1566.6989818973302</v>
      </c>
      <c r="M157" s="34">
        <f>$L$11-Tasaus[[#This Row],[Laskennallinen verotulo yhteensä, €/asukas (=tasausraja)]]</f>
        <v>390.25101810266983</v>
      </c>
      <c r="N157" s="377">
        <f>IF(Tasaus[[#This Row],[Erotus = tasausraja - laskennallinen verotulo, €/asukas]]&gt;0,(Tasaus[[#This Row],[Erotus = tasausraja - laskennallinen verotulo, €/asukas]]*$B$7),(Tasaus[[#This Row],[Erotus = tasausraja - laskennallinen verotulo, €/asukas]]*$B$8))</f>
        <v>351.22591629240287</v>
      </c>
      <c r="O157" s="378">
        <f>Tasaus[[#This Row],[Tasaus,  €/asukas]]*Tasaus[[#This Row],[Asukasluku 31.12.2021]]</f>
        <v>1072995.1742732907</v>
      </c>
      <c r="Q157" s="116"/>
      <c r="R157" s="117"/>
      <c r="S157" s="118"/>
    </row>
    <row r="158" spans="1:19">
      <c r="A158" s="269">
        <v>489</v>
      </c>
      <c r="B158" s="13" t="s">
        <v>521</v>
      </c>
      <c r="C158" s="270">
        <v>1835</v>
      </c>
      <c r="D158" s="271">
        <v>21.500000000000004</v>
      </c>
      <c r="E158" s="271">
        <f>Tasaus[[#This Row],[Tuloveroprosentti 2022]]-12.64</f>
        <v>8.860000000000003</v>
      </c>
      <c r="F158" s="14">
        <v>5218792.9800000004</v>
      </c>
      <c r="G158" s="14">
        <f>Tasaus[[#This Row],[Kunnallisvero (maksuunpantu), €]]*100/Tasaus[[#This Row],[Tuloveroprosentti 2022]]</f>
        <v>24273455.72093023</v>
      </c>
      <c r="H158" s="272">
        <f>Tasaus[[#This Row],[Verotettava tulo (kunnallisvero), €]]*($E$11/100)</f>
        <v>1788953.6866325582</v>
      </c>
      <c r="I158" s="14">
        <v>586135.97734286578</v>
      </c>
      <c r="J158" s="15">
        <v>262887.22250000003</v>
      </c>
      <c r="K158" s="15">
        <f>SUM(Tasaus[[#This Row],[Laskennallinen kunnallisvero, €]:[Laskennallinen kiinteistövero, €]])</f>
        <v>2637976.8864754243</v>
      </c>
      <c r="L158" s="15">
        <f>Tasaus[[#This Row],[Laskennallinen verotulo yhteensä, €]]/Tasaus[[#This Row],[Asukasluku 31.12.2021]]</f>
        <v>1437.589583910313</v>
      </c>
      <c r="M158" s="34">
        <f>$L$11-Tasaus[[#This Row],[Laskennallinen verotulo yhteensä, €/asukas (=tasausraja)]]</f>
        <v>519.36041608968708</v>
      </c>
      <c r="N158" s="377">
        <f>IF(Tasaus[[#This Row],[Erotus = tasausraja - laskennallinen verotulo, €/asukas]]&gt;0,(Tasaus[[#This Row],[Erotus = tasausraja - laskennallinen verotulo, €/asukas]]*$B$7),(Tasaus[[#This Row],[Erotus = tasausraja - laskennallinen verotulo, €/asukas]]*$B$8))</f>
        <v>467.42437448071837</v>
      </c>
      <c r="O158" s="378">
        <f>Tasaus[[#This Row],[Tasaus,  €/asukas]]*Tasaus[[#This Row],[Asukasluku 31.12.2021]]</f>
        <v>857723.72717211826</v>
      </c>
      <c r="Q158" s="116"/>
      <c r="R158" s="117"/>
      <c r="S158" s="118"/>
    </row>
    <row r="159" spans="1:19">
      <c r="A159" s="269">
        <v>491</v>
      </c>
      <c r="B159" s="13" t="s">
        <v>522</v>
      </c>
      <c r="C159" s="270">
        <v>52122</v>
      </c>
      <c r="D159" s="271">
        <v>22</v>
      </c>
      <c r="E159" s="271">
        <f>Tasaus[[#This Row],[Tuloveroprosentti 2022]]-12.64</f>
        <v>9.36</v>
      </c>
      <c r="F159" s="14">
        <v>202389150.91999999</v>
      </c>
      <c r="G159" s="14">
        <f>Tasaus[[#This Row],[Kunnallisvero (maksuunpantu), €]]*100/Tasaus[[#This Row],[Tuloveroprosentti 2022]]</f>
        <v>919950686</v>
      </c>
      <c r="H159" s="272">
        <f>Tasaus[[#This Row],[Verotettava tulo (kunnallisvero), €]]*($E$11/100)</f>
        <v>67800365.558200017</v>
      </c>
      <c r="I159" s="14">
        <v>13232160.787886417</v>
      </c>
      <c r="J159" s="15">
        <v>8755928.9741500001</v>
      </c>
      <c r="K159" s="15">
        <f>SUM(Tasaus[[#This Row],[Laskennallinen kunnallisvero, €]:[Laskennallinen kiinteistövero, €]])</f>
        <v>89788455.32023643</v>
      </c>
      <c r="L159" s="15">
        <f>Tasaus[[#This Row],[Laskennallinen verotulo yhteensä, €]]/Tasaus[[#This Row],[Asukasluku 31.12.2021]]</f>
        <v>1722.6594397804465</v>
      </c>
      <c r="M159" s="34">
        <f>$L$11-Tasaus[[#This Row],[Laskennallinen verotulo yhteensä, €/asukas (=tasausraja)]]</f>
        <v>234.29056021955353</v>
      </c>
      <c r="N159" s="377">
        <f>IF(Tasaus[[#This Row],[Erotus = tasausraja - laskennallinen verotulo, €/asukas]]&gt;0,(Tasaus[[#This Row],[Erotus = tasausraja - laskennallinen verotulo, €/asukas]]*$B$7),(Tasaus[[#This Row],[Erotus = tasausraja - laskennallinen verotulo, €/asukas]]*$B$8))</f>
        <v>210.86150419759818</v>
      </c>
      <c r="O159" s="378">
        <f>Tasaus[[#This Row],[Tasaus,  €/asukas]]*Tasaus[[#This Row],[Asukasluku 31.12.2021]]</f>
        <v>10990523.321787212</v>
      </c>
      <c r="Q159" s="116"/>
      <c r="R159" s="117"/>
      <c r="S159" s="118"/>
    </row>
    <row r="160" spans="1:19">
      <c r="A160" s="269">
        <v>494</v>
      </c>
      <c r="B160" s="13" t="s">
        <v>523</v>
      </c>
      <c r="C160" s="270">
        <v>8909</v>
      </c>
      <c r="D160" s="271">
        <v>22</v>
      </c>
      <c r="E160" s="271">
        <f>Tasaus[[#This Row],[Tuloveroprosentti 2022]]-12.64</f>
        <v>9.36</v>
      </c>
      <c r="F160" s="14">
        <v>29840297.09</v>
      </c>
      <c r="G160" s="14">
        <f>Tasaus[[#This Row],[Kunnallisvero (maksuunpantu), €]]*100/Tasaus[[#This Row],[Tuloveroprosentti 2022]]</f>
        <v>135637714.04545453</v>
      </c>
      <c r="H160" s="272">
        <f>Tasaus[[#This Row],[Verotettava tulo (kunnallisvero), €]]*($E$11/100)</f>
        <v>9996499.525150001</v>
      </c>
      <c r="I160" s="14">
        <v>920368.47774485883</v>
      </c>
      <c r="J160" s="15">
        <v>965693.70025000011</v>
      </c>
      <c r="K160" s="15">
        <f>SUM(Tasaus[[#This Row],[Laskennallinen kunnallisvero, €]:[Laskennallinen kiinteistövero, €]])</f>
        <v>11882561.70314486</v>
      </c>
      <c r="L160" s="15">
        <f>Tasaus[[#This Row],[Laskennallinen verotulo yhteensä, €]]/Tasaus[[#This Row],[Asukasluku 31.12.2021]]</f>
        <v>1333.7705357666248</v>
      </c>
      <c r="M160" s="34">
        <f>$L$11-Tasaus[[#This Row],[Laskennallinen verotulo yhteensä, €/asukas (=tasausraja)]]</f>
        <v>623.17946423337526</v>
      </c>
      <c r="N160" s="377">
        <f>IF(Tasaus[[#This Row],[Erotus = tasausraja - laskennallinen verotulo, €/asukas]]&gt;0,(Tasaus[[#This Row],[Erotus = tasausraja - laskennallinen verotulo, €/asukas]]*$B$7),(Tasaus[[#This Row],[Erotus = tasausraja - laskennallinen verotulo, €/asukas]]*$B$8))</f>
        <v>560.86151781003775</v>
      </c>
      <c r="O160" s="378">
        <f>Tasaus[[#This Row],[Tasaus,  €/asukas]]*Tasaus[[#This Row],[Asukasluku 31.12.2021]]</f>
        <v>4996715.2621696265</v>
      </c>
      <c r="Q160" s="116"/>
      <c r="R160" s="117"/>
      <c r="S160" s="118"/>
    </row>
    <row r="161" spans="1:19">
      <c r="A161" s="269">
        <v>495</v>
      </c>
      <c r="B161" s="13" t="s">
        <v>524</v>
      </c>
      <c r="C161" s="270">
        <v>1488</v>
      </c>
      <c r="D161" s="271">
        <v>22</v>
      </c>
      <c r="E161" s="271">
        <f>Tasaus[[#This Row],[Tuloveroprosentti 2022]]-12.64</f>
        <v>9.36</v>
      </c>
      <c r="F161" s="14">
        <v>4270960.5599999996</v>
      </c>
      <c r="G161" s="14">
        <f>Tasaus[[#This Row],[Kunnallisvero (maksuunpantu), €]]*100/Tasaus[[#This Row],[Tuloveroprosentti 2022]]</f>
        <v>19413457.09090909</v>
      </c>
      <c r="H161" s="272">
        <f>Tasaus[[#This Row],[Verotettava tulo (kunnallisvero), €]]*($E$11/100)</f>
        <v>1430771.7876000002</v>
      </c>
      <c r="I161" s="14">
        <v>930430.34681674058</v>
      </c>
      <c r="J161" s="15">
        <v>242523.93135000003</v>
      </c>
      <c r="K161" s="15">
        <f>SUM(Tasaus[[#This Row],[Laskennallinen kunnallisvero, €]:[Laskennallinen kiinteistövero, €]])</f>
        <v>2603726.0657667411</v>
      </c>
      <c r="L161" s="15">
        <f>Tasaus[[#This Row],[Laskennallinen verotulo yhteensä, €]]/Tasaus[[#This Row],[Asukasluku 31.12.2021]]</f>
        <v>1749.8159044131323</v>
      </c>
      <c r="M161" s="34">
        <f>$L$11-Tasaus[[#This Row],[Laskennallinen verotulo yhteensä, €/asukas (=tasausraja)]]</f>
        <v>207.13409558686772</v>
      </c>
      <c r="N161" s="377">
        <f>IF(Tasaus[[#This Row],[Erotus = tasausraja - laskennallinen verotulo, €/asukas]]&gt;0,(Tasaus[[#This Row],[Erotus = tasausraja - laskennallinen verotulo, €/asukas]]*$B$7),(Tasaus[[#This Row],[Erotus = tasausraja - laskennallinen verotulo, €/asukas]]*$B$8))</f>
        <v>186.42068602818094</v>
      </c>
      <c r="O161" s="378">
        <f>Tasaus[[#This Row],[Tasaus,  €/asukas]]*Tasaus[[#This Row],[Asukasluku 31.12.2021]]</f>
        <v>277393.98080993321</v>
      </c>
      <c r="Q161" s="116"/>
      <c r="R161" s="117"/>
      <c r="S161" s="118"/>
    </row>
    <row r="162" spans="1:19">
      <c r="A162" s="269">
        <v>498</v>
      </c>
      <c r="B162" s="13" t="s">
        <v>525</v>
      </c>
      <c r="C162" s="270">
        <v>2321</v>
      </c>
      <c r="D162" s="271">
        <v>21.5</v>
      </c>
      <c r="E162" s="271">
        <f>Tasaus[[#This Row],[Tuloveroprosentti 2022]]-12.64</f>
        <v>8.86</v>
      </c>
      <c r="F162" s="14">
        <v>8244943.0800000001</v>
      </c>
      <c r="G162" s="14">
        <f>Tasaus[[#This Row],[Kunnallisvero (maksuunpantu), €]]*100/Tasaus[[#This Row],[Tuloveroprosentti 2022]]</f>
        <v>38348572.465116277</v>
      </c>
      <c r="H162" s="272">
        <f>Tasaus[[#This Row],[Verotettava tulo (kunnallisvero), €]]*($E$11/100)</f>
        <v>2826289.7906790702</v>
      </c>
      <c r="I162" s="14">
        <v>1075658.3163905591</v>
      </c>
      <c r="J162" s="15">
        <v>599032.7851000001</v>
      </c>
      <c r="K162" s="15">
        <f>SUM(Tasaus[[#This Row],[Laskennallinen kunnallisvero, €]:[Laskennallinen kiinteistövero, €]])</f>
        <v>4500980.8921696292</v>
      </c>
      <c r="L162" s="15">
        <f>Tasaus[[#This Row],[Laskennallinen verotulo yhteensä, €]]/Tasaus[[#This Row],[Asukasluku 31.12.2021]]</f>
        <v>1939.2420905513268</v>
      </c>
      <c r="M162" s="34">
        <f>$L$11-Tasaus[[#This Row],[Laskennallinen verotulo yhteensä, €/asukas (=tasausraja)]]</f>
        <v>17.707909448673263</v>
      </c>
      <c r="N162" s="377">
        <f>IF(Tasaus[[#This Row],[Erotus = tasausraja - laskennallinen verotulo, €/asukas]]&gt;0,(Tasaus[[#This Row],[Erotus = tasausraja - laskennallinen verotulo, €/asukas]]*$B$7),(Tasaus[[#This Row],[Erotus = tasausraja - laskennallinen verotulo, €/asukas]]*$B$8))</f>
        <v>15.937118503805937</v>
      </c>
      <c r="O162" s="378">
        <f>Tasaus[[#This Row],[Tasaus,  €/asukas]]*Tasaus[[#This Row],[Asukasluku 31.12.2021]]</f>
        <v>36990.052047333578</v>
      </c>
      <c r="Q162" s="116"/>
      <c r="R162" s="117"/>
      <c r="S162" s="118"/>
    </row>
    <row r="163" spans="1:19">
      <c r="A163" s="245">
        <v>499</v>
      </c>
      <c r="B163" s="36" t="s">
        <v>526</v>
      </c>
      <c r="C163" s="270">
        <v>19536</v>
      </c>
      <c r="D163" s="271">
        <v>20.75</v>
      </c>
      <c r="E163" s="271">
        <f>Tasaus[[#This Row],[Tuloveroprosentti 2022]]-12.64</f>
        <v>8.11</v>
      </c>
      <c r="F163" s="14">
        <v>78883645.819999993</v>
      </c>
      <c r="G163" s="14">
        <f>Tasaus[[#This Row],[Kunnallisvero (maksuunpantu), €]]*100/Tasaus[[#This Row],[Tuloveroprosentti 2022]]</f>
        <v>380162148.53012043</v>
      </c>
      <c r="H163" s="272">
        <f>Tasaus[[#This Row],[Verotettava tulo (kunnallisvero), €]]*($E$11/100)</f>
        <v>28017950.346669883</v>
      </c>
      <c r="I163" s="14">
        <v>3188073.6726180096</v>
      </c>
      <c r="J163" s="15">
        <v>2480853.7922000005</v>
      </c>
      <c r="K163" s="15">
        <f>SUM(Tasaus[[#This Row],[Laskennallinen kunnallisvero, €]:[Laskennallinen kiinteistövero, €]])</f>
        <v>33686877.811487891</v>
      </c>
      <c r="L163" s="15">
        <f>Tasaus[[#This Row],[Laskennallinen verotulo yhteensä, €]]/Tasaus[[#This Row],[Asukasluku 31.12.2021]]</f>
        <v>1724.3487823243188</v>
      </c>
      <c r="M163" s="34">
        <f>$L$11-Tasaus[[#This Row],[Laskennallinen verotulo yhteensä, €/asukas (=tasausraja)]]</f>
        <v>232.60121767568126</v>
      </c>
      <c r="N163" s="377">
        <f>IF(Tasaus[[#This Row],[Erotus = tasausraja - laskennallinen verotulo, €/asukas]]&gt;0,(Tasaus[[#This Row],[Erotus = tasausraja - laskennallinen verotulo, €/asukas]]*$B$7),(Tasaus[[#This Row],[Erotus = tasausraja - laskennallinen verotulo, €/asukas]]*$B$8))</f>
        <v>209.34109590811315</v>
      </c>
      <c r="O163" s="378">
        <f>Tasaus[[#This Row],[Tasaus,  €/asukas]]*Tasaus[[#This Row],[Asukasluku 31.12.2021]]</f>
        <v>4089687.6496608984</v>
      </c>
      <c r="Q163" s="116"/>
      <c r="R163" s="117"/>
      <c r="S163" s="118"/>
    </row>
    <row r="164" spans="1:19">
      <c r="A164" s="269">
        <v>500</v>
      </c>
      <c r="B164" s="13" t="s">
        <v>527</v>
      </c>
      <c r="C164" s="270">
        <v>10426</v>
      </c>
      <c r="D164" s="271">
        <v>19.5</v>
      </c>
      <c r="E164" s="271">
        <f>Tasaus[[#This Row],[Tuloveroprosentti 2022]]-12.64</f>
        <v>6.8599999999999994</v>
      </c>
      <c r="F164" s="14">
        <v>40917970.479999997</v>
      </c>
      <c r="G164" s="14">
        <f>Tasaus[[#This Row],[Kunnallisvero (maksuunpantu), €]]*100/Tasaus[[#This Row],[Tuloveroprosentti 2022]]</f>
        <v>209835746.05128202</v>
      </c>
      <c r="H164" s="272">
        <f>Tasaus[[#This Row],[Verotettava tulo (kunnallisvero), €]]*($E$11/100)</f>
        <v>15464894.483979488</v>
      </c>
      <c r="I164" s="14">
        <v>2189011.4878423172</v>
      </c>
      <c r="J164" s="15">
        <v>1276314.4533500001</v>
      </c>
      <c r="K164" s="15">
        <f>SUM(Tasaus[[#This Row],[Laskennallinen kunnallisvero, €]:[Laskennallinen kiinteistövero, €]])</f>
        <v>18930220.425171804</v>
      </c>
      <c r="L164" s="15">
        <f>Tasaus[[#This Row],[Laskennallinen verotulo yhteensä, €]]/Tasaus[[#This Row],[Asukasluku 31.12.2021]]</f>
        <v>1815.6743166287938</v>
      </c>
      <c r="M164" s="34">
        <f>$L$11-Tasaus[[#This Row],[Laskennallinen verotulo yhteensä, €/asukas (=tasausraja)]]</f>
        <v>141.27568337120624</v>
      </c>
      <c r="N164" s="377">
        <f>IF(Tasaus[[#This Row],[Erotus = tasausraja - laskennallinen verotulo, €/asukas]]&gt;0,(Tasaus[[#This Row],[Erotus = tasausraja - laskennallinen verotulo, €/asukas]]*$B$7),(Tasaus[[#This Row],[Erotus = tasausraja - laskennallinen verotulo, €/asukas]]*$B$8))</f>
        <v>127.14811503408562</v>
      </c>
      <c r="O164" s="378">
        <f>Tasaus[[#This Row],[Tasaus,  €/asukas]]*Tasaus[[#This Row],[Asukasluku 31.12.2021]]</f>
        <v>1325646.2473453768</v>
      </c>
      <c r="Q164" s="116"/>
      <c r="R164" s="117"/>
      <c r="S164" s="118"/>
    </row>
    <row r="165" spans="1:19">
      <c r="A165" s="269">
        <v>503</v>
      </c>
      <c r="B165" s="13" t="s">
        <v>528</v>
      </c>
      <c r="C165" s="270">
        <v>7594</v>
      </c>
      <c r="D165" s="271">
        <v>21.25</v>
      </c>
      <c r="E165" s="271">
        <f>Tasaus[[#This Row],[Tuloveroprosentti 2022]]-12.64</f>
        <v>8.61</v>
      </c>
      <c r="F165" s="14">
        <v>27479933.420000002</v>
      </c>
      <c r="G165" s="14">
        <f>Tasaus[[#This Row],[Kunnallisvero (maksuunpantu), €]]*100/Tasaus[[#This Row],[Tuloveroprosentti 2022]]</f>
        <v>129317333.74117647</v>
      </c>
      <c r="H165" s="272">
        <f>Tasaus[[#This Row],[Verotettava tulo (kunnallisvero), €]]*($E$11/100)</f>
        <v>9530687.496724708</v>
      </c>
      <c r="I165" s="14">
        <v>1112820.571262304</v>
      </c>
      <c r="J165" s="15">
        <v>955784.72914999991</v>
      </c>
      <c r="K165" s="15">
        <f>SUM(Tasaus[[#This Row],[Laskennallinen kunnallisvero, €]:[Laskennallinen kiinteistövero, €]])</f>
        <v>11599292.797137011</v>
      </c>
      <c r="L165" s="15">
        <f>Tasaus[[#This Row],[Laskennallinen verotulo yhteensä, €]]/Tasaus[[#This Row],[Asukasluku 31.12.2021]]</f>
        <v>1527.4286011505151</v>
      </c>
      <c r="M165" s="34">
        <f>$L$11-Tasaus[[#This Row],[Laskennallinen verotulo yhteensä, €/asukas (=tasausraja)]]</f>
        <v>429.52139884948497</v>
      </c>
      <c r="N165" s="377">
        <f>IF(Tasaus[[#This Row],[Erotus = tasausraja - laskennallinen verotulo, €/asukas]]&gt;0,(Tasaus[[#This Row],[Erotus = tasausraja - laskennallinen verotulo, €/asukas]]*$B$7),(Tasaus[[#This Row],[Erotus = tasausraja - laskennallinen verotulo, €/asukas]]*$B$8))</f>
        <v>386.56925896453646</v>
      </c>
      <c r="O165" s="378">
        <f>Tasaus[[#This Row],[Tasaus,  €/asukas]]*Tasaus[[#This Row],[Asukasluku 31.12.2021]]</f>
        <v>2935606.9525766899</v>
      </c>
      <c r="Q165" s="116"/>
      <c r="R165" s="117"/>
      <c r="S165" s="118"/>
    </row>
    <row r="166" spans="1:19">
      <c r="A166" s="269">
        <v>504</v>
      </c>
      <c r="B166" s="13" t="s">
        <v>529</v>
      </c>
      <c r="C166" s="270">
        <v>1816</v>
      </c>
      <c r="D166" s="271">
        <v>21.5</v>
      </c>
      <c r="E166" s="271">
        <f>Tasaus[[#This Row],[Tuloveroprosentti 2022]]-12.64</f>
        <v>8.86</v>
      </c>
      <c r="F166" s="14">
        <v>6107136.8899999997</v>
      </c>
      <c r="G166" s="14">
        <f>Tasaus[[#This Row],[Kunnallisvero (maksuunpantu), €]]*100/Tasaus[[#This Row],[Tuloveroprosentti 2022]]</f>
        <v>28405287.860465117</v>
      </c>
      <c r="H166" s="272">
        <f>Tasaus[[#This Row],[Verotettava tulo (kunnallisvero), €]]*($E$11/100)</f>
        <v>2093469.7153162796</v>
      </c>
      <c r="I166" s="14">
        <v>418623.20783387235</v>
      </c>
      <c r="J166" s="15">
        <v>208844.34025000001</v>
      </c>
      <c r="K166" s="15">
        <f>SUM(Tasaus[[#This Row],[Laskennallinen kunnallisvero, €]:[Laskennallinen kiinteistövero, €]])</f>
        <v>2720937.2634001519</v>
      </c>
      <c r="L166" s="15">
        <f>Tasaus[[#This Row],[Laskennallinen verotulo yhteensä, €]]/Tasaus[[#This Row],[Asukasluku 31.12.2021]]</f>
        <v>1498.3134710353258</v>
      </c>
      <c r="M166" s="34">
        <f>$L$11-Tasaus[[#This Row],[Laskennallinen verotulo yhteensä, €/asukas (=tasausraja)]]</f>
        <v>458.6365289646742</v>
      </c>
      <c r="N166" s="377">
        <f>IF(Tasaus[[#This Row],[Erotus = tasausraja - laskennallinen verotulo, €/asukas]]&gt;0,(Tasaus[[#This Row],[Erotus = tasausraja - laskennallinen verotulo, €/asukas]]*$B$7),(Tasaus[[#This Row],[Erotus = tasausraja - laskennallinen verotulo, €/asukas]]*$B$8))</f>
        <v>412.77287606820681</v>
      </c>
      <c r="O166" s="378">
        <f>Tasaus[[#This Row],[Tasaus,  €/asukas]]*Tasaus[[#This Row],[Asukasluku 31.12.2021]]</f>
        <v>749595.54293986352</v>
      </c>
      <c r="Q166" s="116"/>
      <c r="R166" s="117"/>
      <c r="S166" s="118"/>
    </row>
    <row r="167" spans="1:19">
      <c r="A167" s="269">
        <v>505</v>
      </c>
      <c r="B167" s="13" t="s">
        <v>530</v>
      </c>
      <c r="C167" s="270">
        <v>20837</v>
      </c>
      <c r="D167" s="271">
        <v>20.999999999999996</v>
      </c>
      <c r="E167" s="271">
        <f>Tasaus[[#This Row],[Tuloveroprosentti 2022]]-12.64</f>
        <v>8.3599999999999959</v>
      </c>
      <c r="F167" s="14">
        <v>84187344.280000001</v>
      </c>
      <c r="G167" s="14">
        <f>Tasaus[[#This Row],[Kunnallisvero (maksuunpantu), €]]*100/Tasaus[[#This Row],[Tuloveroprosentti 2022]]</f>
        <v>400892115.6190477</v>
      </c>
      <c r="H167" s="272">
        <f>Tasaus[[#This Row],[Verotettava tulo (kunnallisvero), €]]*($E$11/100)</f>
        <v>29545748.921123821</v>
      </c>
      <c r="I167" s="14">
        <v>3645091.3481561202</v>
      </c>
      <c r="J167" s="15">
        <v>3309277.962700001</v>
      </c>
      <c r="K167" s="15">
        <f>SUM(Tasaus[[#This Row],[Laskennallinen kunnallisvero, €]:[Laskennallinen kiinteistövero, €]])</f>
        <v>36500118.231979944</v>
      </c>
      <c r="L167" s="15">
        <f>Tasaus[[#This Row],[Laskennallinen verotulo yhteensä, €]]/Tasaus[[#This Row],[Asukasluku 31.12.2021]]</f>
        <v>1751.6973763967915</v>
      </c>
      <c r="M167" s="34">
        <f>$L$11-Tasaus[[#This Row],[Laskennallinen verotulo yhteensä, €/asukas (=tasausraja)]]</f>
        <v>205.25262360320858</v>
      </c>
      <c r="N167" s="377">
        <f>IF(Tasaus[[#This Row],[Erotus = tasausraja - laskennallinen verotulo, €/asukas]]&gt;0,(Tasaus[[#This Row],[Erotus = tasausraja - laskennallinen verotulo, €/asukas]]*$B$7),(Tasaus[[#This Row],[Erotus = tasausraja - laskennallinen verotulo, €/asukas]]*$B$8))</f>
        <v>184.72736124288772</v>
      </c>
      <c r="O167" s="378">
        <f>Tasaus[[#This Row],[Tasaus,  €/asukas]]*Tasaus[[#This Row],[Asukasluku 31.12.2021]]</f>
        <v>3849164.0262180516</v>
      </c>
      <c r="Q167" s="116"/>
      <c r="R167" s="117"/>
      <c r="S167" s="118"/>
    </row>
    <row r="168" spans="1:19">
      <c r="A168" s="269">
        <v>507</v>
      </c>
      <c r="B168" s="13" t="s">
        <v>531</v>
      </c>
      <c r="C168" s="270">
        <v>5635</v>
      </c>
      <c r="D168" s="271">
        <v>20.750000000000004</v>
      </c>
      <c r="E168" s="271">
        <f>Tasaus[[#This Row],[Tuloveroprosentti 2022]]-12.64</f>
        <v>8.110000000000003</v>
      </c>
      <c r="F168" s="14">
        <v>17958668.93</v>
      </c>
      <c r="G168" s="14">
        <f>Tasaus[[#This Row],[Kunnallisvero (maksuunpantu), €]]*100/Tasaus[[#This Row],[Tuloveroprosentti 2022]]</f>
        <v>86547802.072289139</v>
      </c>
      <c r="H168" s="272">
        <f>Tasaus[[#This Row],[Verotettava tulo (kunnallisvero), €]]*($E$11/100)</f>
        <v>6378573.0127277113</v>
      </c>
      <c r="I168" s="14">
        <v>2131965.7330429801</v>
      </c>
      <c r="J168" s="15">
        <v>1436834.0281000002</v>
      </c>
      <c r="K168" s="15">
        <f>SUM(Tasaus[[#This Row],[Laskennallinen kunnallisvero, €]:[Laskennallinen kiinteistövero, €]])</f>
        <v>9947372.7738706917</v>
      </c>
      <c r="L168" s="15">
        <f>Tasaus[[#This Row],[Laskennallinen verotulo yhteensä, €]]/Tasaus[[#This Row],[Asukasluku 31.12.2021]]</f>
        <v>1765.2835446088184</v>
      </c>
      <c r="M168" s="34">
        <f>$L$11-Tasaus[[#This Row],[Laskennallinen verotulo yhteensä, €/asukas (=tasausraja)]]</f>
        <v>191.66645539118167</v>
      </c>
      <c r="N168" s="377">
        <f>IF(Tasaus[[#This Row],[Erotus = tasausraja - laskennallinen verotulo, €/asukas]]&gt;0,(Tasaus[[#This Row],[Erotus = tasausraja - laskennallinen verotulo, €/asukas]]*$B$7),(Tasaus[[#This Row],[Erotus = tasausraja - laskennallinen verotulo, €/asukas]]*$B$8))</f>
        <v>172.49980985206352</v>
      </c>
      <c r="O168" s="378">
        <f>Tasaus[[#This Row],[Tasaus,  €/asukas]]*Tasaus[[#This Row],[Asukasluku 31.12.2021]]</f>
        <v>972036.42851637793</v>
      </c>
      <c r="Q168" s="116"/>
      <c r="R168" s="117"/>
      <c r="S168" s="118"/>
    </row>
    <row r="169" spans="1:19">
      <c r="A169" s="269">
        <v>508</v>
      </c>
      <c r="B169" s="13" t="s">
        <v>532</v>
      </c>
      <c r="C169" s="270">
        <v>9563</v>
      </c>
      <c r="D169" s="271">
        <v>22.500000000000004</v>
      </c>
      <c r="E169" s="271">
        <f>Tasaus[[#This Row],[Tuloveroprosentti 2022]]-12.64</f>
        <v>9.860000000000003</v>
      </c>
      <c r="F169" s="14">
        <v>36501088.619999997</v>
      </c>
      <c r="G169" s="14">
        <f>Tasaus[[#This Row],[Kunnallisvero (maksuunpantu), €]]*100/Tasaus[[#This Row],[Tuloveroprosentti 2022]]</f>
        <v>162227060.53333327</v>
      </c>
      <c r="H169" s="272">
        <f>Tasaus[[#This Row],[Verotettava tulo (kunnallisvero), €]]*($E$11/100)</f>
        <v>11956134.361306665</v>
      </c>
      <c r="I169" s="14">
        <v>2635429.4637074783</v>
      </c>
      <c r="J169" s="15">
        <v>1506195.7408</v>
      </c>
      <c r="K169" s="15">
        <f>SUM(Tasaus[[#This Row],[Laskennallinen kunnallisvero, €]:[Laskennallinen kiinteistövero, €]])</f>
        <v>16097759.565814145</v>
      </c>
      <c r="L169" s="15">
        <f>Tasaus[[#This Row],[Laskennallinen verotulo yhteensä, €]]/Tasaus[[#This Row],[Asukasluku 31.12.2021]]</f>
        <v>1683.337819284131</v>
      </c>
      <c r="M169" s="34">
        <f>$L$11-Tasaus[[#This Row],[Laskennallinen verotulo yhteensä, €/asukas (=tasausraja)]]</f>
        <v>273.61218071586904</v>
      </c>
      <c r="N169" s="377">
        <f>IF(Tasaus[[#This Row],[Erotus = tasausraja - laskennallinen verotulo, €/asukas]]&gt;0,(Tasaus[[#This Row],[Erotus = tasausraja - laskennallinen verotulo, €/asukas]]*$B$7),(Tasaus[[#This Row],[Erotus = tasausraja - laskennallinen verotulo, €/asukas]]*$B$8))</f>
        <v>246.25096264428214</v>
      </c>
      <c r="O169" s="378">
        <f>Tasaus[[#This Row],[Tasaus,  €/asukas]]*Tasaus[[#This Row],[Asukasluku 31.12.2021]]</f>
        <v>2354897.9557672702</v>
      </c>
      <c r="Q169" s="116"/>
      <c r="R169" s="117"/>
      <c r="S169" s="118"/>
    </row>
    <row r="170" spans="1:19">
      <c r="A170" s="269">
        <v>529</v>
      </c>
      <c r="B170" s="13" t="s">
        <v>533</v>
      </c>
      <c r="C170" s="270">
        <v>19579</v>
      </c>
      <c r="D170" s="271">
        <v>19</v>
      </c>
      <c r="E170" s="271">
        <f>Tasaus[[#This Row],[Tuloveroprosentti 2022]]-12.64</f>
        <v>6.3599999999999994</v>
      </c>
      <c r="F170" s="14">
        <v>84799109.709999993</v>
      </c>
      <c r="G170" s="14">
        <f>Tasaus[[#This Row],[Kunnallisvero (maksuunpantu), €]]*100/Tasaus[[#This Row],[Tuloveroprosentti 2022]]</f>
        <v>446311103.73684204</v>
      </c>
      <c r="H170" s="272">
        <f>Tasaus[[#This Row],[Verotettava tulo (kunnallisvero), €]]*($E$11/100)</f>
        <v>32893128.345405266</v>
      </c>
      <c r="I170" s="14">
        <v>7967345.1501931129</v>
      </c>
      <c r="J170" s="15">
        <v>3799919.1792000006</v>
      </c>
      <c r="K170" s="15">
        <f>SUM(Tasaus[[#This Row],[Laskennallinen kunnallisvero, €]:[Laskennallinen kiinteistövero, €]])</f>
        <v>44660392.674798377</v>
      </c>
      <c r="L170" s="15">
        <f>Tasaus[[#This Row],[Laskennallinen verotulo yhteensä, €]]/Tasaus[[#This Row],[Asukasluku 31.12.2021]]</f>
        <v>2281.0354295315583</v>
      </c>
      <c r="M170" s="34">
        <f>$L$11-Tasaus[[#This Row],[Laskennallinen verotulo yhteensä, €/asukas (=tasausraja)]]</f>
        <v>-324.08542953155825</v>
      </c>
      <c r="N170" s="377">
        <f>IF(Tasaus[[#This Row],[Erotus = tasausraja - laskennallinen verotulo, €/asukas]]&gt;0,(Tasaus[[#This Row],[Erotus = tasausraja - laskennallinen verotulo, €/asukas]]*$B$7),(Tasaus[[#This Row],[Erotus = tasausraja - laskennallinen verotulo, €/asukas]]*$B$8))</f>
        <v>-32.408542953155823</v>
      </c>
      <c r="O170" s="378">
        <f>Tasaus[[#This Row],[Tasaus,  €/asukas]]*Tasaus[[#This Row],[Asukasluku 31.12.2021]]</f>
        <v>-634526.86247983784</v>
      </c>
      <c r="Q170" s="116"/>
      <c r="R170" s="117"/>
      <c r="S170" s="118"/>
    </row>
    <row r="171" spans="1:19">
      <c r="A171" s="269">
        <v>531</v>
      </c>
      <c r="B171" s="13" t="s">
        <v>534</v>
      </c>
      <c r="C171" s="270">
        <v>5169</v>
      </c>
      <c r="D171" s="271">
        <v>21.75</v>
      </c>
      <c r="E171" s="271">
        <f>Tasaus[[#This Row],[Tuloveroprosentti 2022]]-12.64</f>
        <v>9.11</v>
      </c>
      <c r="F171" s="14">
        <v>19187853.420000002</v>
      </c>
      <c r="G171" s="14">
        <f>Tasaus[[#This Row],[Kunnallisvero (maksuunpantu), €]]*100/Tasaus[[#This Row],[Tuloveroprosentti 2022]]</f>
        <v>88220015.724137947</v>
      </c>
      <c r="H171" s="272">
        <f>Tasaus[[#This Row],[Verotettava tulo (kunnallisvero), €]]*($E$11/100)</f>
        <v>6501815.1588689685</v>
      </c>
      <c r="I171" s="14">
        <v>593670.29509236</v>
      </c>
      <c r="J171" s="15">
        <v>578334.22750000004</v>
      </c>
      <c r="K171" s="15">
        <f>SUM(Tasaus[[#This Row],[Laskennallinen kunnallisvero, €]:[Laskennallinen kiinteistövero, €]])</f>
        <v>7673819.6814613286</v>
      </c>
      <c r="L171" s="15">
        <f>Tasaus[[#This Row],[Laskennallinen verotulo yhteensä, €]]/Tasaus[[#This Row],[Asukasluku 31.12.2021]]</f>
        <v>1484.5849644924219</v>
      </c>
      <c r="M171" s="34">
        <f>$L$11-Tasaus[[#This Row],[Laskennallinen verotulo yhteensä, €/asukas (=tasausraja)]]</f>
        <v>472.36503550757811</v>
      </c>
      <c r="N171" s="377">
        <f>IF(Tasaus[[#This Row],[Erotus = tasausraja - laskennallinen verotulo, €/asukas]]&gt;0,(Tasaus[[#This Row],[Erotus = tasausraja - laskennallinen verotulo, €/asukas]]*$B$7),(Tasaus[[#This Row],[Erotus = tasausraja - laskennallinen verotulo, €/asukas]]*$B$8))</f>
        <v>425.12853195682032</v>
      </c>
      <c r="O171" s="378">
        <f>Tasaus[[#This Row],[Tasaus,  €/asukas]]*Tasaus[[#This Row],[Asukasluku 31.12.2021]]</f>
        <v>2197489.3816848043</v>
      </c>
      <c r="Q171" s="116"/>
      <c r="R171" s="117"/>
      <c r="S171" s="118"/>
    </row>
    <row r="172" spans="1:19">
      <c r="A172" s="269">
        <v>535</v>
      </c>
      <c r="B172" s="13" t="s">
        <v>535</v>
      </c>
      <c r="C172" s="270">
        <v>10396</v>
      </c>
      <c r="D172" s="271">
        <v>22</v>
      </c>
      <c r="E172" s="271">
        <f>Tasaus[[#This Row],[Tuloveroprosentti 2022]]-12.64</f>
        <v>9.36</v>
      </c>
      <c r="F172" s="14">
        <v>31602225.780000001</v>
      </c>
      <c r="G172" s="14">
        <f>Tasaus[[#This Row],[Kunnallisvero (maksuunpantu), €]]*100/Tasaus[[#This Row],[Tuloveroprosentti 2022]]</f>
        <v>143646480.81818181</v>
      </c>
      <c r="H172" s="272">
        <f>Tasaus[[#This Row],[Verotettava tulo (kunnallisvero), €]]*($E$11/100)</f>
        <v>10586745.636300001</v>
      </c>
      <c r="I172" s="14">
        <v>1385842.1056305363</v>
      </c>
      <c r="J172" s="15">
        <v>1202408.6347500004</v>
      </c>
      <c r="K172" s="15">
        <f>SUM(Tasaus[[#This Row],[Laskennallinen kunnallisvero, €]:[Laskennallinen kiinteistövero, €]])</f>
        <v>13174996.376680538</v>
      </c>
      <c r="L172" s="15">
        <f>Tasaus[[#This Row],[Laskennallinen verotulo yhteensä, €]]/Tasaus[[#This Row],[Asukasluku 31.12.2021]]</f>
        <v>1267.3140031435685</v>
      </c>
      <c r="M172" s="34">
        <f>$L$11-Tasaus[[#This Row],[Laskennallinen verotulo yhteensä, €/asukas (=tasausraja)]]</f>
        <v>689.63599685643157</v>
      </c>
      <c r="N172" s="377">
        <f>IF(Tasaus[[#This Row],[Erotus = tasausraja - laskennallinen verotulo, €/asukas]]&gt;0,(Tasaus[[#This Row],[Erotus = tasausraja - laskennallinen verotulo, €/asukas]]*$B$7),(Tasaus[[#This Row],[Erotus = tasausraja - laskennallinen verotulo, €/asukas]]*$B$8))</f>
        <v>620.67239717078849</v>
      </c>
      <c r="O172" s="378">
        <f>Tasaus[[#This Row],[Tasaus,  €/asukas]]*Tasaus[[#This Row],[Asukasluku 31.12.2021]]</f>
        <v>6452510.2409875169</v>
      </c>
      <c r="Q172" s="116"/>
      <c r="R172" s="117"/>
      <c r="S172" s="118"/>
    </row>
    <row r="173" spans="1:19">
      <c r="A173" s="269">
        <v>536</v>
      </c>
      <c r="B173" s="13" t="s">
        <v>536</v>
      </c>
      <c r="C173" s="270">
        <v>34884</v>
      </c>
      <c r="D173" s="271">
        <v>21</v>
      </c>
      <c r="E173" s="271">
        <f>Tasaus[[#This Row],[Tuloveroprosentti 2022]]-12.64</f>
        <v>8.36</v>
      </c>
      <c r="F173" s="14">
        <v>144660872.96000001</v>
      </c>
      <c r="G173" s="14">
        <f>Tasaus[[#This Row],[Kunnallisvero (maksuunpantu), €]]*100/Tasaus[[#This Row],[Tuloveroprosentti 2022]]</f>
        <v>688861299.80952382</v>
      </c>
      <c r="H173" s="272">
        <f>Tasaus[[#This Row],[Verotettava tulo (kunnallisvero), €]]*($E$11/100)</f>
        <v>50769077.795961916</v>
      </c>
      <c r="I173" s="14">
        <v>6530974.5629924722</v>
      </c>
      <c r="J173" s="15">
        <v>4737907.0992000001</v>
      </c>
      <c r="K173" s="15">
        <f>SUM(Tasaus[[#This Row],[Laskennallinen kunnallisvero, €]:[Laskennallinen kiinteistövero, €]])</f>
        <v>62037959.458154388</v>
      </c>
      <c r="L173" s="15">
        <f>Tasaus[[#This Row],[Laskennallinen verotulo yhteensä, €]]/Tasaus[[#This Row],[Asukasluku 31.12.2021]]</f>
        <v>1778.4072772088748</v>
      </c>
      <c r="M173" s="34">
        <f>$L$11-Tasaus[[#This Row],[Laskennallinen verotulo yhteensä, €/asukas (=tasausraja)]]</f>
        <v>178.54272279112524</v>
      </c>
      <c r="N173" s="377">
        <f>IF(Tasaus[[#This Row],[Erotus = tasausraja - laskennallinen verotulo, €/asukas]]&gt;0,(Tasaus[[#This Row],[Erotus = tasausraja - laskennallinen verotulo, €/asukas]]*$B$7),(Tasaus[[#This Row],[Erotus = tasausraja - laskennallinen verotulo, €/asukas]]*$B$8))</f>
        <v>160.68845051201274</v>
      </c>
      <c r="O173" s="378">
        <f>Tasaus[[#This Row],[Tasaus,  €/asukas]]*Tasaus[[#This Row],[Asukasluku 31.12.2021]]</f>
        <v>5605455.9076610524</v>
      </c>
      <c r="Q173" s="116"/>
      <c r="R173" s="117"/>
      <c r="S173" s="118"/>
    </row>
    <row r="174" spans="1:19">
      <c r="A174" s="269">
        <v>538</v>
      </c>
      <c r="B174" s="13" t="s">
        <v>537</v>
      </c>
      <c r="C174" s="270">
        <v>4689</v>
      </c>
      <c r="D174" s="271">
        <v>21.5</v>
      </c>
      <c r="E174" s="271">
        <f>Tasaus[[#This Row],[Tuloveroprosentti 2022]]-12.64</f>
        <v>8.86</v>
      </c>
      <c r="F174" s="14">
        <v>18213063.219999999</v>
      </c>
      <c r="G174" s="14">
        <f>Tasaus[[#This Row],[Kunnallisvero (maksuunpantu), €]]*100/Tasaus[[#This Row],[Tuloveroprosentti 2022]]</f>
        <v>84711921.953488365</v>
      </c>
      <c r="H174" s="272">
        <f>Tasaus[[#This Row],[Verotettava tulo (kunnallisvero), €]]*($E$11/100)</f>
        <v>6243268.6479720939</v>
      </c>
      <c r="I174" s="14">
        <v>346339.46041468758</v>
      </c>
      <c r="J174" s="15">
        <v>483629.76475000009</v>
      </c>
      <c r="K174" s="15">
        <f>SUM(Tasaus[[#This Row],[Laskennallinen kunnallisvero, €]:[Laskennallinen kiinteistövero, €]])</f>
        <v>7073237.8731367812</v>
      </c>
      <c r="L174" s="15">
        <f>Tasaus[[#This Row],[Laskennallinen verotulo yhteensä, €]]/Tasaus[[#This Row],[Asukasluku 31.12.2021]]</f>
        <v>1508.4747010315166</v>
      </c>
      <c r="M174" s="34">
        <f>$L$11-Tasaus[[#This Row],[Laskennallinen verotulo yhteensä, €/asukas (=tasausraja)]]</f>
        <v>448.47529896848346</v>
      </c>
      <c r="N174" s="377">
        <f>IF(Tasaus[[#This Row],[Erotus = tasausraja - laskennallinen verotulo, €/asukas]]&gt;0,(Tasaus[[#This Row],[Erotus = tasausraja - laskennallinen verotulo, €/asukas]]*$B$7),(Tasaus[[#This Row],[Erotus = tasausraja - laskennallinen verotulo, €/asukas]]*$B$8))</f>
        <v>403.6277690716351</v>
      </c>
      <c r="O174" s="378">
        <f>Tasaus[[#This Row],[Tasaus,  €/asukas]]*Tasaus[[#This Row],[Asukasluku 31.12.2021]]</f>
        <v>1892610.609176897</v>
      </c>
      <c r="Q174" s="116"/>
      <c r="R174" s="117"/>
      <c r="S174" s="118"/>
    </row>
    <row r="175" spans="1:19">
      <c r="A175" s="269">
        <v>541</v>
      </c>
      <c r="B175" s="13" t="s">
        <v>538</v>
      </c>
      <c r="C175" s="270">
        <v>9423</v>
      </c>
      <c r="D175" s="271">
        <v>21</v>
      </c>
      <c r="E175" s="271">
        <f>Tasaus[[#This Row],[Tuloveroprosentti 2022]]-12.64</f>
        <v>8.36</v>
      </c>
      <c r="F175" s="14">
        <v>26710262.260000002</v>
      </c>
      <c r="G175" s="14">
        <f>Tasaus[[#This Row],[Kunnallisvero (maksuunpantu), €]]*100/Tasaus[[#This Row],[Tuloveroprosentti 2022]]</f>
        <v>127191725.04761904</v>
      </c>
      <c r="H175" s="272">
        <f>Tasaus[[#This Row],[Verotettava tulo (kunnallisvero), €]]*($E$11/100)</f>
        <v>9374030.1360095255</v>
      </c>
      <c r="I175" s="14">
        <v>2804342.9013747177</v>
      </c>
      <c r="J175" s="15">
        <v>1186584.4151500002</v>
      </c>
      <c r="K175" s="15">
        <f>SUM(Tasaus[[#This Row],[Laskennallinen kunnallisvero, €]:[Laskennallinen kiinteistövero, €]])</f>
        <v>13364957.452534243</v>
      </c>
      <c r="L175" s="15">
        <f>Tasaus[[#This Row],[Laskennallinen verotulo yhteensä, €]]/Tasaus[[#This Row],[Asukasluku 31.12.2021]]</f>
        <v>1418.3335936043982</v>
      </c>
      <c r="M175" s="34">
        <f>$L$11-Tasaus[[#This Row],[Laskennallinen verotulo yhteensä, €/asukas (=tasausraja)]]</f>
        <v>538.61640639560187</v>
      </c>
      <c r="N175" s="377">
        <f>IF(Tasaus[[#This Row],[Erotus = tasausraja - laskennallinen verotulo, €/asukas]]&gt;0,(Tasaus[[#This Row],[Erotus = tasausraja - laskennallinen verotulo, €/asukas]]*$B$7),(Tasaus[[#This Row],[Erotus = tasausraja - laskennallinen verotulo, €/asukas]]*$B$8))</f>
        <v>484.75476575604171</v>
      </c>
      <c r="O175" s="378">
        <f>Tasaus[[#This Row],[Tasaus,  €/asukas]]*Tasaus[[#This Row],[Asukasluku 31.12.2021]]</f>
        <v>4567844.1577191809</v>
      </c>
      <c r="Q175" s="116"/>
      <c r="R175" s="117"/>
      <c r="S175" s="118"/>
    </row>
    <row r="176" spans="1:19">
      <c r="A176" s="269">
        <v>543</v>
      </c>
      <c r="B176" s="13" t="s">
        <v>539</v>
      </c>
      <c r="C176" s="270">
        <v>44127</v>
      </c>
      <c r="D176" s="271">
        <v>19.75</v>
      </c>
      <c r="E176" s="271">
        <f>Tasaus[[#This Row],[Tuloveroprosentti 2022]]-12.64</f>
        <v>7.1099999999999994</v>
      </c>
      <c r="F176" s="14">
        <v>198182195.91</v>
      </c>
      <c r="G176" s="14">
        <f>Tasaus[[#This Row],[Kunnallisvero (maksuunpantu), €]]*100/Tasaus[[#This Row],[Tuloveroprosentti 2022]]</f>
        <v>1003454156.5063291</v>
      </c>
      <c r="H176" s="272">
        <f>Tasaus[[#This Row],[Verotettava tulo (kunnallisvero), €]]*($E$11/100)</f>
        <v>73954571.334516466</v>
      </c>
      <c r="I176" s="14">
        <v>8162286.0178433983</v>
      </c>
      <c r="J176" s="15">
        <v>6225801.6045500003</v>
      </c>
      <c r="K176" s="15">
        <f>SUM(Tasaus[[#This Row],[Laskennallinen kunnallisvero, €]:[Laskennallinen kiinteistövero, €]])</f>
        <v>88342658.956909865</v>
      </c>
      <c r="L176" s="15">
        <f>Tasaus[[#This Row],[Laskennallinen verotulo yhteensä, €]]/Tasaus[[#This Row],[Asukasluku 31.12.2021]]</f>
        <v>2002.0091770777499</v>
      </c>
      <c r="M176" s="34">
        <f>$L$11-Tasaus[[#This Row],[Laskennallinen verotulo yhteensä, €/asukas (=tasausraja)]]</f>
        <v>-45.059177077749837</v>
      </c>
      <c r="N176" s="377">
        <f>IF(Tasaus[[#This Row],[Erotus = tasausraja - laskennallinen verotulo, €/asukas]]&gt;0,(Tasaus[[#This Row],[Erotus = tasausraja - laskennallinen verotulo, €/asukas]]*$B$7),(Tasaus[[#This Row],[Erotus = tasausraja - laskennallinen verotulo, €/asukas]]*$B$8))</f>
        <v>-4.5059177077749837</v>
      </c>
      <c r="O176" s="378">
        <f>Tasaus[[#This Row],[Tasaus,  €/asukas]]*Tasaus[[#This Row],[Asukasluku 31.12.2021]]</f>
        <v>-198832.6306909867</v>
      </c>
      <c r="Q176" s="116"/>
      <c r="R176" s="117"/>
      <c r="S176" s="118"/>
    </row>
    <row r="177" spans="1:19">
      <c r="A177" s="269">
        <v>545</v>
      </c>
      <c r="B177" s="13" t="s">
        <v>540</v>
      </c>
      <c r="C177" s="270">
        <v>9562</v>
      </c>
      <c r="D177" s="271">
        <v>21</v>
      </c>
      <c r="E177" s="271">
        <f>Tasaus[[#This Row],[Tuloveroprosentti 2022]]-12.64</f>
        <v>8.36</v>
      </c>
      <c r="F177" s="14">
        <v>29606222.329999998</v>
      </c>
      <c r="G177" s="14">
        <f>Tasaus[[#This Row],[Kunnallisvero (maksuunpantu), €]]*100/Tasaus[[#This Row],[Tuloveroprosentti 2022]]</f>
        <v>140982011.09523809</v>
      </c>
      <c r="H177" s="272">
        <f>Tasaus[[#This Row],[Verotettava tulo (kunnallisvero), €]]*($E$11/100)</f>
        <v>10390374.21771905</v>
      </c>
      <c r="I177" s="14">
        <v>2983325.2421156638</v>
      </c>
      <c r="J177" s="15">
        <v>1872062.1213</v>
      </c>
      <c r="K177" s="15">
        <f>SUM(Tasaus[[#This Row],[Laskennallinen kunnallisvero, €]:[Laskennallinen kiinteistövero, €]])</f>
        <v>15245761.581134714</v>
      </c>
      <c r="L177" s="15">
        <f>Tasaus[[#This Row],[Laskennallinen verotulo yhteensä, €]]/Tasaus[[#This Row],[Asukasluku 31.12.2021]]</f>
        <v>1594.4113763997818</v>
      </c>
      <c r="M177" s="34">
        <f>$L$11-Tasaus[[#This Row],[Laskennallinen verotulo yhteensä, €/asukas (=tasausraja)]]</f>
        <v>362.53862360021822</v>
      </c>
      <c r="N177" s="377">
        <f>IF(Tasaus[[#This Row],[Erotus = tasausraja - laskennallinen verotulo, €/asukas]]&gt;0,(Tasaus[[#This Row],[Erotus = tasausraja - laskennallinen verotulo, €/asukas]]*$B$7),(Tasaus[[#This Row],[Erotus = tasausraja - laskennallinen verotulo, €/asukas]]*$B$8))</f>
        <v>326.28476124019642</v>
      </c>
      <c r="O177" s="378">
        <f>Tasaus[[#This Row],[Tasaus,  €/asukas]]*Tasaus[[#This Row],[Asukasluku 31.12.2021]]</f>
        <v>3119934.886978758</v>
      </c>
      <c r="Q177" s="116"/>
      <c r="R177" s="117"/>
      <c r="S177" s="118"/>
    </row>
    <row r="178" spans="1:19">
      <c r="A178" s="269">
        <v>560</v>
      </c>
      <c r="B178" s="13" t="s">
        <v>541</v>
      </c>
      <c r="C178" s="270">
        <v>15808</v>
      </c>
      <c r="D178" s="271">
        <v>21.25</v>
      </c>
      <c r="E178" s="271">
        <f>Tasaus[[#This Row],[Tuloveroprosentti 2022]]-12.64</f>
        <v>8.61</v>
      </c>
      <c r="F178" s="14">
        <v>55699668.600000001</v>
      </c>
      <c r="G178" s="14">
        <f>Tasaus[[#This Row],[Kunnallisvero (maksuunpantu), €]]*100/Tasaus[[#This Row],[Tuloveroprosentti 2022]]</f>
        <v>262116087.52941176</v>
      </c>
      <c r="H178" s="272">
        <f>Tasaus[[#This Row],[Verotettava tulo (kunnallisvero), €]]*($E$11/100)</f>
        <v>19317955.650917649</v>
      </c>
      <c r="I178" s="14">
        <v>2668214.7658539698</v>
      </c>
      <c r="J178" s="15">
        <v>2150233.4522500001</v>
      </c>
      <c r="K178" s="15">
        <f>SUM(Tasaus[[#This Row],[Laskennallinen kunnallisvero, €]:[Laskennallinen kiinteistövero, €]])</f>
        <v>24136403.869021621</v>
      </c>
      <c r="L178" s="15">
        <f>Tasaus[[#This Row],[Laskennallinen verotulo yhteensä, €]]/Tasaus[[#This Row],[Asukasluku 31.12.2021]]</f>
        <v>1526.8474107427644</v>
      </c>
      <c r="M178" s="34">
        <f>$L$11-Tasaus[[#This Row],[Laskennallinen verotulo yhteensä, €/asukas (=tasausraja)]]</f>
        <v>430.10258925723565</v>
      </c>
      <c r="N178" s="377">
        <f>IF(Tasaus[[#This Row],[Erotus = tasausraja - laskennallinen verotulo, €/asukas]]&gt;0,(Tasaus[[#This Row],[Erotus = tasausraja - laskennallinen verotulo, €/asukas]]*$B$7),(Tasaus[[#This Row],[Erotus = tasausraja - laskennallinen verotulo, €/asukas]]*$B$8))</f>
        <v>387.09233033151207</v>
      </c>
      <c r="O178" s="378">
        <f>Tasaus[[#This Row],[Tasaus,  €/asukas]]*Tasaus[[#This Row],[Asukasluku 31.12.2021]]</f>
        <v>6119155.5578805432</v>
      </c>
      <c r="Q178" s="116"/>
      <c r="R178" s="117"/>
      <c r="S178" s="118"/>
    </row>
    <row r="179" spans="1:19">
      <c r="A179" s="269">
        <v>561</v>
      </c>
      <c r="B179" s="13" t="s">
        <v>542</v>
      </c>
      <c r="C179" s="270">
        <v>1337</v>
      </c>
      <c r="D179" s="271">
        <v>21</v>
      </c>
      <c r="E179" s="271">
        <f>Tasaus[[#This Row],[Tuloveroprosentti 2022]]-12.64</f>
        <v>8.36</v>
      </c>
      <c r="F179" s="14">
        <v>4074981.07</v>
      </c>
      <c r="G179" s="14">
        <f>Tasaus[[#This Row],[Kunnallisvero (maksuunpantu), €]]*100/Tasaus[[#This Row],[Tuloveroprosentti 2022]]</f>
        <v>19404671.761904761</v>
      </c>
      <c r="H179" s="272">
        <f>Tasaus[[#This Row],[Verotettava tulo (kunnallisvero), €]]*($E$11/100)</f>
        <v>1430124.3088523813</v>
      </c>
      <c r="I179" s="14">
        <v>490145.29910674319</v>
      </c>
      <c r="J179" s="15">
        <v>210867.67204999999</v>
      </c>
      <c r="K179" s="15">
        <f>SUM(Tasaus[[#This Row],[Laskennallinen kunnallisvero, €]:[Laskennallinen kiinteistövero, €]])</f>
        <v>2131137.2800091244</v>
      </c>
      <c r="L179" s="15">
        <f>Tasaus[[#This Row],[Laskennallinen verotulo yhteensä, €]]/Tasaus[[#This Row],[Asukasluku 31.12.2021]]</f>
        <v>1593.9695437614992</v>
      </c>
      <c r="M179" s="34">
        <f>$L$11-Tasaus[[#This Row],[Laskennallinen verotulo yhteensä, €/asukas (=tasausraja)]]</f>
        <v>362.98045623850089</v>
      </c>
      <c r="N179" s="377">
        <f>IF(Tasaus[[#This Row],[Erotus = tasausraja - laskennallinen verotulo, €/asukas]]&gt;0,(Tasaus[[#This Row],[Erotus = tasausraja - laskennallinen verotulo, €/asukas]]*$B$7),(Tasaus[[#This Row],[Erotus = tasausraja - laskennallinen verotulo, €/asukas]]*$B$8))</f>
        <v>326.68241061465079</v>
      </c>
      <c r="O179" s="378">
        <f>Tasaus[[#This Row],[Tasaus,  €/asukas]]*Tasaus[[#This Row],[Asukasluku 31.12.2021]]</f>
        <v>436774.38299178809</v>
      </c>
      <c r="Q179" s="116"/>
      <c r="R179" s="117"/>
      <c r="S179" s="118"/>
    </row>
    <row r="180" spans="1:19">
      <c r="A180" s="269">
        <v>562</v>
      </c>
      <c r="B180" s="13" t="s">
        <v>180</v>
      </c>
      <c r="C180" s="270">
        <v>8978</v>
      </c>
      <c r="D180" s="271">
        <v>22</v>
      </c>
      <c r="E180" s="271">
        <f>Tasaus[[#This Row],[Tuloveroprosentti 2022]]-12.64</f>
        <v>9.36</v>
      </c>
      <c r="F180" s="14">
        <v>32116256.84</v>
      </c>
      <c r="G180" s="14">
        <f>Tasaus[[#This Row],[Kunnallisvero (maksuunpantu), €]]*100/Tasaus[[#This Row],[Tuloveroprosentti 2022]]</f>
        <v>145982985.63636363</v>
      </c>
      <c r="H180" s="272">
        <f>Tasaus[[#This Row],[Verotettava tulo (kunnallisvero), €]]*($E$11/100)</f>
        <v>10758946.041400002</v>
      </c>
      <c r="I180" s="14">
        <v>1773651.6961371216</v>
      </c>
      <c r="J180" s="15">
        <v>1391987.3760000002</v>
      </c>
      <c r="K180" s="15">
        <f>SUM(Tasaus[[#This Row],[Laskennallinen kunnallisvero, €]:[Laskennallinen kiinteistövero, €]])</f>
        <v>13924585.113537123</v>
      </c>
      <c r="L180" s="15">
        <f>Tasaus[[#This Row],[Laskennallinen verotulo yhteensä, €]]/Tasaus[[#This Row],[Asukasluku 31.12.2021]]</f>
        <v>1550.9673773153402</v>
      </c>
      <c r="M180" s="34">
        <f>$L$11-Tasaus[[#This Row],[Laskennallinen verotulo yhteensä, €/asukas (=tasausraja)]]</f>
        <v>405.98262268465987</v>
      </c>
      <c r="N180" s="377">
        <f>IF(Tasaus[[#This Row],[Erotus = tasausraja - laskennallinen verotulo, €/asukas]]&gt;0,(Tasaus[[#This Row],[Erotus = tasausraja - laskennallinen verotulo, €/asukas]]*$B$7),(Tasaus[[#This Row],[Erotus = tasausraja - laskennallinen verotulo, €/asukas]]*$B$8))</f>
        <v>365.38436041619389</v>
      </c>
      <c r="O180" s="378">
        <f>Tasaus[[#This Row],[Tasaus,  €/asukas]]*Tasaus[[#This Row],[Asukasluku 31.12.2021]]</f>
        <v>3280420.7878165888</v>
      </c>
      <c r="Q180" s="116"/>
      <c r="R180" s="117"/>
      <c r="S180" s="118"/>
    </row>
    <row r="181" spans="1:19">
      <c r="A181" s="269">
        <v>563</v>
      </c>
      <c r="B181" s="13" t="s">
        <v>543</v>
      </c>
      <c r="C181" s="270">
        <v>7102</v>
      </c>
      <c r="D181" s="271">
        <v>22</v>
      </c>
      <c r="E181" s="271">
        <f>Tasaus[[#This Row],[Tuloveroprosentti 2022]]-12.64</f>
        <v>9.36</v>
      </c>
      <c r="F181" s="14">
        <v>23714914.870000001</v>
      </c>
      <c r="G181" s="14">
        <f>Tasaus[[#This Row],[Kunnallisvero (maksuunpantu), €]]*100/Tasaus[[#This Row],[Tuloveroprosentti 2022]]</f>
        <v>107795067.59090909</v>
      </c>
      <c r="H181" s="272">
        <f>Tasaus[[#This Row],[Verotettava tulo (kunnallisvero), €]]*($E$11/100)</f>
        <v>7944496.4814500017</v>
      </c>
      <c r="I181" s="14">
        <v>1197034.1661354145</v>
      </c>
      <c r="J181" s="15">
        <v>881089.46625000017</v>
      </c>
      <c r="K181" s="15">
        <f>SUM(Tasaus[[#This Row],[Laskennallinen kunnallisvero, €]:[Laskennallinen kiinteistövero, €]])</f>
        <v>10022620.113835417</v>
      </c>
      <c r="L181" s="15">
        <f>Tasaus[[#This Row],[Laskennallinen verotulo yhteensä, €]]/Tasaus[[#This Row],[Asukasluku 31.12.2021]]</f>
        <v>1411.2391036096053</v>
      </c>
      <c r="M181" s="34">
        <f>$L$11-Tasaus[[#This Row],[Laskennallinen verotulo yhteensä, €/asukas (=tasausraja)]]</f>
        <v>545.71089639039474</v>
      </c>
      <c r="N181" s="377">
        <f>IF(Tasaus[[#This Row],[Erotus = tasausraja - laskennallinen verotulo, €/asukas]]&gt;0,(Tasaus[[#This Row],[Erotus = tasausraja - laskennallinen verotulo, €/asukas]]*$B$7),(Tasaus[[#This Row],[Erotus = tasausraja - laskennallinen verotulo, €/asukas]]*$B$8))</f>
        <v>491.13980675135525</v>
      </c>
      <c r="O181" s="378">
        <f>Tasaus[[#This Row],[Tasaus,  €/asukas]]*Tasaus[[#This Row],[Asukasluku 31.12.2021]]</f>
        <v>3488074.9075481249</v>
      </c>
      <c r="Q181" s="116"/>
      <c r="R181" s="117"/>
      <c r="S181" s="118"/>
    </row>
    <row r="182" spans="1:19">
      <c r="A182" s="269">
        <v>564</v>
      </c>
      <c r="B182" s="13" t="s">
        <v>544</v>
      </c>
      <c r="C182" s="270">
        <v>209551</v>
      </c>
      <c r="D182" s="271">
        <v>20.5</v>
      </c>
      <c r="E182" s="271">
        <f>Tasaus[[#This Row],[Tuloveroprosentti 2022]]-12.64</f>
        <v>7.8599999999999994</v>
      </c>
      <c r="F182" s="14">
        <v>819984431.00999999</v>
      </c>
      <c r="G182" s="14">
        <f>Tasaus[[#This Row],[Kunnallisvero (maksuunpantu), €]]*100/Tasaus[[#This Row],[Tuloveroprosentti 2022]]</f>
        <v>3999924053.7073169</v>
      </c>
      <c r="H182" s="272">
        <f>Tasaus[[#This Row],[Verotettava tulo (kunnallisvero), €]]*($E$11/100)</f>
        <v>294794402.75822932</v>
      </c>
      <c r="I182" s="14">
        <v>45481846.781372488</v>
      </c>
      <c r="J182" s="15">
        <v>30616849.319049999</v>
      </c>
      <c r="K182" s="15">
        <f>SUM(Tasaus[[#This Row],[Laskennallinen kunnallisvero, €]:[Laskennallinen kiinteistövero, €]])</f>
        <v>370893098.85865182</v>
      </c>
      <c r="L182" s="15">
        <f>Tasaus[[#This Row],[Laskennallinen verotulo yhteensä, €]]/Tasaus[[#This Row],[Asukasluku 31.12.2021]]</f>
        <v>1769.9419179992069</v>
      </c>
      <c r="M182" s="34">
        <f>$L$11-Tasaus[[#This Row],[Laskennallinen verotulo yhteensä, €/asukas (=tasausraja)]]</f>
        <v>187.00808200079314</v>
      </c>
      <c r="N182" s="377">
        <f>IF(Tasaus[[#This Row],[Erotus = tasausraja - laskennallinen verotulo, €/asukas]]&gt;0,(Tasaus[[#This Row],[Erotus = tasausraja - laskennallinen verotulo, €/asukas]]*$B$7),(Tasaus[[#This Row],[Erotus = tasausraja - laskennallinen verotulo, €/asukas]]*$B$8))</f>
        <v>168.30727380071383</v>
      </c>
      <c r="O182" s="378">
        <f>Tasaus[[#This Row],[Tasaus,  €/asukas]]*Tasaus[[#This Row],[Asukasluku 31.12.2021]]</f>
        <v>35268957.532213382</v>
      </c>
      <c r="Q182" s="116"/>
      <c r="R182" s="117"/>
      <c r="S182" s="118"/>
    </row>
    <row r="183" spans="1:19">
      <c r="A183" s="269">
        <v>576</v>
      </c>
      <c r="B183" s="13" t="s">
        <v>545</v>
      </c>
      <c r="C183" s="270">
        <v>2813</v>
      </c>
      <c r="D183" s="271">
        <v>21</v>
      </c>
      <c r="E183" s="271">
        <f>Tasaus[[#This Row],[Tuloveroprosentti 2022]]-12.64</f>
        <v>8.36</v>
      </c>
      <c r="F183" s="14">
        <v>8133580.2699999996</v>
      </c>
      <c r="G183" s="14">
        <f>Tasaus[[#This Row],[Kunnallisvero (maksuunpantu), €]]*100/Tasaus[[#This Row],[Tuloveroprosentti 2022]]</f>
        <v>38731334.619047619</v>
      </c>
      <c r="H183" s="272">
        <f>Tasaus[[#This Row],[Verotettava tulo (kunnallisvero), €]]*($E$11/100)</f>
        <v>2854499.36142381</v>
      </c>
      <c r="I183" s="14">
        <v>982716.24668892438</v>
      </c>
      <c r="J183" s="15">
        <v>794307.4519000001</v>
      </c>
      <c r="K183" s="15">
        <f>SUM(Tasaus[[#This Row],[Laskennallinen kunnallisvero, €]:[Laskennallinen kiinteistövero, €]])</f>
        <v>4631523.0600127345</v>
      </c>
      <c r="L183" s="15">
        <f>Tasaus[[#This Row],[Laskennallinen verotulo yhteensä, €]]/Tasaus[[#This Row],[Asukasluku 31.12.2021]]</f>
        <v>1646.4710487069799</v>
      </c>
      <c r="M183" s="34">
        <f>$L$11-Tasaus[[#This Row],[Laskennallinen verotulo yhteensä, €/asukas (=tasausraja)]]</f>
        <v>310.47895129302015</v>
      </c>
      <c r="N183" s="377">
        <f>IF(Tasaus[[#This Row],[Erotus = tasausraja - laskennallinen verotulo, €/asukas]]&gt;0,(Tasaus[[#This Row],[Erotus = tasausraja - laskennallinen verotulo, €/asukas]]*$B$7),(Tasaus[[#This Row],[Erotus = tasausraja - laskennallinen verotulo, €/asukas]]*$B$8))</f>
        <v>279.43105616371815</v>
      </c>
      <c r="O183" s="378">
        <f>Tasaus[[#This Row],[Tasaus,  €/asukas]]*Tasaus[[#This Row],[Asukasluku 31.12.2021]]</f>
        <v>786039.56098853913</v>
      </c>
      <c r="Q183" s="116"/>
      <c r="R183" s="117"/>
      <c r="S183" s="118"/>
    </row>
    <row r="184" spans="1:19">
      <c r="A184" s="269">
        <v>577</v>
      </c>
      <c r="B184" s="13" t="s">
        <v>546</v>
      </c>
      <c r="C184" s="270">
        <v>11041</v>
      </c>
      <c r="D184" s="271">
        <v>20.75</v>
      </c>
      <c r="E184" s="271">
        <f>Tasaus[[#This Row],[Tuloveroprosentti 2022]]-12.64</f>
        <v>8.11</v>
      </c>
      <c r="F184" s="14">
        <v>44002510.009999998</v>
      </c>
      <c r="G184" s="14">
        <f>Tasaus[[#This Row],[Kunnallisvero (maksuunpantu), €]]*100/Tasaus[[#This Row],[Tuloveroprosentti 2022]]</f>
        <v>212060289.20481929</v>
      </c>
      <c r="H184" s="272">
        <f>Tasaus[[#This Row],[Verotettava tulo (kunnallisvero), €]]*($E$11/100)</f>
        <v>15628843.314395186</v>
      </c>
      <c r="I184" s="14">
        <v>1982883.1304691571</v>
      </c>
      <c r="J184" s="15">
        <v>1355938.6021500002</v>
      </c>
      <c r="K184" s="15">
        <f>SUM(Tasaus[[#This Row],[Laskennallinen kunnallisvero, €]:[Laskennallinen kiinteistövero, €]])</f>
        <v>18967665.047014344</v>
      </c>
      <c r="L184" s="15">
        <f>Tasaus[[#This Row],[Laskennallinen verotulo yhteensä, €]]/Tasaus[[#This Row],[Asukasluku 31.12.2021]]</f>
        <v>1717.9299924838642</v>
      </c>
      <c r="M184" s="34">
        <f>$L$11-Tasaus[[#This Row],[Laskennallinen verotulo yhteensä, €/asukas (=tasausraja)]]</f>
        <v>239.02000751613582</v>
      </c>
      <c r="N184" s="377">
        <f>IF(Tasaus[[#This Row],[Erotus = tasausraja - laskennallinen verotulo, €/asukas]]&gt;0,(Tasaus[[#This Row],[Erotus = tasausraja - laskennallinen verotulo, €/asukas]]*$B$7),(Tasaus[[#This Row],[Erotus = tasausraja - laskennallinen verotulo, €/asukas]]*$B$8))</f>
        <v>215.11800676452225</v>
      </c>
      <c r="O184" s="378">
        <f>Tasaus[[#This Row],[Tasaus,  €/asukas]]*Tasaus[[#This Row],[Asukasluku 31.12.2021]]</f>
        <v>2375117.9126870902</v>
      </c>
      <c r="Q184" s="116"/>
      <c r="R184" s="117"/>
      <c r="S184" s="118"/>
    </row>
    <row r="185" spans="1:19">
      <c r="A185" s="269">
        <v>578</v>
      </c>
      <c r="B185" s="13" t="s">
        <v>547</v>
      </c>
      <c r="C185" s="270">
        <v>3183</v>
      </c>
      <c r="D185" s="271">
        <v>22</v>
      </c>
      <c r="E185" s="271">
        <f>Tasaus[[#This Row],[Tuloveroprosentti 2022]]-12.64</f>
        <v>9.36</v>
      </c>
      <c r="F185" s="14">
        <v>9829299.7100000009</v>
      </c>
      <c r="G185" s="14">
        <f>Tasaus[[#This Row],[Kunnallisvero (maksuunpantu), €]]*100/Tasaus[[#This Row],[Tuloveroprosentti 2022]]</f>
        <v>44678635.045454554</v>
      </c>
      <c r="H185" s="272">
        <f>Tasaus[[#This Row],[Verotettava tulo (kunnallisvero), €]]*($E$11/100)</f>
        <v>3292815.4028500011</v>
      </c>
      <c r="I185" s="14">
        <v>588407.95993228455</v>
      </c>
      <c r="J185" s="15">
        <v>479156.98560000007</v>
      </c>
      <c r="K185" s="15">
        <f>SUM(Tasaus[[#This Row],[Laskennallinen kunnallisvero, €]:[Laskennallinen kiinteistövero, €]])</f>
        <v>4360380.3483822858</v>
      </c>
      <c r="L185" s="15">
        <f>Tasaus[[#This Row],[Laskennallinen verotulo yhteensä, €]]/Tasaus[[#This Row],[Asukasluku 31.12.2021]]</f>
        <v>1369.8964336733541</v>
      </c>
      <c r="M185" s="34">
        <f>$L$11-Tasaus[[#This Row],[Laskennallinen verotulo yhteensä, €/asukas (=tasausraja)]]</f>
        <v>587.05356632664598</v>
      </c>
      <c r="N185" s="377">
        <f>IF(Tasaus[[#This Row],[Erotus = tasausraja - laskennallinen verotulo, €/asukas]]&gt;0,(Tasaus[[#This Row],[Erotus = tasausraja - laskennallinen verotulo, €/asukas]]*$B$7),(Tasaus[[#This Row],[Erotus = tasausraja - laskennallinen verotulo, €/asukas]]*$B$8))</f>
        <v>528.3482096939814</v>
      </c>
      <c r="O185" s="378">
        <f>Tasaus[[#This Row],[Tasaus,  €/asukas]]*Tasaus[[#This Row],[Asukasluku 31.12.2021]]</f>
        <v>1681732.3514559427</v>
      </c>
      <c r="Q185" s="116"/>
      <c r="R185" s="117"/>
      <c r="S185" s="118"/>
    </row>
    <row r="186" spans="1:19">
      <c r="A186" s="269">
        <v>580</v>
      </c>
      <c r="B186" s="13" t="s">
        <v>548</v>
      </c>
      <c r="C186" s="270">
        <v>4567</v>
      </c>
      <c r="D186" s="271">
        <v>21.5</v>
      </c>
      <c r="E186" s="271">
        <f>Tasaus[[#This Row],[Tuloveroprosentti 2022]]-12.64</f>
        <v>8.86</v>
      </c>
      <c r="F186" s="14">
        <v>14277699.789999999</v>
      </c>
      <c r="G186" s="14">
        <f>Tasaus[[#This Row],[Kunnallisvero (maksuunpantu), €]]*100/Tasaus[[#This Row],[Tuloveroprosentti 2022]]</f>
        <v>66407906</v>
      </c>
      <c r="H186" s="272">
        <f>Tasaus[[#This Row],[Verotettava tulo (kunnallisvero), €]]*($E$11/100)</f>
        <v>4894262.6722000008</v>
      </c>
      <c r="I186" s="14">
        <v>1064547.1185336306</v>
      </c>
      <c r="J186" s="15">
        <v>735333.52795000013</v>
      </c>
      <c r="K186" s="15">
        <f>SUM(Tasaus[[#This Row],[Laskennallinen kunnallisvero, €]:[Laskennallinen kiinteistövero, €]])</f>
        <v>6694143.3186836317</v>
      </c>
      <c r="L186" s="15">
        <f>Tasaus[[#This Row],[Laskennallinen verotulo yhteensä, €]]/Tasaus[[#This Row],[Asukasluku 31.12.2021]]</f>
        <v>1465.7638096526455</v>
      </c>
      <c r="M186" s="34">
        <f>$L$11-Tasaus[[#This Row],[Laskennallinen verotulo yhteensä, €/asukas (=tasausraja)]]</f>
        <v>491.18619034735457</v>
      </c>
      <c r="N186" s="377">
        <f>IF(Tasaus[[#This Row],[Erotus = tasausraja - laskennallinen verotulo, €/asukas]]&gt;0,(Tasaus[[#This Row],[Erotus = tasausraja - laskennallinen verotulo, €/asukas]]*$B$7),(Tasaus[[#This Row],[Erotus = tasausraja - laskennallinen verotulo, €/asukas]]*$B$8))</f>
        <v>442.06757131261912</v>
      </c>
      <c r="O186" s="378">
        <f>Tasaus[[#This Row],[Tasaus,  €/asukas]]*Tasaus[[#This Row],[Asukasluku 31.12.2021]]</f>
        <v>2018922.5981847316</v>
      </c>
      <c r="Q186" s="116"/>
      <c r="R186" s="117"/>
      <c r="S186" s="118"/>
    </row>
    <row r="187" spans="1:19">
      <c r="A187" s="269">
        <v>581</v>
      </c>
      <c r="B187" s="13" t="s">
        <v>549</v>
      </c>
      <c r="C187" s="270">
        <v>6286</v>
      </c>
      <c r="D187" s="271">
        <v>22</v>
      </c>
      <c r="E187" s="271">
        <f>Tasaus[[#This Row],[Tuloveroprosentti 2022]]-12.64</f>
        <v>9.36</v>
      </c>
      <c r="F187" s="14">
        <v>20235275.82</v>
      </c>
      <c r="G187" s="14">
        <f>Tasaus[[#This Row],[Kunnallisvero (maksuunpantu), €]]*100/Tasaus[[#This Row],[Tuloveroprosentti 2022]]</f>
        <v>91978526.454545453</v>
      </c>
      <c r="H187" s="272">
        <f>Tasaus[[#This Row],[Verotettava tulo (kunnallisvero), €]]*($E$11/100)</f>
        <v>6778817.3997000009</v>
      </c>
      <c r="I187" s="14">
        <v>2062057.4942913537</v>
      </c>
      <c r="J187" s="15">
        <v>1025241.2018000002</v>
      </c>
      <c r="K187" s="15">
        <f>SUM(Tasaus[[#This Row],[Laskennallinen kunnallisvero, €]:[Laskennallinen kiinteistövero, €]])</f>
        <v>9866116.0957913548</v>
      </c>
      <c r="L187" s="15">
        <f>Tasaus[[#This Row],[Laskennallinen verotulo yhteensä, €]]/Tasaus[[#This Row],[Asukasluku 31.12.2021]]</f>
        <v>1569.5380362378864</v>
      </c>
      <c r="M187" s="34">
        <f>$L$11-Tasaus[[#This Row],[Laskennallinen verotulo yhteensä, €/asukas (=tasausraja)]]</f>
        <v>387.4119637621136</v>
      </c>
      <c r="N187" s="377">
        <f>IF(Tasaus[[#This Row],[Erotus = tasausraja - laskennallinen verotulo, €/asukas]]&gt;0,(Tasaus[[#This Row],[Erotus = tasausraja - laskennallinen verotulo, €/asukas]]*$B$7),(Tasaus[[#This Row],[Erotus = tasausraja - laskennallinen verotulo, €/asukas]]*$B$8))</f>
        <v>348.67076738590225</v>
      </c>
      <c r="O187" s="378">
        <f>Tasaus[[#This Row],[Tasaus,  €/asukas]]*Tasaus[[#This Row],[Asukasluku 31.12.2021]]</f>
        <v>2191744.4437877815</v>
      </c>
      <c r="Q187" s="116"/>
      <c r="R187" s="117"/>
      <c r="S187" s="118"/>
    </row>
    <row r="188" spans="1:19">
      <c r="A188" s="269">
        <v>583</v>
      </c>
      <c r="B188" s="13" t="s">
        <v>550</v>
      </c>
      <c r="C188" s="270">
        <v>924</v>
      </c>
      <c r="D188" s="271">
        <v>22</v>
      </c>
      <c r="E188" s="271">
        <f>Tasaus[[#This Row],[Tuloveroprosentti 2022]]-12.64</f>
        <v>9.36</v>
      </c>
      <c r="F188" s="14">
        <v>3168598.82</v>
      </c>
      <c r="G188" s="14">
        <f>Tasaus[[#This Row],[Kunnallisvero (maksuunpantu), €]]*100/Tasaus[[#This Row],[Tuloveroprosentti 2022]]</f>
        <v>14402721.909090908</v>
      </c>
      <c r="H188" s="272">
        <f>Tasaus[[#This Row],[Verotettava tulo (kunnallisvero), €]]*($E$11/100)</f>
        <v>1061480.6047000003</v>
      </c>
      <c r="I188" s="14">
        <v>302451.07656721876</v>
      </c>
      <c r="J188" s="15">
        <v>402577.25525000005</v>
      </c>
      <c r="K188" s="15">
        <f>SUM(Tasaus[[#This Row],[Laskennallinen kunnallisvero, €]:[Laskennallinen kiinteistövero, €]])</f>
        <v>1766508.9365172191</v>
      </c>
      <c r="L188" s="15">
        <f>Tasaus[[#This Row],[Laskennallinen verotulo yhteensä, €]]/Tasaus[[#This Row],[Asukasluku 31.12.2021]]</f>
        <v>1911.8062083519687</v>
      </c>
      <c r="M188" s="34">
        <f>$L$11-Tasaus[[#This Row],[Laskennallinen verotulo yhteensä, €/asukas (=tasausraja)]]</f>
        <v>45.143791648031311</v>
      </c>
      <c r="N188" s="377">
        <f>IF(Tasaus[[#This Row],[Erotus = tasausraja - laskennallinen verotulo, €/asukas]]&gt;0,(Tasaus[[#This Row],[Erotus = tasausraja - laskennallinen verotulo, €/asukas]]*$B$7),(Tasaus[[#This Row],[Erotus = tasausraja - laskennallinen verotulo, €/asukas]]*$B$8))</f>
        <v>40.62941248322818</v>
      </c>
      <c r="O188" s="378">
        <f>Tasaus[[#This Row],[Tasaus,  €/asukas]]*Tasaus[[#This Row],[Asukasluku 31.12.2021]]</f>
        <v>37541.577134502841</v>
      </c>
      <c r="Q188" s="116"/>
      <c r="R188" s="117"/>
      <c r="S188" s="118"/>
    </row>
    <row r="189" spans="1:19">
      <c r="A189" s="269">
        <v>584</v>
      </c>
      <c r="B189" s="13" t="s">
        <v>551</v>
      </c>
      <c r="C189" s="270">
        <v>2676</v>
      </c>
      <c r="D189" s="271">
        <v>21.5</v>
      </c>
      <c r="E189" s="271">
        <f>Tasaus[[#This Row],[Tuloveroprosentti 2022]]-12.64</f>
        <v>8.86</v>
      </c>
      <c r="F189" s="14">
        <v>6741395.04</v>
      </c>
      <c r="G189" s="14">
        <f>Tasaus[[#This Row],[Kunnallisvero (maksuunpantu), €]]*100/Tasaus[[#This Row],[Tuloveroprosentti 2022]]</f>
        <v>31355325.767441861</v>
      </c>
      <c r="H189" s="272">
        <f>Tasaus[[#This Row],[Verotettava tulo (kunnallisvero), €]]*($E$11/100)</f>
        <v>2310887.5090604657</v>
      </c>
      <c r="I189" s="14">
        <v>621754.35899357207</v>
      </c>
      <c r="J189" s="15">
        <v>280857.04945000005</v>
      </c>
      <c r="K189" s="15">
        <f>SUM(Tasaus[[#This Row],[Laskennallinen kunnallisvero, €]:[Laskennallinen kiinteistövero, €]])</f>
        <v>3213498.9175040377</v>
      </c>
      <c r="L189" s="15">
        <f>Tasaus[[#This Row],[Laskennallinen verotulo yhteensä, €]]/Tasaus[[#This Row],[Asukasluku 31.12.2021]]</f>
        <v>1200.859087258609</v>
      </c>
      <c r="M189" s="34">
        <f>$L$11-Tasaus[[#This Row],[Laskennallinen verotulo yhteensä, €/asukas (=tasausraja)]]</f>
        <v>756.09091274139109</v>
      </c>
      <c r="N189" s="377">
        <f>IF(Tasaus[[#This Row],[Erotus = tasausraja - laskennallinen verotulo, €/asukas]]&gt;0,(Tasaus[[#This Row],[Erotus = tasausraja - laskennallinen verotulo, €/asukas]]*$B$7),(Tasaus[[#This Row],[Erotus = tasausraja - laskennallinen verotulo, €/asukas]]*$B$8))</f>
        <v>680.48182146725196</v>
      </c>
      <c r="O189" s="378">
        <f>Tasaus[[#This Row],[Tasaus,  €/asukas]]*Tasaus[[#This Row],[Asukasluku 31.12.2021]]</f>
        <v>1820969.3542463663</v>
      </c>
      <c r="Q189" s="116"/>
      <c r="R189" s="117"/>
      <c r="S189" s="118"/>
    </row>
    <row r="190" spans="1:19">
      <c r="A190" s="269">
        <v>588</v>
      </c>
      <c r="B190" s="13" t="s">
        <v>552</v>
      </c>
      <c r="C190" s="270">
        <v>1644</v>
      </c>
      <c r="D190" s="271">
        <v>21.5</v>
      </c>
      <c r="E190" s="271">
        <f>Tasaus[[#This Row],[Tuloveroprosentti 2022]]-12.64</f>
        <v>8.86</v>
      </c>
      <c r="F190" s="14">
        <v>4739283.5199999996</v>
      </c>
      <c r="G190" s="14">
        <f>Tasaus[[#This Row],[Kunnallisvero (maksuunpantu), €]]*100/Tasaus[[#This Row],[Tuloveroprosentti 2022]]</f>
        <v>22043179.162790693</v>
      </c>
      <c r="H190" s="272">
        <f>Tasaus[[#This Row],[Verotettava tulo (kunnallisvero), €]]*($E$11/100)</f>
        <v>1624582.3042976744</v>
      </c>
      <c r="I190" s="14">
        <v>655347.30883677083</v>
      </c>
      <c r="J190" s="15">
        <v>446293.86980000004</v>
      </c>
      <c r="K190" s="15">
        <f>SUM(Tasaus[[#This Row],[Laskennallinen kunnallisvero, €]:[Laskennallinen kiinteistövero, €]])</f>
        <v>2726223.4829344451</v>
      </c>
      <c r="L190" s="15">
        <f>Tasaus[[#This Row],[Laskennallinen verotulo yhteensä, €]]/Tasaus[[#This Row],[Asukasluku 31.12.2021]]</f>
        <v>1658.2867901061102</v>
      </c>
      <c r="M190" s="34">
        <f>$L$11-Tasaus[[#This Row],[Laskennallinen verotulo yhteensä, €/asukas (=tasausraja)]]</f>
        <v>298.66320989388987</v>
      </c>
      <c r="N190" s="377">
        <f>IF(Tasaus[[#This Row],[Erotus = tasausraja - laskennallinen verotulo, €/asukas]]&gt;0,(Tasaus[[#This Row],[Erotus = tasausraja - laskennallinen verotulo, €/asukas]]*$B$7),(Tasaus[[#This Row],[Erotus = tasausraja - laskennallinen verotulo, €/asukas]]*$B$8))</f>
        <v>268.79688890450092</v>
      </c>
      <c r="O190" s="378">
        <f>Tasaus[[#This Row],[Tasaus,  €/asukas]]*Tasaus[[#This Row],[Asukasluku 31.12.2021]]</f>
        <v>441902.08535899949</v>
      </c>
      <c r="Q190" s="116"/>
      <c r="R190" s="117"/>
      <c r="S190" s="118"/>
    </row>
    <row r="191" spans="1:19">
      <c r="A191" s="269">
        <v>592</v>
      </c>
      <c r="B191" s="13" t="s">
        <v>553</v>
      </c>
      <c r="C191" s="270">
        <v>3678</v>
      </c>
      <c r="D191" s="271">
        <v>21.75</v>
      </c>
      <c r="E191" s="271">
        <f>Tasaus[[#This Row],[Tuloveroprosentti 2022]]-12.64</f>
        <v>9.11</v>
      </c>
      <c r="F191" s="14">
        <v>12135275.26</v>
      </c>
      <c r="G191" s="14">
        <f>Tasaus[[#This Row],[Kunnallisvero (maksuunpantu), €]]*100/Tasaus[[#This Row],[Tuloveroprosentti 2022]]</f>
        <v>55794369.011494257</v>
      </c>
      <c r="H191" s="272">
        <f>Tasaus[[#This Row],[Verotettava tulo (kunnallisvero), €]]*($E$11/100)</f>
        <v>4112044.9961471274</v>
      </c>
      <c r="I191" s="14">
        <v>1034306.6821755563</v>
      </c>
      <c r="J191" s="15">
        <v>467750.17535000003</v>
      </c>
      <c r="K191" s="15">
        <f>SUM(Tasaus[[#This Row],[Laskennallinen kunnallisvero, €]:[Laskennallinen kiinteistövero, €]])</f>
        <v>5614101.8536726842</v>
      </c>
      <c r="L191" s="15">
        <f>Tasaus[[#This Row],[Laskennallinen verotulo yhteensä, €]]/Tasaus[[#This Row],[Asukasluku 31.12.2021]]</f>
        <v>1526.4007214988267</v>
      </c>
      <c r="M191" s="34">
        <f>$L$11-Tasaus[[#This Row],[Laskennallinen verotulo yhteensä, €/asukas (=tasausraja)]]</f>
        <v>430.54927850117338</v>
      </c>
      <c r="N191" s="377">
        <f>IF(Tasaus[[#This Row],[Erotus = tasausraja - laskennallinen verotulo, €/asukas]]&gt;0,(Tasaus[[#This Row],[Erotus = tasausraja - laskennallinen verotulo, €/asukas]]*$B$7),(Tasaus[[#This Row],[Erotus = tasausraja - laskennallinen verotulo, €/asukas]]*$B$8))</f>
        <v>387.49435065105604</v>
      </c>
      <c r="O191" s="378">
        <f>Tasaus[[#This Row],[Tasaus,  €/asukas]]*Tasaus[[#This Row],[Asukasluku 31.12.2021]]</f>
        <v>1425204.221694584</v>
      </c>
      <c r="Q191" s="116"/>
      <c r="R191" s="117"/>
      <c r="S191" s="118"/>
    </row>
    <row r="192" spans="1:19">
      <c r="A192" s="269">
        <v>593</v>
      </c>
      <c r="B192" s="13" t="s">
        <v>554</v>
      </c>
      <c r="C192" s="270">
        <v>17253</v>
      </c>
      <c r="D192" s="271">
        <v>22</v>
      </c>
      <c r="E192" s="271">
        <f>Tasaus[[#This Row],[Tuloveroprosentti 2022]]-12.64</f>
        <v>9.36</v>
      </c>
      <c r="F192" s="14">
        <v>60657211.75</v>
      </c>
      <c r="G192" s="14">
        <f>Tasaus[[#This Row],[Kunnallisvero (maksuunpantu), €]]*100/Tasaus[[#This Row],[Tuloveroprosentti 2022]]</f>
        <v>275714598.86363637</v>
      </c>
      <c r="H192" s="272">
        <f>Tasaus[[#This Row],[Verotettava tulo (kunnallisvero), €]]*($E$11/100)</f>
        <v>20320165.936250005</v>
      </c>
      <c r="I192" s="14">
        <v>4140011.4719887716</v>
      </c>
      <c r="J192" s="15">
        <v>2338143.0480000004</v>
      </c>
      <c r="K192" s="15">
        <f>SUM(Tasaus[[#This Row],[Laskennallinen kunnallisvero, €]:[Laskennallinen kiinteistövero, €]])</f>
        <v>26798320.456238776</v>
      </c>
      <c r="L192" s="15">
        <f>Tasaus[[#This Row],[Laskennallinen verotulo yhteensä, €]]/Tasaus[[#This Row],[Asukasluku 31.12.2021]]</f>
        <v>1553.2556921253565</v>
      </c>
      <c r="M192" s="34">
        <f>$L$11-Tasaus[[#This Row],[Laskennallinen verotulo yhteensä, €/asukas (=tasausraja)]]</f>
        <v>403.69430787464353</v>
      </c>
      <c r="N192" s="377">
        <f>IF(Tasaus[[#This Row],[Erotus = tasausraja - laskennallinen verotulo, €/asukas]]&gt;0,(Tasaus[[#This Row],[Erotus = tasausraja - laskennallinen verotulo, €/asukas]]*$B$7),(Tasaus[[#This Row],[Erotus = tasausraja - laskennallinen verotulo, €/asukas]]*$B$8))</f>
        <v>363.32487708717917</v>
      </c>
      <c r="O192" s="378">
        <f>Tasaus[[#This Row],[Tasaus,  €/asukas]]*Tasaus[[#This Row],[Asukasluku 31.12.2021]]</f>
        <v>6268444.1043851022</v>
      </c>
      <c r="Q192" s="116"/>
      <c r="R192" s="117"/>
      <c r="S192" s="118"/>
    </row>
    <row r="193" spans="1:19">
      <c r="A193" s="269">
        <v>595</v>
      </c>
      <c r="B193" s="13" t="s">
        <v>555</v>
      </c>
      <c r="C193" s="270">
        <v>4269</v>
      </c>
      <c r="D193" s="271">
        <v>21.750000000000004</v>
      </c>
      <c r="E193" s="271">
        <f>Tasaus[[#This Row],[Tuloveroprosentti 2022]]-12.64</f>
        <v>9.110000000000003</v>
      </c>
      <c r="F193" s="14">
        <v>11091079.710000001</v>
      </c>
      <c r="G193" s="14">
        <f>Tasaus[[#This Row],[Kunnallisvero (maksuunpantu), €]]*100/Tasaus[[#This Row],[Tuloveroprosentti 2022]]</f>
        <v>50993469.931034476</v>
      </c>
      <c r="H193" s="272">
        <f>Tasaus[[#This Row],[Verotettava tulo (kunnallisvero), €]]*($E$11/100)</f>
        <v>3758218.7339172415</v>
      </c>
      <c r="I193" s="14">
        <v>1432355.6150308345</v>
      </c>
      <c r="J193" s="15">
        <v>629548.54930000007</v>
      </c>
      <c r="K193" s="15">
        <f>SUM(Tasaus[[#This Row],[Laskennallinen kunnallisvero, €]:[Laskennallinen kiinteistövero, €]])</f>
        <v>5820122.8982480764</v>
      </c>
      <c r="L193" s="15">
        <f>Tasaus[[#This Row],[Laskennallinen verotulo yhteensä, €]]/Tasaus[[#This Row],[Asukasluku 31.12.2021]]</f>
        <v>1363.3457245837612</v>
      </c>
      <c r="M193" s="34">
        <f>$L$11-Tasaus[[#This Row],[Laskennallinen verotulo yhteensä, €/asukas (=tasausraja)]]</f>
        <v>593.60427541623881</v>
      </c>
      <c r="N193" s="377">
        <f>IF(Tasaus[[#This Row],[Erotus = tasausraja - laskennallinen verotulo, €/asukas]]&gt;0,(Tasaus[[#This Row],[Erotus = tasausraja - laskennallinen verotulo, €/asukas]]*$B$7),(Tasaus[[#This Row],[Erotus = tasausraja - laskennallinen verotulo, €/asukas]]*$B$8))</f>
        <v>534.24384787461497</v>
      </c>
      <c r="O193" s="378">
        <f>Tasaus[[#This Row],[Tasaus,  €/asukas]]*Tasaus[[#This Row],[Asukasluku 31.12.2021]]</f>
        <v>2280686.9865767313</v>
      </c>
      <c r="Q193" s="116"/>
      <c r="R193" s="117"/>
      <c r="S193" s="118"/>
    </row>
    <row r="194" spans="1:19">
      <c r="A194" s="269">
        <v>598</v>
      </c>
      <c r="B194" s="13" t="s">
        <v>556</v>
      </c>
      <c r="C194" s="270">
        <v>19097</v>
      </c>
      <c r="D194" s="271">
        <v>21.25</v>
      </c>
      <c r="E194" s="271">
        <f>Tasaus[[#This Row],[Tuloveroprosentti 2022]]-12.64</f>
        <v>8.61</v>
      </c>
      <c r="F194" s="14">
        <v>74060254.959999993</v>
      </c>
      <c r="G194" s="14">
        <f>Tasaus[[#This Row],[Kunnallisvero (maksuunpantu), €]]*100/Tasaus[[#This Row],[Tuloveroprosentti 2022]]</f>
        <v>348518846.87058818</v>
      </c>
      <c r="H194" s="272">
        <f>Tasaus[[#This Row],[Verotettava tulo (kunnallisvero), €]]*($E$11/100)</f>
        <v>25685839.014362354</v>
      </c>
      <c r="I194" s="14">
        <v>7026927.6029392472</v>
      </c>
      <c r="J194" s="15">
        <v>2981533.3269500001</v>
      </c>
      <c r="K194" s="15">
        <f>SUM(Tasaus[[#This Row],[Laskennallinen kunnallisvero, €]:[Laskennallinen kiinteistövero, €]])</f>
        <v>35694299.944251604</v>
      </c>
      <c r="L194" s="15">
        <f>Tasaus[[#This Row],[Laskennallinen verotulo yhteensä, €]]/Tasaus[[#This Row],[Asukasluku 31.12.2021]]</f>
        <v>1869.1050921218832</v>
      </c>
      <c r="M194" s="34">
        <f>$L$11-Tasaus[[#This Row],[Laskennallinen verotulo yhteensä, €/asukas (=tasausraja)]]</f>
        <v>87.844907878116828</v>
      </c>
      <c r="N194" s="377">
        <f>IF(Tasaus[[#This Row],[Erotus = tasausraja - laskennallinen verotulo, €/asukas]]&gt;0,(Tasaus[[#This Row],[Erotus = tasausraja - laskennallinen verotulo, €/asukas]]*$B$7),(Tasaus[[#This Row],[Erotus = tasausraja - laskennallinen verotulo, €/asukas]]*$B$8))</f>
        <v>79.060417090305151</v>
      </c>
      <c r="O194" s="378">
        <f>Tasaus[[#This Row],[Tasaus,  €/asukas]]*Tasaus[[#This Row],[Asukasluku 31.12.2021]]</f>
        <v>1509816.7851735575</v>
      </c>
      <c r="Q194" s="116"/>
      <c r="R194" s="117"/>
      <c r="S194" s="118"/>
    </row>
    <row r="195" spans="1:19">
      <c r="A195" s="269">
        <v>599</v>
      </c>
      <c r="B195" s="13" t="s">
        <v>557</v>
      </c>
      <c r="C195" s="270">
        <v>11172</v>
      </c>
      <c r="D195" s="271">
        <v>21</v>
      </c>
      <c r="E195" s="271">
        <f>Tasaus[[#This Row],[Tuloveroprosentti 2022]]-12.64</f>
        <v>8.36</v>
      </c>
      <c r="F195" s="14">
        <v>35639736.229999997</v>
      </c>
      <c r="G195" s="14">
        <f>Tasaus[[#This Row],[Kunnallisvero (maksuunpantu), €]]*100/Tasaus[[#This Row],[Tuloveroprosentti 2022]]</f>
        <v>169713029.66666666</v>
      </c>
      <c r="H195" s="272">
        <f>Tasaus[[#This Row],[Verotettava tulo (kunnallisvero), €]]*($E$11/100)</f>
        <v>12507850.286433335</v>
      </c>
      <c r="I195" s="14">
        <v>2737025.8806799445</v>
      </c>
      <c r="J195" s="15">
        <v>1291980.7241500004</v>
      </c>
      <c r="K195" s="15">
        <f>SUM(Tasaus[[#This Row],[Laskennallinen kunnallisvero, €]:[Laskennallinen kiinteistövero, €]])</f>
        <v>16536856.89126328</v>
      </c>
      <c r="L195" s="15">
        <f>Tasaus[[#This Row],[Laskennallinen verotulo yhteensä, €]]/Tasaus[[#This Row],[Asukasluku 31.12.2021]]</f>
        <v>1480.205593560981</v>
      </c>
      <c r="M195" s="34">
        <f>$L$11-Tasaus[[#This Row],[Laskennallinen verotulo yhteensä, €/asukas (=tasausraja)]]</f>
        <v>476.74440643901903</v>
      </c>
      <c r="N195" s="377">
        <f>IF(Tasaus[[#This Row],[Erotus = tasausraja - laskennallinen verotulo, €/asukas]]&gt;0,(Tasaus[[#This Row],[Erotus = tasausraja - laskennallinen verotulo, €/asukas]]*$B$7),(Tasaus[[#This Row],[Erotus = tasausraja - laskennallinen verotulo, €/asukas]]*$B$8))</f>
        <v>429.06996579511713</v>
      </c>
      <c r="O195" s="378">
        <f>Tasaus[[#This Row],[Tasaus,  €/asukas]]*Tasaus[[#This Row],[Asukasluku 31.12.2021]]</f>
        <v>4793569.6578630488</v>
      </c>
      <c r="Q195" s="116"/>
      <c r="R195" s="117"/>
      <c r="S195" s="118"/>
    </row>
    <row r="196" spans="1:19">
      <c r="A196" s="269">
        <v>601</v>
      </c>
      <c r="B196" s="13" t="s">
        <v>558</v>
      </c>
      <c r="C196" s="270">
        <v>3873</v>
      </c>
      <c r="D196" s="271">
        <v>21.000000000000004</v>
      </c>
      <c r="E196" s="271">
        <f>Tasaus[[#This Row],[Tuloveroprosentti 2022]]-12.64</f>
        <v>8.360000000000003</v>
      </c>
      <c r="F196" s="14">
        <v>10550988.619999999</v>
      </c>
      <c r="G196" s="14">
        <f>Tasaus[[#This Row],[Kunnallisvero (maksuunpantu), €]]*100/Tasaus[[#This Row],[Tuloveroprosentti 2022]]</f>
        <v>50242802.95238094</v>
      </c>
      <c r="H196" s="272">
        <f>Tasaus[[#This Row],[Verotettava tulo (kunnallisvero), €]]*($E$11/100)</f>
        <v>3702894.5775904763</v>
      </c>
      <c r="I196" s="14">
        <v>1670840.7415162353</v>
      </c>
      <c r="J196" s="15">
        <v>494560.53130000003</v>
      </c>
      <c r="K196" s="15">
        <f>SUM(Tasaus[[#This Row],[Laskennallinen kunnallisvero, €]:[Laskennallinen kiinteistövero, €]])</f>
        <v>5868295.850406711</v>
      </c>
      <c r="L196" s="15">
        <f>Tasaus[[#This Row],[Laskennallinen verotulo yhteensä, €]]/Tasaus[[#This Row],[Asukasluku 31.12.2021]]</f>
        <v>1515.1809580187737</v>
      </c>
      <c r="M196" s="34">
        <f>$L$11-Tasaus[[#This Row],[Laskennallinen verotulo yhteensä, €/asukas (=tasausraja)]]</f>
        <v>441.76904198122634</v>
      </c>
      <c r="N196" s="377">
        <f>IF(Tasaus[[#This Row],[Erotus = tasausraja - laskennallinen verotulo, €/asukas]]&gt;0,(Tasaus[[#This Row],[Erotus = tasausraja - laskennallinen verotulo, €/asukas]]*$B$7),(Tasaus[[#This Row],[Erotus = tasausraja - laskennallinen verotulo, €/asukas]]*$B$8))</f>
        <v>397.59213778310374</v>
      </c>
      <c r="O196" s="378">
        <f>Tasaus[[#This Row],[Tasaus,  €/asukas]]*Tasaus[[#This Row],[Asukasluku 31.12.2021]]</f>
        <v>1539874.3496339608</v>
      </c>
      <c r="Q196" s="116"/>
      <c r="R196" s="117"/>
      <c r="S196" s="118"/>
    </row>
    <row r="197" spans="1:19">
      <c r="A197" s="269">
        <v>604</v>
      </c>
      <c r="B197" s="13" t="s">
        <v>559</v>
      </c>
      <c r="C197" s="270">
        <v>20206</v>
      </c>
      <c r="D197" s="271">
        <v>20.5</v>
      </c>
      <c r="E197" s="271">
        <f>Tasaus[[#This Row],[Tuloveroprosentti 2022]]-12.64</f>
        <v>7.8599999999999994</v>
      </c>
      <c r="F197" s="14">
        <v>97209996.439999998</v>
      </c>
      <c r="G197" s="14">
        <f>Tasaus[[#This Row],[Kunnallisvero (maksuunpantu), €]]*100/Tasaus[[#This Row],[Tuloveroprosentti 2022]]</f>
        <v>474195104.58536583</v>
      </c>
      <c r="H197" s="272">
        <f>Tasaus[[#This Row],[Verotettava tulo (kunnallisvero), €]]*($E$11/100)</f>
        <v>34948179.207941473</v>
      </c>
      <c r="I197" s="14">
        <v>5506387.6088256771</v>
      </c>
      <c r="J197" s="15">
        <v>3124470.3032500008</v>
      </c>
      <c r="K197" s="15">
        <f>SUM(Tasaus[[#This Row],[Laskennallinen kunnallisvero, €]:[Laskennallinen kiinteistövero, €]])</f>
        <v>43579037.120017149</v>
      </c>
      <c r="L197" s="15">
        <f>Tasaus[[#This Row],[Laskennallinen verotulo yhteensä, €]]/Tasaus[[#This Row],[Asukasluku 31.12.2021]]</f>
        <v>2156.7374601611973</v>
      </c>
      <c r="M197" s="34">
        <f>$L$11-Tasaus[[#This Row],[Laskennallinen verotulo yhteensä, €/asukas (=tasausraja)]]</f>
        <v>-199.78746016119726</v>
      </c>
      <c r="N197" s="377">
        <f>IF(Tasaus[[#This Row],[Erotus = tasausraja - laskennallinen verotulo, €/asukas]]&gt;0,(Tasaus[[#This Row],[Erotus = tasausraja - laskennallinen verotulo, €/asukas]]*$B$7),(Tasaus[[#This Row],[Erotus = tasausraja - laskennallinen verotulo, €/asukas]]*$B$8))</f>
        <v>-19.978746016119729</v>
      </c>
      <c r="O197" s="378">
        <f>Tasaus[[#This Row],[Tasaus,  €/asukas]]*Tasaus[[#This Row],[Asukasluku 31.12.2021]]</f>
        <v>-403690.54200171522</v>
      </c>
      <c r="Q197" s="116"/>
      <c r="R197" s="117"/>
      <c r="S197" s="118"/>
    </row>
    <row r="198" spans="1:19">
      <c r="A198" s="269">
        <v>607</v>
      </c>
      <c r="B198" s="13" t="s">
        <v>560</v>
      </c>
      <c r="C198" s="270">
        <v>4161</v>
      </c>
      <c r="D198" s="271">
        <v>20.25</v>
      </c>
      <c r="E198" s="271">
        <f>Tasaus[[#This Row],[Tuloveroprosentti 2022]]-12.64</f>
        <v>7.6099999999999994</v>
      </c>
      <c r="F198" s="14">
        <v>10041039.560000001</v>
      </c>
      <c r="G198" s="14">
        <f>Tasaus[[#This Row],[Kunnallisvero (maksuunpantu), €]]*100/Tasaus[[#This Row],[Tuloveroprosentti 2022]]</f>
        <v>49585380.543209873</v>
      </c>
      <c r="H198" s="272">
        <f>Tasaus[[#This Row],[Verotettava tulo (kunnallisvero), €]]*($E$11/100)</f>
        <v>3654442.5460345685</v>
      </c>
      <c r="I198" s="14">
        <v>1158629.9590440348</v>
      </c>
      <c r="J198" s="15">
        <v>513933.81449999998</v>
      </c>
      <c r="K198" s="15">
        <f>SUM(Tasaus[[#This Row],[Laskennallinen kunnallisvero, €]:[Laskennallinen kiinteistövero, €]])</f>
        <v>5327006.3195786038</v>
      </c>
      <c r="L198" s="15">
        <f>Tasaus[[#This Row],[Laskennallinen verotulo yhteensä, €]]/Tasaus[[#This Row],[Asukasluku 31.12.2021]]</f>
        <v>1280.2226194613324</v>
      </c>
      <c r="M198" s="34">
        <f>$L$11-Tasaus[[#This Row],[Laskennallinen verotulo yhteensä, €/asukas (=tasausraja)]]</f>
        <v>676.7273805386676</v>
      </c>
      <c r="N198" s="377">
        <f>IF(Tasaus[[#This Row],[Erotus = tasausraja - laskennallinen verotulo, €/asukas]]&gt;0,(Tasaus[[#This Row],[Erotus = tasausraja - laskennallinen verotulo, €/asukas]]*$B$7),(Tasaus[[#This Row],[Erotus = tasausraja - laskennallinen verotulo, €/asukas]]*$B$8))</f>
        <v>609.05464248480087</v>
      </c>
      <c r="O198" s="378">
        <f>Tasaus[[#This Row],[Tasaus,  €/asukas]]*Tasaus[[#This Row],[Asukasluku 31.12.2021]]</f>
        <v>2534276.3673792565</v>
      </c>
      <c r="Q198" s="116"/>
      <c r="R198" s="117"/>
      <c r="S198" s="118"/>
    </row>
    <row r="199" spans="1:19">
      <c r="A199" s="269">
        <v>608</v>
      </c>
      <c r="B199" s="13" t="s">
        <v>561</v>
      </c>
      <c r="C199" s="270">
        <v>2013</v>
      </c>
      <c r="D199" s="271">
        <v>21.5</v>
      </c>
      <c r="E199" s="271">
        <f>Tasaus[[#This Row],[Tuloveroprosentti 2022]]-12.64</f>
        <v>8.86</v>
      </c>
      <c r="F199" s="14">
        <v>6129403.8700000001</v>
      </c>
      <c r="G199" s="14">
        <f>Tasaus[[#This Row],[Kunnallisvero (maksuunpantu), €]]*100/Tasaus[[#This Row],[Tuloveroprosentti 2022]]</f>
        <v>28508855.209302325</v>
      </c>
      <c r="H199" s="272">
        <f>Tasaus[[#This Row],[Verotettava tulo (kunnallisvero), €]]*($E$11/100)</f>
        <v>2101102.6289255819</v>
      </c>
      <c r="I199" s="14">
        <v>538205.02639535477</v>
      </c>
      <c r="J199" s="15">
        <v>296292.9718</v>
      </c>
      <c r="K199" s="15">
        <f>SUM(Tasaus[[#This Row],[Laskennallinen kunnallisvero, €]:[Laskennallinen kiinteistövero, €]])</f>
        <v>2935600.6271209368</v>
      </c>
      <c r="L199" s="15">
        <f>Tasaus[[#This Row],[Laskennallinen verotulo yhteensä, €]]/Tasaus[[#This Row],[Asukasluku 31.12.2021]]</f>
        <v>1458.3212255941066</v>
      </c>
      <c r="M199" s="34">
        <f>$L$11-Tasaus[[#This Row],[Laskennallinen verotulo yhteensä, €/asukas (=tasausraja)]]</f>
        <v>498.62877440589341</v>
      </c>
      <c r="N199" s="377">
        <f>IF(Tasaus[[#This Row],[Erotus = tasausraja - laskennallinen verotulo, €/asukas]]&gt;0,(Tasaus[[#This Row],[Erotus = tasausraja - laskennallinen verotulo, €/asukas]]*$B$7),(Tasaus[[#This Row],[Erotus = tasausraja - laskennallinen verotulo, €/asukas]]*$B$8))</f>
        <v>448.76589696530408</v>
      </c>
      <c r="O199" s="378">
        <f>Tasaus[[#This Row],[Tasaus,  €/asukas]]*Tasaus[[#This Row],[Asukasluku 31.12.2021]]</f>
        <v>903365.75059115712</v>
      </c>
      <c r="Q199" s="116"/>
      <c r="R199" s="117"/>
      <c r="S199" s="118"/>
    </row>
    <row r="200" spans="1:19">
      <c r="A200" s="269">
        <v>609</v>
      </c>
      <c r="B200" s="13" t="s">
        <v>562</v>
      </c>
      <c r="C200" s="270">
        <v>83482</v>
      </c>
      <c r="D200" s="271">
        <v>21.000000000000004</v>
      </c>
      <c r="E200" s="271">
        <f>Tasaus[[#This Row],[Tuloveroprosentti 2022]]-12.64</f>
        <v>8.360000000000003</v>
      </c>
      <c r="F200" s="14">
        <v>309895695.25</v>
      </c>
      <c r="G200" s="14">
        <f>Tasaus[[#This Row],[Kunnallisvero (maksuunpantu), €]]*100/Tasaus[[#This Row],[Tuloveroprosentti 2022]]</f>
        <v>1475693786.9047616</v>
      </c>
      <c r="H200" s="272">
        <f>Tasaus[[#This Row],[Verotettava tulo (kunnallisvero), €]]*($E$11/100)</f>
        <v>108758632.09488095</v>
      </c>
      <c r="I200" s="14">
        <v>15784243.462176429</v>
      </c>
      <c r="J200" s="15">
        <v>13619911.894650001</v>
      </c>
      <c r="K200" s="15">
        <f>SUM(Tasaus[[#This Row],[Laskennallinen kunnallisvero, €]:[Laskennallinen kiinteistövero, €]])</f>
        <v>138162787.45170739</v>
      </c>
      <c r="L200" s="15">
        <f>Tasaus[[#This Row],[Laskennallinen verotulo yhteensä, €]]/Tasaus[[#This Row],[Asukasluku 31.12.2021]]</f>
        <v>1655.0009277653553</v>
      </c>
      <c r="M200" s="34">
        <f>$L$11-Tasaus[[#This Row],[Laskennallinen verotulo yhteensä, €/asukas (=tasausraja)]]</f>
        <v>301.94907223464475</v>
      </c>
      <c r="N200" s="377">
        <f>IF(Tasaus[[#This Row],[Erotus = tasausraja - laskennallinen verotulo, €/asukas]]&gt;0,(Tasaus[[#This Row],[Erotus = tasausraja - laskennallinen verotulo, €/asukas]]*$B$7),(Tasaus[[#This Row],[Erotus = tasausraja - laskennallinen verotulo, €/asukas]]*$B$8))</f>
        <v>271.75416501118031</v>
      </c>
      <c r="O200" s="378">
        <f>Tasaus[[#This Row],[Tasaus,  €/asukas]]*Tasaus[[#This Row],[Asukasluku 31.12.2021]]</f>
        <v>22686581.203463353</v>
      </c>
      <c r="Q200" s="116"/>
      <c r="R200" s="117"/>
      <c r="S200" s="118"/>
    </row>
    <row r="201" spans="1:19">
      <c r="A201" s="269">
        <v>611</v>
      </c>
      <c r="B201" s="13" t="s">
        <v>563</v>
      </c>
      <c r="C201" s="270">
        <v>5066</v>
      </c>
      <c r="D201" s="271">
        <v>20.500000000000004</v>
      </c>
      <c r="E201" s="271">
        <f>Tasaus[[#This Row],[Tuloveroprosentti 2022]]-12.64</f>
        <v>7.860000000000003</v>
      </c>
      <c r="F201" s="14">
        <v>20922671.82</v>
      </c>
      <c r="G201" s="14">
        <f>Tasaus[[#This Row],[Kunnallisvero (maksuunpantu), €]]*100/Tasaus[[#This Row],[Tuloveroprosentti 2022]]</f>
        <v>102061813.75609754</v>
      </c>
      <c r="H201" s="272">
        <f>Tasaus[[#This Row],[Verotettava tulo (kunnallisvero), €]]*($E$11/100)</f>
        <v>7521955.6738243904</v>
      </c>
      <c r="I201" s="14">
        <v>472389.49455165031</v>
      </c>
      <c r="J201" s="15">
        <v>666697.58290000004</v>
      </c>
      <c r="K201" s="15">
        <f>SUM(Tasaus[[#This Row],[Laskennallinen kunnallisvero, €]:[Laskennallinen kiinteistövero, €]])</f>
        <v>8661042.7512760404</v>
      </c>
      <c r="L201" s="15">
        <f>Tasaus[[#This Row],[Laskennallinen verotulo yhteensä, €]]/Tasaus[[#This Row],[Asukasluku 31.12.2021]]</f>
        <v>1709.6412852893882</v>
      </c>
      <c r="M201" s="34">
        <f>$L$11-Tasaus[[#This Row],[Laskennallinen verotulo yhteensä, €/asukas (=tasausraja)]]</f>
        <v>247.30871471061187</v>
      </c>
      <c r="N201" s="377">
        <f>IF(Tasaus[[#This Row],[Erotus = tasausraja - laskennallinen verotulo, €/asukas]]&gt;0,(Tasaus[[#This Row],[Erotus = tasausraja - laskennallinen verotulo, €/asukas]]*$B$7),(Tasaus[[#This Row],[Erotus = tasausraja - laskennallinen verotulo, €/asukas]]*$B$8))</f>
        <v>222.57784323955067</v>
      </c>
      <c r="O201" s="378">
        <f>Tasaus[[#This Row],[Tasaus,  €/asukas]]*Tasaus[[#This Row],[Asukasluku 31.12.2021]]</f>
        <v>1127579.3538515638</v>
      </c>
      <c r="Q201" s="116"/>
      <c r="R201" s="117"/>
      <c r="S201" s="118"/>
    </row>
    <row r="202" spans="1:19">
      <c r="A202" s="269">
        <v>614</v>
      </c>
      <c r="B202" s="13" t="s">
        <v>564</v>
      </c>
      <c r="C202" s="270">
        <v>3066</v>
      </c>
      <c r="D202" s="271">
        <v>21.75</v>
      </c>
      <c r="E202" s="271">
        <f>Tasaus[[#This Row],[Tuloveroprosentti 2022]]-12.64</f>
        <v>9.11</v>
      </c>
      <c r="F202" s="14">
        <v>8783795.5999999996</v>
      </c>
      <c r="G202" s="14">
        <f>Tasaus[[#This Row],[Kunnallisvero (maksuunpantu), €]]*100/Tasaus[[#This Row],[Tuloveroprosentti 2022]]</f>
        <v>40385267.126436785</v>
      </c>
      <c r="H202" s="272">
        <f>Tasaus[[#This Row],[Verotettava tulo (kunnallisvero), €]]*($E$11/100)</f>
        <v>2976394.1872183918</v>
      </c>
      <c r="I202" s="14">
        <v>682609.83739664755</v>
      </c>
      <c r="J202" s="15">
        <v>655849.23175000004</v>
      </c>
      <c r="K202" s="15">
        <f>SUM(Tasaus[[#This Row],[Laskennallinen kunnallisvero, €]:[Laskennallinen kiinteistövero, €]])</f>
        <v>4314853.2563650394</v>
      </c>
      <c r="L202" s="15">
        <f>Tasaus[[#This Row],[Laskennallinen verotulo yhteensä, €]]/Tasaus[[#This Row],[Asukasluku 31.12.2021]]</f>
        <v>1407.3233060551336</v>
      </c>
      <c r="M202" s="34">
        <f>$L$11-Tasaus[[#This Row],[Laskennallinen verotulo yhteensä, €/asukas (=tasausraja)]]</f>
        <v>549.62669394486647</v>
      </c>
      <c r="N202" s="377">
        <f>IF(Tasaus[[#This Row],[Erotus = tasausraja - laskennallinen verotulo, €/asukas]]&gt;0,(Tasaus[[#This Row],[Erotus = tasausraja - laskennallinen verotulo, €/asukas]]*$B$7),(Tasaus[[#This Row],[Erotus = tasausraja - laskennallinen verotulo, €/asukas]]*$B$8))</f>
        <v>494.66402455037985</v>
      </c>
      <c r="O202" s="378">
        <f>Tasaus[[#This Row],[Tasaus,  €/asukas]]*Tasaus[[#This Row],[Asukasluku 31.12.2021]]</f>
        <v>1516639.8992714647</v>
      </c>
      <c r="Q202" s="116"/>
      <c r="R202" s="117"/>
      <c r="S202" s="118"/>
    </row>
    <row r="203" spans="1:19">
      <c r="A203" s="269">
        <v>615</v>
      </c>
      <c r="B203" s="13" t="s">
        <v>565</v>
      </c>
      <c r="C203" s="270">
        <v>7702</v>
      </c>
      <c r="D203" s="271">
        <v>21</v>
      </c>
      <c r="E203" s="271">
        <f>Tasaus[[#This Row],[Tuloveroprosentti 2022]]-12.64</f>
        <v>8.36</v>
      </c>
      <c r="F203" s="14">
        <v>20092871.210000001</v>
      </c>
      <c r="G203" s="14">
        <f>Tasaus[[#This Row],[Kunnallisvero (maksuunpantu), €]]*100/Tasaus[[#This Row],[Tuloveroprosentti 2022]]</f>
        <v>95680339.09523809</v>
      </c>
      <c r="H203" s="272">
        <f>Tasaus[[#This Row],[Verotettava tulo (kunnallisvero), €]]*($E$11/100)</f>
        <v>7051640.9913190482</v>
      </c>
      <c r="I203" s="14">
        <v>2462654.3590384093</v>
      </c>
      <c r="J203" s="15">
        <v>1485734.5059</v>
      </c>
      <c r="K203" s="15">
        <f>SUM(Tasaus[[#This Row],[Laskennallinen kunnallisvero, €]:[Laskennallinen kiinteistövero, €]])</f>
        <v>11000029.856257457</v>
      </c>
      <c r="L203" s="15">
        <f>Tasaus[[#This Row],[Laskennallinen verotulo yhteensä, €]]/Tasaus[[#This Row],[Asukasluku 31.12.2021]]</f>
        <v>1428.2043438402306</v>
      </c>
      <c r="M203" s="34">
        <f>$L$11-Tasaus[[#This Row],[Laskennallinen verotulo yhteensä, €/asukas (=tasausraja)]]</f>
        <v>528.7456561597694</v>
      </c>
      <c r="N203" s="377">
        <f>IF(Tasaus[[#This Row],[Erotus = tasausraja - laskennallinen verotulo, €/asukas]]&gt;0,(Tasaus[[#This Row],[Erotus = tasausraja - laskennallinen verotulo, €/asukas]]*$B$7),(Tasaus[[#This Row],[Erotus = tasausraja - laskennallinen verotulo, €/asukas]]*$B$8))</f>
        <v>475.87109054379249</v>
      </c>
      <c r="O203" s="378">
        <f>Tasaus[[#This Row],[Tasaus,  €/asukas]]*Tasaus[[#This Row],[Asukasluku 31.12.2021]]</f>
        <v>3665159.1393682896</v>
      </c>
      <c r="Q203" s="116"/>
      <c r="R203" s="117"/>
      <c r="S203" s="118"/>
    </row>
    <row r="204" spans="1:19">
      <c r="A204" s="269">
        <v>616</v>
      </c>
      <c r="B204" s="13" t="s">
        <v>566</v>
      </c>
      <c r="C204" s="270">
        <v>1848</v>
      </c>
      <c r="D204" s="271">
        <v>21.5</v>
      </c>
      <c r="E204" s="271">
        <f>Tasaus[[#This Row],[Tuloveroprosentti 2022]]-12.64</f>
        <v>8.86</v>
      </c>
      <c r="F204" s="14">
        <v>6745011.9400000004</v>
      </c>
      <c r="G204" s="14">
        <f>Tasaus[[#This Row],[Kunnallisvero (maksuunpantu), €]]*100/Tasaus[[#This Row],[Tuloveroprosentti 2022]]</f>
        <v>31372148.558139537</v>
      </c>
      <c r="H204" s="272">
        <f>Tasaus[[#This Row],[Verotettava tulo (kunnallisvero), €]]*($E$11/100)</f>
        <v>2312127.3487348845</v>
      </c>
      <c r="I204" s="14">
        <v>239007.08549260741</v>
      </c>
      <c r="J204" s="15">
        <v>198961.527</v>
      </c>
      <c r="K204" s="15">
        <f>SUM(Tasaus[[#This Row],[Laskennallinen kunnallisvero, €]:[Laskennallinen kiinteistövero, €]])</f>
        <v>2750095.9612274915</v>
      </c>
      <c r="L204" s="15">
        <f>Tasaus[[#This Row],[Laskennallinen verotulo yhteensä, €]]/Tasaus[[#This Row],[Asukasluku 31.12.2021]]</f>
        <v>1488.1471651663915</v>
      </c>
      <c r="M204" s="34">
        <f>$L$11-Tasaus[[#This Row],[Laskennallinen verotulo yhteensä, €/asukas (=tasausraja)]]</f>
        <v>468.80283483360859</v>
      </c>
      <c r="N204" s="377">
        <f>IF(Tasaus[[#This Row],[Erotus = tasausraja - laskennallinen verotulo, €/asukas]]&gt;0,(Tasaus[[#This Row],[Erotus = tasausraja - laskennallinen verotulo, €/asukas]]*$B$7),(Tasaus[[#This Row],[Erotus = tasausraja - laskennallinen verotulo, €/asukas]]*$B$8))</f>
        <v>421.92255135024772</v>
      </c>
      <c r="O204" s="378">
        <f>Tasaus[[#This Row],[Tasaus,  €/asukas]]*Tasaus[[#This Row],[Asukasluku 31.12.2021]]</f>
        <v>779712.87489525776</v>
      </c>
      <c r="Q204" s="116"/>
      <c r="R204" s="117"/>
      <c r="S204" s="118"/>
    </row>
    <row r="205" spans="1:19">
      <c r="A205" s="269">
        <v>619</v>
      </c>
      <c r="B205" s="13" t="s">
        <v>567</v>
      </c>
      <c r="C205" s="270">
        <v>2721</v>
      </c>
      <c r="D205" s="271">
        <v>22</v>
      </c>
      <c r="E205" s="271">
        <f>Tasaus[[#This Row],[Tuloveroprosentti 2022]]-12.64</f>
        <v>9.36</v>
      </c>
      <c r="F205" s="14">
        <v>8190360.7000000002</v>
      </c>
      <c r="G205" s="14">
        <f>Tasaus[[#This Row],[Kunnallisvero (maksuunpantu), €]]*100/Tasaus[[#This Row],[Tuloveroprosentti 2022]]</f>
        <v>37228912.272727273</v>
      </c>
      <c r="H205" s="272">
        <f>Tasaus[[#This Row],[Verotettava tulo (kunnallisvero), €]]*($E$11/100)</f>
        <v>2743770.8345000008</v>
      </c>
      <c r="I205" s="14">
        <v>521047.8334314567</v>
      </c>
      <c r="J205" s="15">
        <v>326140.8737</v>
      </c>
      <c r="K205" s="15">
        <f>SUM(Tasaus[[#This Row],[Laskennallinen kunnallisvero, €]:[Laskennallinen kiinteistövero, €]])</f>
        <v>3590959.5416314574</v>
      </c>
      <c r="L205" s="15">
        <f>Tasaus[[#This Row],[Laskennallinen verotulo yhteensä, €]]/Tasaus[[#This Row],[Asukasluku 31.12.2021]]</f>
        <v>1319.7205224665408</v>
      </c>
      <c r="M205" s="34">
        <f>$L$11-Tasaus[[#This Row],[Laskennallinen verotulo yhteensä, €/asukas (=tasausraja)]]</f>
        <v>637.2294775334592</v>
      </c>
      <c r="N205" s="377">
        <f>IF(Tasaus[[#This Row],[Erotus = tasausraja - laskennallinen verotulo, €/asukas]]&gt;0,(Tasaus[[#This Row],[Erotus = tasausraja - laskennallinen verotulo, €/asukas]]*$B$7),(Tasaus[[#This Row],[Erotus = tasausraja - laskennallinen verotulo, €/asukas]]*$B$8))</f>
        <v>573.50652978011328</v>
      </c>
      <c r="O205" s="378">
        <f>Tasaus[[#This Row],[Tasaus,  €/asukas]]*Tasaus[[#This Row],[Asukasluku 31.12.2021]]</f>
        <v>1560511.2675316883</v>
      </c>
      <c r="Q205" s="116"/>
      <c r="R205" s="117"/>
      <c r="S205" s="118"/>
    </row>
    <row r="206" spans="1:19">
      <c r="A206" s="269">
        <v>620</v>
      </c>
      <c r="B206" s="13" t="s">
        <v>568</v>
      </c>
      <c r="C206" s="270">
        <v>2446</v>
      </c>
      <c r="D206" s="271">
        <v>21.5</v>
      </c>
      <c r="E206" s="271">
        <f>Tasaus[[#This Row],[Tuloveroprosentti 2022]]-12.64</f>
        <v>8.86</v>
      </c>
      <c r="F206" s="14">
        <v>6612177.2999999998</v>
      </c>
      <c r="G206" s="14">
        <f>Tasaus[[#This Row],[Kunnallisvero (maksuunpantu), €]]*100/Tasaus[[#This Row],[Tuloveroprosentti 2022]]</f>
        <v>30754313.023255814</v>
      </c>
      <c r="H206" s="272">
        <f>Tasaus[[#This Row],[Verotettava tulo (kunnallisvero), €]]*($E$11/100)</f>
        <v>2266592.869813954</v>
      </c>
      <c r="I206" s="14">
        <v>1187454.216368044</v>
      </c>
      <c r="J206" s="15">
        <v>448517.70465000003</v>
      </c>
      <c r="K206" s="15">
        <f>SUM(Tasaus[[#This Row],[Laskennallinen kunnallisvero, €]:[Laskennallinen kiinteistövero, €]])</f>
        <v>3902564.7908319985</v>
      </c>
      <c r="L206" s="15">
        <f>Tasaus[[#This Row],[Laskennallinen verotulo yhteensä, €]]/Tasaus[[#This Row],[Asukasluku 31.12.2021]]</f>
        <v>1595.4884672248563</v>
      </c>
      <c r="M206" s="34">
        <f>$L$11-Tasaus[[#This Row],[Laskennallinen verotulo yhteensä, €/asukas (=tasausraja)]]</f>
        <v>361.46153277514372</v>
      </c>
      <c r="N206" s="377">
        <f>IF(Tasaus[[#This Row],[Erotus = tasausraja - laskennallinen verotulo, €/asukas]]&gt;0,(Tasaus[[#This Row],[Erotus = tasausraja - laskennallinen verotulo, €/asukas]]*$B$7),(Tasaus[[#This Row],[Erotus = tasausraja - laskennallinen verotulo, €/asukas]]*$B$8))</f>
        <v>325.31537949762935</v>
      </c>
      <c r="O206" s="378">
        <f>Tasaus[[#This Row],[Tasaus,  €/asukas]]*Tasaus[[#This Row],[Asukasluku 31.12.2021]]</f>
        <v>795721.41825120139</v>
      </c>
      <c r="Q206" s="116"/>
      <c r="R206" s="117"/>
      <c r="S206" s="118"/>
    </row>
    <row r="207" spans="1:19">
      <c r="A207" s="269">
        <v>623</v>
      </c>
      <c r="B207" s="13" t="s">
        <v>569</v>
      </c>
      <c r="C207" s="270">
        <v>2117</v>
      </c>
      <c r="D207" s="271">
        <v>19.5</v>
      </c>
      <c r="E207" s="271">
        <f>Tasaus[[#This Row],[Tuloveroprosentti 2022]]-12.64</f>
        <v>6.8599999999999994</v>
      </c>
      <c r="F207" s="14">
        <v>6908169.1200000001</v>
      </c>
      <c r="G207" s="14">
        <f>Tasaus[[#This Row],[Kunnallisvero (maksuunpantu), €]]*100/Tasaus[[#This Row],[Tuloveroprosentti 2022]]</f>
        <v>35426508.307692304</v>
      </c>
      <c r="H207" s="272">
        <f>Tasaus[[#This Row],[Verotettava tulo (kunnallisvero), €]]*($E$11/100)</f>
        <v>2610933.6622769232</v>
      </c>
      <c r="I207" s="14">
        <v>1201962.8371063636</v>
      </c>
      <c r="J207" s="15">
        <v>1044830.0414500001</v>
      </c>
      <c r="K207" s="15">
        <f>SUM(Tasaus[[#This Row],[Laskennallinen kunnallisvero, €]:[Laskennallinen kiinteistövero, €]])</f>
        <v>4857726.5408332869</v>
      </c>
      <c r="L207" s="15">
        <f>Tasaus[[#This Row],[Laskennallinen verotulo yhteensä, €]]/Tasaus[[#This Row],[Asukasluku 31.12.2021]]</f>
        <v>2294.6275582585199</v>
      </c>
      <c r="M207" s="34">
        <f>$L$11-Tasaus[[#This Row],[Laskennallinen verotulo yhteensä, €/asukas (=tasausraja)]]</f>
        <v>-337.67755825851987</v>
      </c>
      <c r="N207" s="377">
        <f>IF(Tasaus[[#This Row],[Erotus = tasausraja - laskennallinen verotulo, €/asukas]]&gt;0,(Tasaus[[#This Row],[Erotus = tasausraja - laskennallinen verotulo, €/asukas]]*$B$7),(Tasaus[[#This Row],[Erotus = tasausraja - laskennallinen verotulo, €/asukas]]*$B$8))</f>
        <v>-33.767755825851985</v>
      </c>
      <c r="O207" s="378">
        <f>Tasaus[[#This Row],[Tasaus,  €/asukas]]*Tasaus[[#This Row],[Asukasluku 31.12.2021]]</f>
        <v>-71486.339083328654</v>
      </c>
      <c r="Q207" s="116"/>
      <c r="R207" s="117"/>
      <c r="S207" s="118"/>
    </row>
    <row r="208" spans="1:19">
      <c r="A208" s="269">
        <v>624</v>
      </c>
      <c r="B208" s="13" t="s">
        <v>208</v>
      </c>
      <c r="C208" s="270">
        <v>5119</v>
      </c>
      <c r="D208" s="271">
        <v>20.75</v>
      </c>
      <c r="E208" s="271">
        <f>Tasaus[[#This Row],[Tuloveroprosentti 2022]]-12.64</f>
        <v>8.11</v>
      </c>
      <c r="F208" s="14">
        <v>20449549.870000001</v>
      </c>
      <c r="G208" s="14">
        <f>Tasaus[[#This Row],[Kunnallisvero (maksuunpantu), €]]*100/Tasaus[[#This Row],[Tuloveroprosentti 2022]]</f>
        <v>98552047.566265061</v>
      </c>
      <c r="H208" s="272">
        <f>Tasaus[[#This Row],[Verotettava tulo (kunnallisvero), €]]*($E$11/100)</f>
        <v>7263285.9056337364</v>
      </c>
      <c r="I208" s="14">
        <v>753263.31962366309</v>
      </c>
      <c r="J208" s="15">
        <v>801042.54270000011</v>
      </c>
      <c r="K208" s="15">
        <f>SUM(Tasaus[[#This Row],[Laskennallinen kunnallisvero, €]:[Laskennallinen kiinteistövero, €]])</f>
        <v>8817591.7679574005</v>
      </c>
      <c r="L208" s="15">
        <f>Tasaus[[#This Row],[Laskennallinen verotulo yhteensä, €]]/Tasaus[[#This Row],[Asukasluku 31.12.2021]]</f>
        <v>1722.5223223202579</v>
      </c>
      <c r="M208" s="34">
        <f>$L$11-Tasaus[[#This Row],[Laskennallinen verotulo yhteensä, €/asukas (=tasausraja)]]</f>
        <v>234.42767767974215</v>
      </c>
      <c r="N208" s="377">
        <f>IF(Tasaus[[#This Row],[Erotus = tasausraja - laskennallinen verotulo, €/asukas]]&gt;0,(Tasaus[[#This Row],[Erotus = tasausraja - laskennallinen verotulo, €/asukas]]*$B$7),(Tasaus[[#This Row],[Erotus = tasausraja - laskennallinen verotulo, €/asukas]]*$B$8))</f>
        <v>210.98490991176794</v>
      </c>
      <c r="O208" s="378">
        <f>Tasaus[[#This Row],[Tasaus,  €/asukas]]*Tasaus[[#This Row],[Asukasluku 31.12.2021]]</f>
        <v>1080031.7538383401</v>
      </c>
      <c r="Q208" s="116"/>
      <c r="R208" s="117"/>
      <c r="S208" s="118"/>
    </row>
    <row r="209" spans="1:19">
      <c r="A209" s="269">
        <v>625</v>
      </c>
      <c r="B209" s="13" t="s">
        <v>570</v>
      </c>
      <c r="C209" s="270">
        <v>3048</v>
      </c>
      <c r="D209" s="271">
        <v>20.75</v>
      </c>
      <c r="E209" s="271">
        <f>Tasaus[[#This Row],[Tuloveroprosentti 2022]]-12.64</f>
        <v>8.11</v>
      </c>
      <c r="F209" s="14">
        <v>10752503.41</v>
      </c>
      <c r="G209" s="14">
        <f>Tasaus[[#This Row],[Kunnallisvero (maksuunpantu), €]]*100/Tasaus[[#This Row],[Tuloveroprosentti 2022]]</f>
        <v>51819293.542168677</v>
      </c>
      <c r="H209" s="272">
        <f>Tasaus[[#This Row],[Verotettava tulo (kunnallisvero), €]]*($E$11/100)</f>
        <v>3819081.9340578322</v>
      </c>
      <c r="I209" s="14">
        <v>492423.41390288109</v>
      </c>
      <c r="J209" s="15">
        <v>1007267.6679000001</v>
      </c>
      <c r="K209" s="15">
        <f>SUM(Tasaus[[#This Row],[Laskennallinen kunnallisvero, €]:[Laskennallinen kiinteistövero, €]])</f>
        <v>5318773.0158607131</v>
      </c>
      <c r="L209" s="15">
        <f>Tasaus[[#This Row],[Laskennallinen verotulo yhteensä, €]]/Tasaus[[#This Row],[Asukasluku 31.12.2021]]</f>
        <v>1745.0042702955095</v>
      </c>
      <c r="M209" s="34">
        <f>$L$11-Tasaus[[#This Row],[Laskennallinen verotulo yhteensä, €/asukas (=tasausraja)]]</f>
        <v>211.94572970449053</v>
      </c>
      <c r="N209" s="377">
        <f>IF(Tasaus[[#This Row],[Erotus = tasausraja - laskennallinen verotulo, €/asukas]]&gt;0,(Tasaus[[#This Row],[Erotus = tasausraja - laskennallinen verotulo, €/asukas]]*$B$7),(Tasaus[[#This Row],[Erotus = tasausraja - laskennallinen verotulo, €/asukas]]*$B$8))</f>
        <v>190.75115673404147</v>
      </c>
      <c r="O209" s="378">
        <f>Tasaus[[#This Row],[Tasaus,  €/asukas]]*Tasaus[[#This Row],[Asukasluku 31.12.2021]]</f>
        <v>581409.5257253584</v>
      </c>
      <c r="Q209" s="116"/>
      <c r="R209" s="117"/>
      <c r="S209" s="118"/>
    </row>
    <row r="210" spans="1:19">
      <c r="A210" s="269">
        <v>626</v>
      </c>
      <c r="B210" s="13" t="s">
        <v>210</v>
      </c>
      <c r="C210" s="270">
        <v>4964</v>
      </c>
      <c r="D210" s="271">
        <v>21.75</v>
      </c>
      <c r="E210" s="271">
        <f>Tasaus[[#This Row],[Tuloveroprosentti 2022]]-12.64</f>
        <v>9.11</v>
      </c>
      <c r="F210" s="14">
        <v>15673146.52</v>
      </c>
      <c r="G210" s="14">
        <f>Tasaus[[#This Row],[Kunnallisvero (maksuunpantu), €]]*100/Tasaus[[#This Row],[Tuloveroprosentti 2022]]</f>
        <v>72060443.770114943</v>
      </c>
      <c r="H210" s="272">
        <f>Tasaus[[#This Row],[Verotettava tulo (kunnallisvero), €]]*($E$11/100)</f>
        <v>5310854.7058574725</v>
      </c>
      <c r="I210" s="14">
        <v>2012569.1431962179</v>
      </c>
      <c r="J210" s="15">
        <v>609710.72080000013</v>
      </c>
      <c r="K210" s="15">
        <f>SUM(Tasaus[[#This Row],[Laskennallinen kunnallisvero, €]:[Laskennallinen kiinteistövero, €]])</f>
        <v>7933134.5698536905</v>
      </c>
      <c r="L210" s="15">
        <f>Tasaus[[#This Row],[Laskennallinen verotulo yhteensä, €]]/Tasaus[[#This Row],[Asukasluku 31.12.2021]]</f>
        <v>1598.1334749906709</v>
      </c>
      <c r="M210" s="34">
        <f>$L$11-Tasaus[[#This Row],[Laskennallinen verotulo yhteensä, €/asukas (=tasausraja)]]</f>
        <v>358.8165250093291</v>
      </c>
      <c r="N210" s="377">
        <f>IF(Tasaus[[#This Row],[Erotus = tasausraja - laskennallinen verotulo, €/asukas]]&gt;0,(Tasaus[[#This Row],[Erotus = tasausraja - laskennallinen verotulo, €/asukas]]*$B$7),(Tasaus[[#This Row],[Erotus = tasausraja - laskennallinen verotulo, €/asukas]]*$B$8))</f>
        <v>322.93487250839621</v>
      </c>
      <c r="O210" s="378">
        <f>Tasaus[[#This Row],[Tasaus,  €/asukas]]*Tasaus[[#This Row],[Asukasluku 31.12.2021]]</f>
        <v>1603048.7071316787</v>
      </c>
      <c r="Q210" s="116"/>
      <c r="R210" s="117"/>
      <c r="S210" s="118"/>
    </row>
    <row r="211" spans="1:19">
      <c r="A211" s="269">
        <v>630</v>
      </c>
      <c r="B211" s="13" t="s">
        <v>571</v>
      </c>
      <c r="C211" s="270">
        <v>1631</v>
      </c>
      <c r="D211" s="271">
        <v>19.75</v>
      </c>
      <c r="E211" s="271">
        <f>Tasaus[[#This Row],[Tuloveroprosentti 2022]]-12.64</f>
        <v>7.1099999999999994</v>
      </c>
      <c r="F211" s="14">
        <v>4536739.83</v>
      </c>
      <c r="G211" s="14">
        <f>Tasaus[[#This Row],[Kunnallisvero (maksuunpantu), €]]*100/Tasaus[[#This Row],[Tuloveroprosentti 2022]]</f>
        <v>22970834.582278483</v>
      </c>
      <c r="H211" s="272">
        <f>Tasaus[[#This Row],[Verotettava tulo (kunnallisvero), €]]*($E$11/100)</f>
        <v>1692950.5087139246</v>
      </c>
      <c r="I211" s="14">
        <v>596146.44409371982</v>
      </c>
      <c r="J211" s="15">
        <v>282077.45640000002</v>
      </c>
      <c r="K211" s="15">
        <f>SUM(Tasaus[[#This Row],[Laskennallinen kunnallisvero, €]:[Laskennallinen kiinteistövero, €]])</f>
        <v>2571174.4092076444</v>
      </c>
      <c r="L211" s="15">
        <f>Tasaus[[#This Row],[Laskennallinen verotulo yhteensä, €]]/Tasaus[[#This Row],[Asukasluku 31.12.2021]]</f>
        <v>1576.4404716171946</v>
      </c>
      <c r="M211" s="34">
        <f>$L$11-Tasaus[[#This Row],[Laskennallinen verotulo yhteensä, €/asukas (=tasausraja)]]</f>
        <v>380.50952838280546</v>
      </c>
      <c r="N211" s="377">
        <f>IF(Tasaus[[#This Row],[Erotus = tasausraja - laskennallinen verotulo, €/asukas]]&gt;0,(Tasaus[[#This Row],[Erotus = tasausraja - laskennallinen verotulo, €/asukas]]*$B$7),(Tasaus[[#This Row],[Erotus = tasausraja - laskennallinen verotulo, €/asukas]]*$B$8))</f>
        <v>342.45857554452493</v>
      </c>
      <c r="O211" s="378">
        <f>Tasaus[[#This Row],[Tasaus,  €/asukas]]*Tasaus[[#This Row],[Asukasluku 31.12.2021]]</f>
        <v>558549.9367131202</v>
      </c>
      <c r="Q211" s="116"/>
      <c r="R211" s="117"/>
      <c r="S211" s="118"/>
    </row>
    <row r="212" spans="1:19">
      <c r="A212" s="269">
        <v>631</v>
      </c>
      <c r="B212" s="13" t="s">
        <v>572</v>
      </c>
      <c r="C212" s="270">
        <v>1985</v>
      </c>
      <c r="D212" s="271">
        <v>21.75</v>
      </c>
      <c r="E212" s="271">
        <f>Tasaus[[#This Row],[Tuloveroprosentti 2022]]-12.64</f>
        <v>9.11</v>
      </c>
      <c r="F212" s="14">
        <v>7617760.2400000002</v>
      </c>
      <c r="G212" s="14">
        <f>Tasaus[[#This Row],[Kunnallisvero (maksuunpantu), €]]*100/Tasaus[[#This Row],[Tuloveroprosentti 2022]]</f>
        <v>35024185.011494257</v>
      </c>
      <c r="H212" s="272">
        <f>Tasaus[[#This Row],[Verotettava tulo (kunnallisvero), €]]*($E$11/100)</f>
        <v>2581282.4353471273</v>
      </c>
      <c r="I212" s="14">
        <v>346496.91384015098</v>
      </c>
      <c r="J212" s="15">
        <v>297773.5183</v>
      </c>
      <c r="K212" s="15">
        <f>SUM(Tasaus[[#This Row],[Laskennallinen kunnallisvero, €]:[Laskennallinen kiinteistövero, €]])</f>
        <v>3225552.8674872783</v>
      </c>
      <c r="L212" s="15">
        <f>Tasaus[[#This Row],[Laskennallinen verotulo yhteensä, €]]/Tasaus[[#This Row],[Asukasluku 31.12.2021]]</f>
        <v>1624.9636612026591</v>
      </c>
      <c r="M212" s="34">
        <f>$L$11-Tasaus[[#This Row],[Laskennallinen verotulo yhteensä, €/asukas (=tasausraja)]]</f>
        <v>331.98633879734098</v>
      </c>
      <c r="N212" s="377">
        <f>IF(Tasaus[[#This Row],[Erotus = tasausraja - laskennallinen verotulo, €/asukas]]&gt;0,(Tasaus[[#This Row],[Erotus = tasausraja - laskennallinen verotulo, €/asukas]]*$B$7),(Tasaus[[#This Row],[Erotus = tasausraja - laskennallinen verotulo, €/asukas]]*$B$8))</f>
        <v>298.7877049176069</v>
      </c>
      <c r="O212" s="378">
        <f>Tasaus[[#This Row],[Tasaus,  €/asukas]]*Tasaus[[#This Row],[Asukasluku 31.12.2021]]</f>
        <v>593093.59426144965</v>
      </c>
      <c r="Q212" s="116"/>
      <c r="R212" s="117"/>
      <c r="S212" s="118"/>
    </row>
    <row r="213" spans="1:19">
      <c r="A213" s="269">
        <v>635</v>
      </c>
      <c r="B213" s="13" t="s">
        <v>573</v>
      </c>
      <c r="C213" s="270">
        <v>6439</v>
      </c>
      <c r="D213" s="271">
        <v>21.5</v>
      </c>
      <c r="E213" s="271">
        <f>Tasaus[[#This Row],[Tuloveroprosentti 2022]]-12.64</f>
        <v>8.86</v>
      </c>
      <c r="F213" s="14">
        <v>22000002.809999999</v>
      </c>
      <c r="G213" s="14">
        <f>Tasaus[[#This Row],[Kunnallisvero (maksuunpantu), €]]*100/Tasaus[[#This Row],[Tuloveroprosentti 2022]]</f>
        <v>102325594.46511628</v>
      </c>
      <c r="H213" s="272">
        <f>Tasaus[[#This Row],[Verotettava tulo (kunnallisvero), €]]*($E$11/100)</f>
        <v>7541396.3120790711</v>
      </c>
      <c r="I213" s="14">
        <v>1188766.6889649481</v>
      </c>
      <c r="J213" s="15">
        <v>1293391.216</v>
      </c>
      <c r="K213" s="15">
        <f>SUM(Tasaus[[#This Row],[Laskennallinen kunnallisvero, €]:[Laskennallinen kiinteistövero, €]])</f>
        <v>10023554.21704402</v>
      </c>
      <c r="L213" s="15">
        <f>Tasaus[[#This Row],[Laskennallinen verotulo yhteensä, €]]/Tasaus[[#This Row],[Asukasluku 31.12.2021]]</f>
        <v>1556.6942408827488</v>
      </c>
      <c r="M213" s="34">
        <f>$L$11-Tasaus[[#This Row],[Laskennallinen verotulo yhteensä, €/asukas (=tasausraja)]]</f>
        <v>400.25575911725127</v>
      </c>
      <c r="N213" s="377">
        <f>IF(Tasaus[[#This Row],[Erotus = tasausraja - laskennallinen verotulo, €/asukas]]&gt;0,(Tasaus[[#This Row],[Erotus = tasausraja - laskennallinen verotulo, €/asukas]]*$B$7),(Tasaus[[#This Row],[Erotus = tasausraja - laskennallinen verotulo, €/asukas]]*$B$8))</f>
        <v>360.23018320552615</v>
      </c>
      <c r="O213" s="378">
        <f>Tasaus[[#This Row],[Tasaus,  €/asukas]]*Tasaus[[#This Row],[Asukasluku 31.12.2021]]</f>
        <v>2319522.1496603829</v>
      </c>
      <c r="Q213" s="116"/>
      <c r="R213" s="117"/>
      <c r="S213" s="118"/>
    </row>
    <row r="214" spans="1:19">
      <c r="A214" s="269">
        <v>636</v>
      </c>
      <c r="B214" s="13" t="s">
        <v>574</v>
      </c>
      <c r="C214" s="270">
        <v>8222</v>
      </c>
      <c r="D214" s="271">
        <v>21.25</v>
      </c>
      <c r="E214" s="271">
        <f>Tasaus[[#This Row],[Tuloveroprosentti 2022]]-12.64</f>
        <v>8.61</v>
      </c>
      <c r="F214" s="14">
        <v>25992343.09</v>
      </c>
      <c r="G214" s="14">
        <f>Tasaus[[#This Row],[Kunnallisvero (maksuunpantu), €]]*100/Tasaus[[#This Row],[Tuloveroprosentti 2022]]</f>
        <v>122316908.65882353</v>
      </c>
      <c r="H214" s="272">
        <f>Tasaus[[#This Row],[Verotettava tulo (kunnallisvero), €]]*($E$11/100)</f>
        <v>9014756.1681552958</v>
      </c>
      <c r="I214" s="14">
        <v>1853728.215783108</v>
      </c>
      <c r="J214" s="15">
        <v>1064205.9016</v>
      </c>
      <c r="K214" s="15">
        <f>SUM(Tasaus[[#This Row],[Laskennallinen kunnallisvero, €]:[Laskennallinen kiinteistövero, €]])</f>
        <v>11932690.285538403</v>
      </c>
      <c r="L214" s="15">
        <f>Tasaus[[#This Row],[Laskennallinen verotulo yhteensä, €]]/Tasaus[[#This Row],[Asukasluku 31.12.2021]]</f>
        <v>1451.3123674943326</v>
      </c>
      <c r="M214" s="34">
        <f>$L$11-Tasaus[[#This Row],[Laskennallinen verotulo yhteensä, €/asukas (=tasausraja)]]</f>
        <v>505.6376325056674</v>
      </c>
      <c r="N214" s="377">
        <f>IF(Tasaus[[#This Row],[Erotus = tasausraja - laskennallinen verotulo, €/asukas]]&gt;0,(Tasaus[[#This Row],[Erotus = tasausraja - laskennallinen verotulo, €/asukas]]*$B$7),(Tasaus[[#This Row],[Erotus = tasausraja - laskennallinen verotulo, €/asukas]]*$B$8))</f>
        <v>455.07386925510065</v>
      </c>
      <c r="O214" s="378">
        <f>Tasaus[[#This Row],[Tasaus,  €/asukas]]*Tasaus[[#This Row],[Asukasluku 31.12.2021]]</f>
        <v>3741617.3530154377</v>
      </c>
      <c r="Q214" s="116"/>
      <c r="R214" s="117"/>
      <c r="S214" s="118"/>
    </row>
    <row r="215" spans="1:19">
      <c r="A215" s="269">
        <v>638</v>
      </c>
      <c r="B215" s="13" t="s">
        <v>575</v>
      </c>
      <c r="C215" s="270">
        <v>51149</v>
      </c>
      <c r="D215" s="271">
        <v>19.75</v>
      </c>
      <c r="E215" s="271">
        <f>Tasaus[[#This Row],[Tuloveroprosentti 2022]]-12.64</f>
        <v>7.1099999999999994</v>
      </c>
      <c r="F215" s="14">
        <v>221701513.22999999</v>
      </c>
      <c r="G215" s="14">
        <f>Tasaus[[#This Row],[Kunnallisvero (maksuunpantu), €]]*100/Tasaus[[#This Row],[Tuloveroprosentti 2022]]</f>
        <v>1122539307.4936709</v>
      </c>
      <c r="H215" s="272">
        <f>Tasaus[[#This Row],[Verotettava tulo (kunnallisvero), €]]*($E$11/100)</f>
        <v>82731146.962283567</v>
      </c>
      <c r="I215" s="14">
        <v>43674686.002337001</v>
      </c>
      <c r="J215" s="15">
        <v>8159721.5815000013</v>
      </c>
      <c r="K215" s="15">
        <f>SUM(Tasaus[[#This Row],[Laskennallinen kunnallisvero, €]:[Laskennallinen kiinteistövero, €]])</f>
        <v>134565554.54612055</v>
      </c>
      <c r="L215" s="15">
        <f>Tasaus[[#This Row],[Laskennallinen verotulo yhteensä, €]]/Tasaus[[#This Row],[Asukasluku 31.12.2021]]</f>
        <v>2630.8540645197472</v>
      </c>
      <c r="M215" s="34">
        <f>$L$11-Tasaus[[#This Row],[Laskennallinen verotulo yhteensä, €/asukas (=tasausraja)]]</f>
        <v>-673.90406451974718</v>
      </c>
      <c r="N215" s="377">
        <f>IF(Tasaus[[#This Row],[Erotus = tasausraja - laskennallinen verotulo, €/asukas]]&gt;0,(Tasaus[[#This Row],[Erotus = tasausraja - laskennallinen verotulo, €/asukas]]*$B$7),(Tasaus[[#This Row],[Erotus = tasausraja - laskennallinen verotulo, €/asukas]]*$B$8))</f>
        <v>-67.390406451974727</v>
      </c>
      <c r="O215" s="378">
        <f>Tasaus[[#This Row],[Tasaus,  €/asukas]]*Tasaus[[#This Row],[Asukasluku 31.12.2021]]</f>
        <v>-3446951.8996120552</v>
      </c>
      <c r="Q215" s="116"/>
      <c r="R215" s="117"/>
      <c r="S215" s="118"/>
    </row>
    <row r="216" spans="1:19">
      <c r="A216" s="269">
        <v>678</v>
      </c>
      <c r="B216" s="13" t="s">
        <v>576</v>
      </c>
      <c r="C216" s="270">
        <v>24260</v>
      </c>
      <c r="D216" s="271">
        <v>21.25</v>
      </c>
      <c r="E216" s="271">
        <f>Tasaus[[#This Row],[Tuloveroprosentti 2022]]-12.64</f>
        <v>8.61</v>
      </c>
      <c r="F216" s="14">
        <v>92497471.819999993</v>
      </c>
      <c r="G216" s="14">
        <f>Tasaus[[#This Row],[Kunnallisvero (maksuunpantu), €]]*100/Tasaus[[#This Row],[Tuloveroprosentti 2022]]</f>
        <v>435282220.32941175</v>
      </c>
      <c r="H216" s="272">
        <f>Tasaus[[#This Row],[Verotettava tulo (kunnallisvero), €]]*($E$11/100)</f>
        <v>32080299.638277654</v>
      </c>
      <c r="I216" s="14">
        <v>3481122.2726946692</v>
      </c>
      <c r="J216" s="15">
        <v>3178842.4985000007</v>
      </c>
      <c r="K216" s="15">
        <f>SUM(Tasaus[[#This Row],[Laskennallinen kunnallisvero, €]:[Laskennallinen kiinteistövero, €]])</f>
        <v>38740264.409472317</v>
      </c>
      <c r="L216" s="15">
        <f>Tasaus[[#This Row],[Laskennallinen verotulo yhteensä, €]]/Tasaus[[#This Row],[Asukasluku 31.12.2021]]</f>
        <v>1596.8781702173255</v>
      </c>
      <c r="M216" s="34">
        <f>$L$11-Tasaus[[#This Row],[Laskennallinen verotulo yhteensä, €/asukas (=tasausraja)]]</f>
        <v>360.07182978267451</v>
      </c>
      <c r="N216" s="377">
        <f>IF(Tasaus[[#This Row],[Erotus = tasausraja - laskennallinen verotulo, €/asukas]]&gt;0,(Tasaus[[#This Row],[Erotus = tasausraja - laskennallinen verotulo, €/asukas]]*$B$7),(Tasaus[[#This Row],[Erotus = tasausraja - laskennallinen verotulo, €/asukas]]*$B$8))</f>
        <v>324.06464680440706</v>
      </c>
      <c r="O216" s="378">
        <f>Tasaus[[#This Row],[Tasaus,  €/asukas]]*Tasaus[[#This Row],[Asukasluku 31.12.2021]]</f>
        <v>7861808.3314749151</v>
      </c>
      <c r="Q216" s="116"/>
      <c r="R216" s="117"/>
      <c r="S216" s="118"/>
    </row>
    <row r="217" spans="1:19">
      <c r="A217" s="269">
        <v>680</v>
      </c>
      <c r="B217" s="13" t="s">
        <v>577</v>
      </c>
      <c r="C217" s="270">
        <v>24810</v>
      </c>
      <c r="D217" s="271">
        <v>20.25</v>
      </c>
      <c r="E217" s="271">
        <f>Tasaus[[#This Row],[Tuloveroprosentti 2022]]-12.64</f>
        <v>7.6099999999999994</v>
      </c>
      <c r="F217" s="14">
        <v>101411479.56999999</v>
      </c>
      <c r="G217" s="14">
        <f>Tasaus[[#This Row],[Kunnallisvero (maksuunpantu), €]]*100/Tasaus[[#This Row],[Tuloveroprosentti 2022]]</f>
        <v>500797429.97530866</v>
      </c>
      <c r="H217" s="272">
        <f>Tasaus[[#This Row],[Verotettava tulo (kunnallisvero), €]]*($E$11/100)</f>
        <v>36908770.589180253</v>
      </c>
      <c r="I217" s="14">
        <v>5959194.8030150542</v>
      </c>
      <c r="J217" s="15">
        <v>3985641.1482500006</v>
      </c>
      <c r="K217" s="15">
        <f>SUM(Tasaus[[#This Row],[Laskennallinen kunnallisvero, €]:[Laskennallinen kiinteistövero, €]])</f>
        <v>46853606.540445305</v>
      </c>
      <c r="L217" s="15">
        <f>Tasaus[[#This Row],[Laskennallinen verotulo yhteensä, €]]/Tasaus[[#This Row],[Asukasluku 31.12.2021]]</f>
        <v>1888.4968375834464</v>
      </c>
      <c r="M217" s="34">
        <f>$L$11-Tasaus[[#This Row],[Laskennallinen verotulo yhteensä, €/asukas (=tasausraja)]]</f>
        <v>68.453162416553596</v>
      </c>
      <c r="N217" s="377">
        <f>IF(Tasaus[[#This Row],[Erotus = tasausraja - laskennallinen verotulo, €/asukas]]&gt;0,(Tasaus[[#This Row],[Erotus = tasausraja - laskennallinen verotulo, €/asukas]]*$B$7),(Tasaus[[#This Row],[Erotus = tasausraja - laskennallinen verotulo, €/asukas]]*$B$8))</f>
        <v>61.607846174898235</v>
      </c>
      <c r="O217" s="378">
        <f>Tasaus[[#This Row],[Tasaus,  €/asukas]]*Tasaus[[#This Row],[Asukasluku 31.12.2021]]</f>
        <v>1528490.6635992252</v>
      </c>
      <c r="Q217" s="116"/>
      <c r="R217" s="117"/>
      <c r="S217" s="118"/>
    </row>
    <row r="218" spans="1:19">
      <c r="A218" s="269">
        <v>681</v>
      </c>
      <c r="B218" s="13" t="s">
        <v>578</v>
      </c>
      <c r="C218" s="270">
        <v>3330</v>
      </c>
      <c r="D218" s="271">
        <v>21.999999999999996</v>
      </c>
      <c r="E218" s="271">
        <f>Tasaus[[#This Row],[Tuloveroprosentti 2022]]-12.64</f>
        <v>9.3599999999999959</v>
      </c>
      <c r="F218" s="14">
        <v>10042134.43</v>
      </c>
      <c r="G218" s="14">
        <f>Tasaus[[#This Row],[Kunnallisvero (maksuunpantu), €]]*100/Tasaus[[#This Row],[Tuloveroprosentti 2022]]</f>
        <v>45646065.590909101</v>
      </c>
      <c r="H218" s="272">
        <f>Tasaus[[#This Row],[Verotettava tulo (kunnallisvero), €]]*($E$11/100)</f>
        <v>3364115.0340500013</v>
      </c>
      <c r="I218" s="14">
        <v>1157558.4460993863</v>
      </c>
      <c r="J218" s="15">
        <v>719777.87460000021</v>
      </c>
      <c r="K218" s="15">
        <f>SUM(Tasaus[[#This Row],[Laskennallinen kunnallisvero, €]:[Laskennallinen kiinteistövero, €]])</f>
        <v>5241451.3547493871</v>
      </c>
      <c r="L218" s="15">
        <f>Tasaus[[#This Row],[Laskennallinen verotulo yhteensä, €]]/Tasaus[[#This Row],[Asukasluku 31.12.2021]]</f>
        <v>1574.0094158406569</v>
      </c>
      <c r="M218" s="34">
        <f>$L$11-Tasaus[[#This Row],[Laskennallinen verotulo yhteensä, €/asukas (=tasausraja)]]</f>
        <v>382.94058415934319</v>
      </c>
      <c r="N218" s="377">
        <f>IF(Tasaus[[#This Row],[Erotus = tasausraja - laskennallinen verotulo, €/asukas]]&gt;0,(Tasaus[[#This Row],[Erotus = tasausraja - laskennallinen verotulo, €/asukas]]*$B$7),(Tasaus[[#This Row],[Erotus = tasausraja - laskennallinen verotulo, €/asukas]]*$B$8))</f>
        <v>344.64652574340886</v>
      </c>
      <c r="O218" s="378">
        <f>Tasaus[[#This Row],[Tasaus,  €/asukas]]*Tasaus[[#This Row],[Asukasluku 31.12.2021]]</f>
        <v>1147672.9307255514</v>
      </c>
      <c r="Q218" s="116"/>
      <c r="R218" s="117"/>
      <c r="S218" s="118"/>
    </row>
    <row r="219" spans="1:19">
      <c r="A219" s="269">
        <v>683</v>
      </c>
      <c r="B219" s="13" t="s">
        <v>579</v>
      </c>
      <c r="C219" s="270">
        <v>3670</v>
      </c>
      <c r="D219" s="271">
        <v>19.75</v>
      </c>
      <c r="E219" s="271">
        <f>Tasaus[[#This Row],[Tuloveroprosentti 2022]]-12.64</f>
        <v>7.1099999999999994</v>
      </c>
      <c r="F219" s="14">
        <v>8579626.9399999995</v>
      </c>
      <c r="G219" s="14">
        <f>Tasaus[[#This Row],[Kunnallisvero (maksuunpantu), €]]*100/Tasaus[[#This Row],[Tuloveroprosentti 2022]]</f>
        <v>43441149.06329114</v>
      </c>
      <c r="H219" s="272">
        <f>Tasaus[[#This Row],[Verotettava tulo (kunnallisvero), €]]*($E$11/100)</f>
        <v>3201612.6859645578</v>
      </c>
      <c r="I219" s="14">
        <v>655616.76521436812</v>
      </c>
      <c r="J219" s="15">
        <v>555391.04560000007</v>
      </c>
      <c r="K219" s="15">
        <f>SUM(Tasaus[[#This Row],[Laskennallinen kunnallisvero, €]:[Laskennallinen kiinteistövero, €]])</f>
        <v>4412620.4967789259</v>
      </c>
      <c r="L219" s="15">
        <f>Tasaus[[#This Row],[Laskennallinen verotulo yhteensä, €]]/Tasaus[[#This Row],[Asukasluku 31.12.2021]]</f>
        <v>1202.348909204067</v>
      </c>
      <c r="M219" s="34">
        <f>$L$11-Tasaus[[#This Row],[Laskennallinen verotulo yhteensä, €/asukas (=tasausraja)]]</f>
        <v>754.60109079593303</v>
      </c>
      <c r="N219" s="377">
        <f>IF(Tasaus[[#This Row],[Erotus = tasausraja - laskennallinen verotulo, €/asukas]]&gt;0,(Tasaus[[#This Row],[Erotus = tasausraja - laskennallinen verotulo, €/asukas]]*$B$7),(Tasaus[[#This Row],[Erotus = tasausraja - laskennallinen verotulo, €/asukas]]*$B$8))</f>
        <v>679.14098171633975</v>
      </c>
      <c r="O219" s="378">
        <f>Tasaus[[#This Row],[Tasaus,  €/asukas]]*Tasaus[[#This Row],[Asukasluku 31.12.2021]]</f>
        <v>2492447.4028989668</v>
      </c>
      <c r="Q219" s="116"/>
      <c r="R219" s="117"/>
      <c r="S219" s="118"/>
    </row>
    <row r="220" spans="1:19">
      <c r="A220" s="269">
        <v>684</v>
      </c>
      <c r="B220" s="13" t="s">
        <v>580</v>
      </c>
      <c r="C220" s="270">
        <v>38959</v>
      </c>
      <c r="D220" s="271">
        <v>20.5</v>
      </c>
      <c r="E220" s="271">
        <f>Tasaus[[#This Row],[Tuloveroprosentti 2022]]-12.64</f>
        <v>7.8599999999999994</v>
      </c>
      <c r="F220" s="14">
        <v>163092109.63</v>
      </c>
      <c r="G220" s="14">
        <f>Tasaus[[#This Row],[Kunnallisvero (maksuunpantu), €]]*100/Tasaus[[#This Row],[Tuloveroprosentti 2022]]</f>
        <v>795571266.48780489</v>
      </c>
      <c r="H220" s="272">
        <f>Tasaus[[#This Row],[Verotettava tulo (kunnallisvero), €]]*($E$11/100)</f>
        <v>58633602.340151235</v>
      </c>
      <c r="I220" s="14">
        <v>12049017.332482865</v>
      </c>
      <c r="J220" s="15">
        <v>5536749.8237500004</v>
      </c>
      <c r="K220" s="15">
        <f>SUM(Tasaus[[#This Row],[Laskennallinen kunnallisvero, €]:[Laskennallinen kiinteistövero, €]])</f>
        <v>76219369.496384099</v>
      </c>
      <c r="L220" s="15">
        <f>Tasaus[[#This Row],[Laskennallinen verotulo yhteensä, €]]/Tasaus[[#This Row],[Asukasluku 31.12.2021]]</f>
        <v>1956.3995353162068</v>
      </c>
      <c r="M220" s="34">
        <f>$L$11-Tasaus[[#This Row],[Laskennallinen verotulo yhteensä, €/asukas (=tasausraja)]]</f>
        <v>0.55046468379327962</v>
      </c>
      <c r="N220" s="377">
        <f>IF(Tasaus[[#This Row],[Erotus = tasausraja - laskennallinen verotulo, €/asukas]]&gt;0,(Tasaus[[#This Row],[Erotus = tasausraja - laskennallinen verotulo, €/asukas]]*$B$7),(Tasaus[[#This Row],[Erotus = tasausraja - laskennallinen verotulo, €/asukas]]*$B$8))</f>
        <v>0.49541821541395165</v>
      </c>
      <c r="O220" s="378">
        <f>Tasaus[[#This Row],[Tasaus,  €/asukas]]*Tasaus[[#This Row],[Asukasluku 31.12.2021]]</f>
        <v>19300.99825431214</v>
      </c>
      <c r="Q220" s="116"/>
      <c r="R220" s="117"/>
      <c r="S220" s="118"/>
    </row>
    <row r="221" spans="1:19">
      <c r="A221" s="269">
        <v>686</v>
      </c>
      <c r="B221" s="13" t="s">
        <v>581</v>
      </c>
      <c r="C221" s="270">
        <v>3033</v>
      </c>
      <c r="D221" s="271">
        <v>22.499999999999996</v>
      </c>
      <c r="E221" s="271">
        <f>Tasaus[[#This Row],[Tuloveroprosentti 2022]]-12.64</f>
        <v>9.8599999999999959</v>
      </c>
      <c r="F221" s="14">
        <v>9468840.2400000002</v>
      </c>
      <c r="G221" s="14">
        <f>Tasaus[[#This Row],[Kunnallisvero (maksuunpantu), €]]*100/Tasaus[[#This Row],[Tuloveroprosentti 2022]]</f>
        <v>42083734.400000006</v>
      </c>
      <c r="H221" s="272">
        <f>Tasaus[[#This Row],[Verotettava tulo (kunnallisvero), €]]*($E$11/100)</f>
        <v>3101571.2252800013</v>
      </c>
      <c r="I221" s="14">
        <v>726272.95282670076</v>
      </c>
      <c r="J221" s="15">
        <v>554943.49245000002</v>
      </c>
      <c r="K221" s="15">
        <f>SUM(Tasaus[[#This Row],[Laskennallinen kunnallisvero, €]:[Laskennallinen kiinteistövero, €]])</f>
        <v>4382787.6705567017</v>
      </c>
      <c r="L221" s="15">
        <f>Tasaus[[#This Row],[Laskennallinen verotulo yhteensä, €]]/Tasaus[[#This Row],[Asukasluku 31.12.2021]]</f>
        <v>1445.0338511561827</v>
      </c>
      <c r="M221" s="34">
        <f>$L$11-Tasaus[[#This Row],[Laskennallinen verotulo yhteensä, €/asukas (=tasausraja)]]</f>
        <v>511.91614884381738</v>
      </c>
      <c r="N221" s="377">
        <f>IF(Tasaus[[#This Row],[Erotus = tasausraja - laskennallinen verotulo, €/asukas]]&gt;0,(Tasaus[[#This Row],[Erotus = tasausraja - laskennallinen verotulo, €/asukas]]*$B$7),(Tasaus[[#This Row],[Erotus = tasausraja - laskennallinen verotulo, €/asukas]]*$B$8))</f>
        <v>460.72453395943563</v>
      </c>
      <c r="O221" s="378">
        <f>Tasaus[[#This Row],[Tasaus,  €/asukas]]*Tasaus[[#This Row],[Asukasluku 31.12.2021]]</f>
        <v>1397377.5114989683</v>
      </c>
      <c r="Q221" s="116"/>
      <c r="R221" s="117"/>
      <c r="S221" s="118"/>
    </row>
    <row r="222" spans="1:19">
      <c r="A222" s="269">
        <v>687</v>
      </c>
      <c r="B222" s="13" t="s">
        <v>582</v>
      </c>
      <c r="C222" s="270">
        <v>1513</v>
      </c>
      <c r="D222" s="271">
        <v>22</v>
      </c>
      <c r="E222" s="271">
        <f>Tasaus[[#This Row],[Tuloveroprosentti 2022]]-12.64</f>
        <v>9.36</v>
      </c>
      <c r="F222" s="14">
        <v>3835194.94</v>
      </c>
      <c r="G222" s="14">
        <f>Tasaus[[#This Row],[Kunnallisvero (maksuunpantu), €]]*100/Tasaus[[#This Row],[Tuloveroprosentti 2022]]</f>
        <v>17432704.272727273</v>
      </c>
      <c r="H222" s="272">
        <f>Tasaus[[#This Row],[Verotettava tulo (kunnallisvero), €]]*($E$11/100)</f>
        <v>1284790.3049000003</v>
      </c>
      <c r="I222" s="14">
        <v>1298346.5176495707</v>
      </c>
      <c r="J222" s="15">
        <v>204781.36040000001</v>
      </c>
      <c r="K222" s="15">
        <f>SUM(Tasaus[[#This Row],[Laskennallinen kunnallisvero, €]:[Laskennallinen kiinteistövero, €]])</f>
        <v>2787918.1829495714</v>
      </c>
      <c r="L222" s="15">
        <f>Tasaus[[#This Row],[Laskennallinen verotulo yhteensä, €]]/Tasaus[[#This Row],[Asukasluku 31.12.2021]]</f>
        <v>1842.6425531722216</v>
      </c>
      <c r="M222" s="34">
        <f>$L$11-Tasaus[[#This Row],[Laskennallinen verotulo yhteensä, €/asukas (=tasausraja)]]</f>
        <v>114.30744682777845</v>
      </c>
      <c r="N222" s="377">
        <f>IF(Tasaus[[#This Row],[Erotus = tasausraja - laskennallinen verotulo, €/asukas]]&gt;0,(Tasaus[[#This Row],[Erotus = tasausraja - laskennallinen verotulo, €/asukas]]*$B$7),(Tasaus[[#This Row],[Erotus = tasausraja - laskennallinen verotulo, €/asukas]]*$B$8))</f>
        <v>102.87670214500061</v>
      </c>
      <c r="O222" s="378">
        <f>Tasaus[[#This Row],[Tasaus,  €/asukas]]*Tasaus[[#This Row],[Asukasluku 31.12.2021]]</f>
        <v>155652.45034538591</v>
      </c>
      <c r="Q222" s="116"/>
      <c r="R222" s="117"/>
      <c r="S222" s="118"/>
    </row>
    <row r="223" spans="1:19">
      <c r="A223" s="269">
        <v>689</v>
      </c>
      <c r="B223" s="13" t="s">
        <v>583</v>
      </c>
      <c r="C223" s="270">
        <v>3092</v>
      </c>
      <c r="D223" s="271">
        <v>21</v>
      </c>
      <c r="E223" s="271">
        <f>Tasaus[[#This Row],[Tuloveroprosentti 2022]]-12.64</f>
        <v>8.36</v>
      </c>
      <c r="F223" s="14">
        <v>10731329.35</v>
      </c>
      <c r="G223" s="14">
        <f>Tasaus[[#This Row],[Kunnallisvero (maksuunpantu), €]]*100/Tasaus[[#This Row],[Tuloveroprosentti 2022]]</f>
        <v>51101568.333333336</v>
      </c>
      <c r="H223" s="272">
        <f>Tasaus[[#This Row],[Verotettava tulo (kunnallisvero), €]]*($E$11/100)</f>
        <v>3766185.5861666678</v>
      </c>
      <c r="I223" s="14">
        <v>2078158.5048274009</v>
      </c>
      <c r="J223" s="15">
        <v>414275.36440000008</v>
      </c>
      <c r="K223" s="15">
        <f>SUM(Tasaus[[#This Row],[Laskennallinen kunnallisvero, €]:[Laskennallinen kiinteistövero, €]])</f>
        <v>6258619.4553940687</v>
      </c>
      <c r="L223" s="15">
        <f>Tasaus[[#This Row],[Laskennallinen verotulo yhteensä, €]]/Tasaus[[#This Row],[Asukasluku 31.12.2021]]</f>
        <v>2024.1330709553908</v>
      </c>
      <c r="M223" s="34">
        <f>$L$11-Tasaus[[#This Row],[Laskennallinen verotulo yhteensä, €/asukas (=tasausraja)]]</f>
        <v>-67.183070955390804</v>
      </c>
      <c r="N223" s="377">
        <f>IF(Tasaus[[#This Row],[Erotus = tasausraja - laskennallinen verotulo, €/asukas]]&gt;0,(Tasaus[[#This Row],[Erotus = tasausraja - laskennallinen verotulo, €/asukas]]*$B$7),(Tasaus[[#This Row],[Erotus = tasausraja - laskennallinen verotulo, €/asukas]]*$B$8))</f>
        <v>-6.7183070955390809</v>
      </c>
      <c r="O223" s="378">
        <f>Tasaus[[#This Row],[Tasaus,  €/asukas]]*Tasaus[[#This Row],[Asukasluku 31.12.2021]]</f>
        <v>-20773.005539406837</v>
      </c>
      <c r="Q223" s="116"/>
      <c r="R223" s="117"/>
      <c r="S223" s="118"/>
    </row>
    <row r="224" spans="1:19">
      <c r="A224" s="269">
        <v>691</v>
      </c>
      <c r="B224" s="13" t="s">
        <v>584</v>
      </c>
      <c r="C224" s="270">
        <v>2690</v>
      </c>
      <c r="D224" s="271">
        <v>22.5</v>
      </c>
      <c r="E224" s="271">
        <f>Tasaus[[#This Row],[Tuloveroprosentti 2022]]-12.64</f>
        <v>9.86</v>
      </c>
      <c r="F224" s="14">
        <v>7979399.7800000003</v>
      </c>
      <c r="G224" s="14">
        <f>Tasaus[[#This Row],[Kunnallisvero (maksuunpantu), €]]*100/Tasaus[[#This Row],[Tuloveroprosentti 2022]]</f>
        <v>35463999.022222221</v>
      </c>
      <c r="H224" s="272">
        <f>Tasaus[[#This Row],[Verotettava tulo (kunnallisvero), €]]*($E$11/100)</f>
        <v>2613696.7279377785</v>
      </c>
      <c r="I224" s="14">
        <v>423300.27797031798</v>
      </c>
      <c r="J224" s="15">
        <v>328441.08565000002</v>
      </c>
      <c r="K224" s="15">
        <f>SUM(Tasaus[[#This Row],[Laskennallinen kunnallisvero, €]:[Laskennallinen kiinteistövero, €]])</f>
        <v>3365438.091558096</v>
      </c>
      <c r="L224" s="15">
        <f>Tasaus[[#This Row],[Laskennallinen verotulo yhteensä, €]]/Tasaus[[#This Row],[Asukasluku 31.12.2021]]</f>
        <v>1251.0922273450171</v>
      </c>
      <c r="M224" s="34">
        <f>$L$11-Tasaus[[#This Row],[Laskennallinen verotulo yhteensä, €/asukas (=tasausraja)]]</f>
        <v>705.85777265498291</v>
      </c>
      <c r="N224" s="377">
        <f>IF(Tasaus[[#This Row],[Erotus = tasausraja - laskennallinen verotulo, €/asukas]]&gt;0,(Tasaus[[#This Row],[Erotus = tasausraja - laskennallinen verotulo, €/asukas]]*$B$7),(Tasaus[[#This Row],[Erotus = tasausraja - laskennallinen verotulo, €/asukas]]*$B$8))</f>
        <v>635.27199538948469</v>
      </c>
      <c r="O224" s="378">
        <f>Tasaus[[#This Row],[Tasaus,  €/asukas]]*Tasaus[[#This Row],[Asukasluku 31.12.2021]]</f>
        <v>1708881.6675977139</v>
      </c>
      <c r="Q224" s="116"/>
      <c r="R224" s="117"/>
      <c r="S224" s="118"/>
    </row>
    <row r="225" spans="1:19">
      <c r="A225" s="269">
        <v>694</v>
      </c>
      <c r="B225" s="13" t="s">
        <v>585</v>
      </c>
      <c r="C225" s="270">
        <v>28521</v>
      </c>
      <c r="D225" s="271">
        <v>20.5</v>
      </c>
      <c r="E225" s="271">
        <f>Tasaus[[#This Row],[Tuloveroprosentti 2022]]-12.64</f>
        <v>7.8599999999999994</v>
      </c>
      <c r="F225" s="14">
        <v>113950923.88</v>
      </c>
      <c r="G225" s="14">
        <f>Tasaus[[#This Row],[Kunnallisvero (maksuunpantu), €]]*100/Tasaus[[#This Row],[Tuloveroprosentti 2022]]</f>
        <v>555858165.26829267</v>
      </c>
      <c r="H225" s="272">
        <f>Tasaus[[#This Row],[Verotettava tulo (kunnallisvero), €]]*($E$11/100)</f>
        <v>40966746.780273177</v>
      </c>
      <c r="I225" s="14">
        <v>9833326.777514087</v>
      </c>
      <c r="J225" s="15">
        <v>4160837.0737000005</v>
      </c>
      <c r="K225" s="15">
        <f>SUM(Tasaus[[#This Row],[Laskennallinen kunnallisvero, €]:[Laskennallinen kiinteistövero, €]])</f>
        <v>54960910.631487265</v>
      </c>
      <c r="L225" s="15">
        <f>Tasaus[[#This Row],[Laskennallinen verotulo yhteensä, €]]/Tasaus[[#This Row],[Asukasluku 31.12.2021]]</f>
        <v>1927.0330854979582</v>
      </c>
      <c r="M225" s="34">
        <f>$L$11-Tasaus[[#This Row],[Laskennallinen verotulo yhteensä, €/asukas (=tasausraja)]]</f>
        <v>29.916914502041891</v>
      </c>
      <c r="N225" s="377">
        <f>IF(Tasaus[[#This Row],[Erotus = tasausraja - laskennallinen verotulo, €/asukas]]&gt;0,(Tasaus[[#This Row],[Erotus = tasausraja - laskennallinen verotulo, €/asukas]]*$B$7),(Tasaus[[#This Row],[Erotus = tasausraja - laskennallinen verotulo, €/asukas]]*$B$8))</f>
        <v>26.925223051837701</v>
      </c>
      <c r="O225" s="378">
        <f>Tasaus[[#This Row],[Tasaus,  €/asukas]]*Tasaus[[#This Row],[Asukasluku 31.12.2021]]</f>
        <v>767934.28666146309</v>
      </c>
      <c r="Q225" s="116"/>
      <c r="R225" s="117"/>
      <c r="S225" s="118"/>
    </row>
    <row r="226" spans="1:19">
      <c r="A226" s="269">
        <v>697</v>
      </c>
      <c r="B226" s="13" t="s">
        <v>586</v>
      </c>
      <c r="C226" s="270">
        <v>1210</v>
      </c>
      <c r="D226" s="271">
        <v>22</v>
      </c>
      <c r="E226" s="271">
        <f>Tasaus[[#This Row],[Tuloveroprosentti 2022]]-12.64</f>
        <v>9.36</v>
      </c>
      <c r="F226" s="14">
        <v>3823159.4</v>
      </c>
      <c r="G226" s="14">
        <f>Tasaus[[#This Row],[Kunnallisvero (maksuunpantu), €]]*100/Tasaus[[#This Row],[Tuloveroprosentti 2022]]</f>
        <v>17377997.272727273</v>
      </c>
      <c r="H226" s="272">
        <f>Tasaus[[#This Row],[Verotettava tulo (kunnallisvero), €]]*($E$11/100)</f>
        <v>1280758.3990000002</v>
      </c>
      <c r="I226" s="14">
        <v>431639.53803120187</v>
      </c>
      <c r="J226" s="15">
        <v>189148.22810000001</v>
      </c>
      <c r="K226" s="15">
        <f>SUM(Tasaus[[#This Row],[Laskennallinen kunnallisvero, €]:[Laskennallinen kiinteistövero, €]])</f>
        <v>1901546.165131202</v>
      </c>
      <c r="L226" s="15">
        <f>Tasaus[[#This Row],[Laskennallinen verotulo yhteensä, €]]/Tasaus[[#This Row],[Asukasluku 31.12.2021]]</f>
        <v>1571.5257563067785</v>
      </c>
      <c r="M226" s="34">
        <f>$L$11-Tasaus[[#This Row],[Laskennallinen verotulo yhteensä, €/asukas (=tasausraja)]]</f>
        <v>385.42424369322157</v>
      </c>
      <c r="N226" s="377">
        <f>IF(Tasaus[[#This Row],[Erotus = tasausraja - laskennallinen verotulo, €/asukas]]&gt;0,(Tasaus[[#This Row],[Erotus = tasausraja - laskennallinen verotulo, €/asukas]]*$B$7),(Tasaus[[#This Row],[Erotus = tasausraja - laskennallinen verotulo, €/asukas]]*$B$8))</f>
        <v>346.88181932389944</v>
      </c>
      <c r="O226" s="378">
        <f>Tasaus[[#This Row],[Tasaus,  €/asukas]]*Tasaus[[#This Row],[Asukasluku 31.12.2021]]</f>
        <v>419727.00138191832</v>
      </c>
      <c r="Q226" s="116"/>
      <c r="R226" s="117"/>
      <c r="S226" s="118"/>
    </row>
    <row r="227" spans="1:19">
      <c r="A227" s="269">
        <v>698</v>
      </c>
      <c r="B227" s="13" t="s">
        <v>587</v>
      </c>
      <c r="C227" s="270">
        <v>64180</v>
      </c>
      <c r="D227" s="271">
        <v>21.5</v>
      </c>
      <c r="E227" s="271">
        <f>Tasaus[[#This Row],[Tuloveroprosentti 2022]]-12.64</f>
        <v>8.86</v>
      </c>
      <c r="F227" s="14">
        <v>247949782.93000001</v>
      </c>
      <c r="G227" s="14">
        <f>Tasaus[[#This Row],[Kunnallisvero (maksuunpantu), €]]*100/Tasaus[[#This Row],[Tuloveroprosentti 2022]]</f>
        <v>1153254804.3255813</v>
      </c>
      <c r="H227" s="272">
        <f>Tasaus[[#This Row],[Verotettava tulo (kunnallisvero), €]]*($E$11/100)</f>
        <v>84994879.078795359</v>
      </c>
      <c r="I227" s="14">
        <v>12108739.434797036</v>
      </c>
      <c r="J227" s="15">
        <v>9934320.0847500004</v>
      </c>
      <c r="K227" s="15">
        <f>SUM(Tasaus[[#This Row],[Laskennallinen kunnallisvero, €]:[Laskennallinen kiinteistövero, €]])</f>
        <v>107037938.59834239</v>
      </c>
      <c r="L227" s="15">
        <f>Tasaus[[#This Row],[Laskennallinen verotulo yhteensä, €]]/Tasaus[[#This Row],[Asukasluku 31.12.2021]]</f>
        <v>1667.7771673160235</v>
      </c>
      <c r="M227" s="34">
        <f>$L$11-Tasaus[[#This Row],[Laskennallinen verotulo yhteensä, €/asukas (=tasausraja)]]</f>
        <v>289.17283268397659</v>
      </c>
      <c r="N227" s="377">
        <f>IF(Tasaus[[#This Row],[Erotus = tasausraja - laskennallinen verotulo, €/asukas]]&gt;0,(Tasaus[[#This Row],[Erotus = tasausraja - laskennallinen verotulo, €/asukas]]*$B$7),(Tasaus[[#This Row],[Erotus = tasausraja - laskennallinen verotulo, €/asukas]]*$B$8))</f>
        <v>260.25554941557897</v>
      </c>
      <c r="O227" s="378">
        <f>Tasaus[[#This Row],[Tasaus,  €/asukas]]*Tasaus[[#This Row],[Asukasluku 31.12.2021]]</f>
        <v>16703201.161491858</v>
      </c>
      <c r="Q227" s="116"/>
      <c r="R227" s="117"/>
      <c r="S227" s="118"/>
    </row>
    <row r="228" spans="1:19">
      <c r="A228" s="269">
        <v>700</v>
      </c>
      <c r="B228" s="13" t="s">
        <v>588</v>
      </c>
      <c r="C228" s="270">
        <v>4913</v>
      </c>
      <c r="D228" s="271">
        <v>20.5</v>
      </c>
      <c r="E228" s="271">
        <f>Tasaus[[#This Row],[Tuloveroprosentti 2022]]-12.64</f>
        <v>7.8599999999999994</v>
      </c>
      <c r="F228" s="14">
        <v>18159778.300000001</v>
      </c>
      <c r="G228" s="14">
        <f>Tasaus[[#This Row],[Kunnallisvero (maksuunpantu), €]]*100/Tasaus[[#This Row],[Tuloveroprosentti 2022]]</f>
        <v>88584284.390243903</v>
      </c>
      <c r="H228" s="272">
        <f>Tasaus[[#This Row],[Verotettava tulo (kunnallisvero), €]]*($E$11/100)</f>
        <v>6528661.7595609771</v>
      </c>
      <c r="I228" s="14">
        <v>1484568.8302174949</v>
      </c>
      <c r="J228" s="15">
        <v>1044028.0818500001</v>
      </c>
      <c r="K228" s="15">
        <f>SUM(Tasaus[[#This Row],[Laskennallinen kunnallisvero, €]:[Laskennallinen kiinteistövero, €]])</f>
        <v>9057258.6716284715</v>
      </c>
      <c r="L228" s="15">
        <f>Tasaus[[#This Row],[Laskennallinen verotulo yhteensä, €]]/Tasaus[[#This Row],[Asukasluku 31.12.2021]]</f>
        <v>1843.5291413858074</v>
      </c>
      <c r="M228" s="34">
        <f>$L$11-Tasaus[[#This Row],[Laskennallinen verotulo yhteensä, €/asukas (=tasausraja)]]</f>
        <v>113.42085861419264</v>
      </c>
      <c r="N228" s="377">
        <f>IF(Tasaus[[#This Row],[Erotus = tasausraja - laskennallinen verotulo, €/asukas]]&gt;0,(Tasaus[[#This Row],[Erotus = tasausraja - laskennallinen verotulo, €/asukas]]*$B$7),(Tasaus[[#This Row],[Erotus = tasausraja - laskennallinen verotulo, €/asukas]]*$B$8))</f>
        <v>102.07877275277338</v>
      </c>
      <c r="O228" s="378">
        <f>Tasaus[[#This Row],[Tasaus,  €/asukas]]*Tasaus[[#This Row],[Asukasluku 31.12.2021]]</f>
        <v>501513.01053437561</v>
      </c>
      <c r="Q228" s="116"/>
      <c r="R228" s="117"/>
      <c r="S228" s="118"/>
    </row>
    <row r="229" spans="1:19">
      <c r="A229" s="269">
        <v>702</v>
      </c>
      <c r="B229" s="13" t="s">
        <v>589</v>
      </c>
      <c r="C229" s="270">
        <v>4155</v>
      </c>
      <c r="D229" s="271">
        <v>22</v>
      </c>
      <c r="E229" s="271">
        <f>Tasaus[[#This Row],[Tuloveroprosentti 2022]]-12.64</f>
        <v>9.36</v>
      </c>
      <c r="F229" s="14">
        <v>13287354.789999999</v>
      </c>
      <c r="G229" s="14">
        <f>Tasaus[[#This Row],[Kunnallisvero (maksuunpantu), €]]*100/Tasaus[[#This Row],[Tuloveroprosentti 2022]]</f>
        <v>60397067.227272727</v>
      </c>
      <c r="H229" s="272">
        <f>Tasaus[[#This Row],[Verotettava tulo (kunnallisvero), €]]*($E$11/100)</f>
        <v>4451263.854650001</v>
      </c>
      <c r="I229" s="14">
        <v>1470508.4016467317</v>
      </c>
      <c r="J229" s="15">
        <v>913992.93715000013</v>
      </c>
      <c r="K229" s="15">
        <f>SUM(Tasaus[[#This Row],[Laskennallinen kunnallisvero, €]:[Laskennallinen kiinteistövero, €]])</f>
        <v>6835765.1934467331</v>
      </c>
      <c r="L229" s="15">
        <f>Tasaus[[#This Row],[Laskennallinen verotulo yhteensä, €]]/Tasaus[[#This Row],[Asukasluku 31.12.2021]]</f>
        <v>1645.1901789282149</v>
      </c>
      <c r="M229" s="34">
        <f>$L$11-Tasaus[[#This Row],[Laskennallinen verotulo yhteensä, €/asukas (=tasausraja)]]</f>
        <v>311.75982107178515</v>
      </c>
      <c r="N229" s="377">
        <f>IF(Tasaus[[#This Row],[Erotus = tasausraja - laskennallinen verotulo, €/asukas]]&gt;0,(Tasaus[[#This Row],[Erotus = tasausraja - laskennallinen verotulo, €/asukas]]*$B$7),(Tasaus[[#This Row],[Erotus = tasausraja - laskennallinen verotulo, €/asukas]]*$B$8))</f>
        <v>280.58383896460663</v>
      </c>
      <c r="O229" s="378">
        <f>Tasaus[[#This Row],[Tasaus,  €/asukas]]*Tasaus[[#This Row],[Asukasluku 31.12.2021]]</f>
        <v>1165825.8508979406</v>
      </c>
      <c r="Q229" s="116"/>
      <c r="R229" s="117"/>
      <c r="S229" s="118"/>
    </row>
    <row r="230" spans="1:19">
      <c r="A230" s="269">
        <v>704</v>
      </c>
      <c r="B230" s="13" t="s">
        <v>590</v>
      </c>
      <c r="C230" s="270">
        <v>6379</v>
      </c>
      <c r="D230" s="271">
        <v>19.75</v>
      </c>
      <c r="E230" s="271">
        <f>Tasaus[[#This Row],[Tuloveroprosentti 2022]]-12.64</f>
        <v>7.1099999999999994</v>
      </c>
      <c r="F230" s="14">
        <v>25403158.109999999</v>
      </c>
      <c r="G230" s="14">
        <f>Tasaus[[#This Row],[Kunnallisvero (maksuunpantu), €]]*100/Tasaus[[#This Row],[Tuloveroprosentti 2022]]</f>
        <v>128623585.3670886</v>
      </c>
      <c r="H230" s="272">
        <f>Tasaus[[#This Row],[Verotettava tulo (kunnallisvero), €]]*($E$11/100)</f>
        <v>9479558.2415544316</v>
      </c>
      <c r="I230" s="14">
        <v>1017863.8912944308</v>
      </c>
      <c r="J230" s="15">
        <v>753008.31475000014</v>
      </c>
      <c r="K230" s="15">
        <f>SUM(Tasaus[[#This Row],[Laskennallinen kunnallisvero, €]:[Laskennallinen kiinteistövero, €]])</f>
        <v>11250430.447598863</v>
      </c>
      <c r="L230" s="15">
        <f>Tasaus[[#This Row],[Laskennallinen verotulo yhteensä, €]]/Tasaus[[#This Row],[Asukasluku 31.12.2021]]</f>
        <v>1763.6667890890208</v>
      </c>
      <c r="M230" s="34">
        <f>$L$11-Tasaus[[#This Row],[Laskennallinen verotulo yhteensä, €/asukas (=tasausraja)]]</f>
        <v>193.28321091097928</v>
      </c>
      <c r="N230" s="377">
        <f>IF(Tasaus[[#This Row],[Erotus = tasausraja - laskennallinen verotulo, €/asukas]]&gt;0,(Tasaus[[#This Row],[Erotus = tasausraja - laskennallinen verotulo, €/asukas]]*$B$7),(Tasaus[[#This Row],[Erotus = tasausraja - laskennallinen verotulo, €/asukas]]*$B$8))</f>
        <v>173.95488981988134</v>
      </c>
      <c r="O230" s="378">
        <f>Tasaus[[#This Row],[Tasaus,  €/asukas]]*Tasaus[[#This Row],[Asukasluku 31.12.2021]]</f>
        <v>1109658.2421610232</v>
      </c>
      <c r="Q230" s="116"/>
      <c r="R230" s="117"/>
      <c r="S230" s="118"/>
    </row>
    <row r="231" spans="1:19">
      <c r="A231" s="269">
        <v>707</v>
      </c>
      <c r="B231" s="13" t="s">
        <v>591</v>
      </c>
      <c r="C231" s="270">
        <v>2032</v>
      </c>
      <c r="D231" s="271">
        <v>21.500000000000004</v>
      </c>
      <c r="E231" s="271">
        <f>Tasaus[[#This Row],[Tuloveroprosentti 2022]]-12.64</f>
        <v>8.860000000000003</v>
      </c>
      <c r="F231" s="14">
        <v>5069301.97</v>
      </c>
      <c r="G231" s="14">
        <f>Tasaus[[#This Row],[Kunnallisvero (maksuunpantu), €]]*100/Tasaus[[#This Row],[Tuloveroprosentti 2022]]</f>
        <v>23578148.697674416</v>
      </c>
      <c r="H231" s="272">
        <f>Tasaus[[#This Row],[Verotettava tulo (kunnallisvero), €]]*($E$11/100)</f>
        <v>1737709.5590186049</v>
      </c>
      <c r="I231" s="14">
        <v>473104.2573524653</v>
      </c>
      <c r="J231" s="15">
        <v>351464.70825000003</v>
      </c>
      <c r="K231" s="15">
        <f>SUM(Tasaus[[#This Row],[Laskennallinen kunnallisvero, €]:[Laskennallinen kiinteistövero, €]])</f>
        <v>2562278.5246210704</v>
      </c>
      <c r="L231" s="15">
        <f>Tasaus[[#This Row],[Laskennallinen verotulo yhteensä, €]]/Tasaus[[#This Row],[Asukasluku 31.12.2021]]</f>
        <v>1260.963840856826</v>
      </c>
      <c r="M231" s="34">
        <f>$L$11-Tasaus[[#This Row],[Laskennallinen verotulo yhteensä, €/asukas (=tasausraja)]]</f>
        <v>695.98615914317406</v>
      </c>
      <c r="N231" s="377">
        <f>IF(Tasaus[[#This Row],[Erotus = tasausraja - laskennallinen verotulo, €/asukas]]&gt;0,(Tasaus[[#This Row],[Erotus = tasausraja - laskennallinen verotulo, €/asukas]]*$B$7),(Tasaus[[#This Row],[Erotus = tasausraja - laskennallinen verotulo, €/asukas]]*$B$8))</f>
        <v>626.38754322885666</v>
      </c>
      <c r="O231" s="378">
        <f>Tasaus[[#This Row],[Tasaus,  €/asukas]]*Tasaus[[#This Row],[Asukasluku 31.12.2021]]</f>
        <v>1272819.4878410366</v>
      </c>
      <c r="Q231" s="116"/>
      <c r="R231" s="117"/>
      <c r="S231" s="118"/>
    </row>
    <row r="232" spans="1:19">
      <c r="A232" s="269">
        <v>710</v>
      </c>
      <c r="B232" s="13" t="s">
        <v>232</v>
      </c>
      <c r="C232" s="270">
        <v>27484</v>
      </c>
      <c r="D232" s="271">
        <v>22</v>
      </c>
      <c r="E232" s="271">
        <f>Tasaus[[#This Row],[Tuloveroprosentti 2022]]-12.64</f>
        <v>9.36</v>
      </c>
      <c r="F232" s="14">
        <v>109234648.31999999</v>
      </c>
      <c r="G232" s="14">
        <f>Tasaus[[#This Row],[Kunnallisvero (maksuunpantu), €]]*100/Tasaus[[#This Row],[Tuloveroprosentti 2022]]</f>
        <v>496521128.72727275</v>
      </c>
      <c r="H232" s="272">
        <f>Tasaus[[#This Row],[Verotettava tulo (kunnallisvero), €]]*($E$11/100)</f>
        <v>36593607.18720001</v>
      </c>
      <c r="I232" s="14">
        <v>3683388.6023479584</v>
      </c>
      <c r="J232" s="15">
        <v>5240544.6621000003</v>
      </c>
      <c r="K232" s="15">
        <f>SUM(Tasaus[[#This Row],[Laskennallinen kunnallisvero, €]:[Laskennallinen kiinteistövero, €]])</f>
        <v>45517540.451647967</v>
      </c>
      <c r="L232" s="15">
        <f>Tasaus[[#This Row],[Laskennallinen verotulo yhteensä, €]]/Tasaus[[#This Row],[Asukasluku 31.12.2021]]</f>
        <v>1656.1468655089495</v>
      </c>
      <c r="M232" s="34">
        <f>$L$11-Tasaus[[#This Row],[Laskennallinen verotulo yhteensä, €/asukas (=tasausraja)]]</f>
        <v>300.80313449105051</v>
      </c>
      <c r="N232" s="377">
        <f>IF(Tasaus[[#This Row],[Erotus = tasausraja - laskennallinen verotulo, €/asukas]]&gt;0,(Tasaus[[#This Row],[Erotus = tasausraja - laskennallinen verotulo, €/asukas]]*$B$7),(Tasaus[[#This Row],[Erotus = tasausraja - laskennallinen verotulo, €/asukas]]*$B$8))</f>
        <v>270.72282104194545</v>
      </c>
      <c r="O232" s="378">
        <f>Tasaus[[#This Row],[Tasaus,  €/asukas]]*Tasaus[[#This Row],[Asukasluku 31.12.2021]]</f>
        <v>7440546.0135168284</v>
      </c>
      <c r="Q232" s="116"/>
      <c r="R232" s="117"/>
      <c r="S232" s="118"/>
    </row>
    <row r="233" spans="1:19">
      <c r="A233" s="269">
        <v>729</v>
      </c>
      <c r="B233" s="13" t="s">
        <v>592</v>
      </c>
      <c r="C233" s="270">
        <v>9117</v>
      </c>
      <c r="D233" s="271">
        <v>22</v>
      </c>
      <c r="E233" s="271">
        <f>Tasaus[[#This Row],[Tuloveroprosentti 2022]]-12.64</f>
        <v>9.36</v>
      </c>
      <c r="F233" s="14">
        <v>27345716.539999999</v>
      </c>
      <c r="G233" s="14">
        <f>Tasaus[[#This Row],[Kunnallisvero (maksuunpantu), €]]*100/Tasaus[[#This Row],[Tuloveroprosentti 2022]]</f>
        <v>124298711.54545455</v>
      </c>
      <c r="H233" s="272">
        <f>Tasaus[[#This Row],[Verotettava tulo (kunnallisvero), €]]*($E$11/100)</f>
        <v>9160815.0409000013</v>
      </c>
      <c r="I233" s="14">
        <v>1977069.618140449</v>
      </c>
      <c r="J233" s="15">
        <v>1424563.62145</v>
      </c>
      <c r="K233" s="15">
        <f>SUM(Tasaus[[#This Row],[Laskennallinen kunnallisvero, €]:[Laskennallinen kiinteistövero, €]])</f>
        <v>12562448.280490451</v>
      </c>
      <c r="L233" s="15">
        <f>Tasaus[[#This Row],[Laskennallinen verotulo yhteensä, €]]/Tasaus[[#This Row],[Asukasluku 31.12.2021]]</f>
        <v>1377.9146956773554</v>
      </c>
      <c r="M233" s="34">
        <f>$L$11-Tasaus[[#This Row],[Laskennallinen verotulo yhteensä, €/asukas (=tasausraja)]]</f>
        <v>579.03530432264461</v>
      </c>
      <c r="N233" s="377">
        <f>IF(Tasaus[[#This Row],[Erotus = tasausraja - laskennallinen verotulo, €/asukas]]&gt;0,(Tasaus[[#This Row],[Erotus = tasausraja - laskennallinen verotulo, €/asukas]]*$B$7),(Tasaus[[#This Row],[Erotus = tasausraja - laskennallinen verotulo, €/asukas]]*$B$8))</f>
        <v>521.13177389038015</v>
      </c>
      <c r="O233" s="378">
        <f>Tasaus[[#This Row],[Tasaus,  €/asukas]]*Tasaus[[#This Row],[Asukasluku 31.12.2021]]</f>
        <v>4751158.3825585954</v>
      </c>
      <c r="Q233" s="116"/>
      <c r="R233" s="117"/>
      <c r="S233" s="118"/>
    </row>
    <row r="234" spans="1:19">
      <c r="A234" s="269">
        <v>732</v>
      </c>
      <c r="B234" s="13" t="s">
        <v>593</v>
      </c>
      <c r="C234" s="270">
        <v>3416</v>
      </c>
      <c r="D234" s="271">
        <v>20.25</v>
      </c>
      <c r="E234" s="271">
        <f>Tasaus[[#This Row],[Tuloveroprosentti 2022]]-12.64</f>
        <v>7.6099999999999994</v>
      </c>
      <c r="F234" s="14">
        <v>9736398.6400000006</v>
      </c>
      <c r="G234" s="14">
        <f>Tasaus[[#This Row],[Kunnallisvero (maksuunpantu), €]]*100/Tasaus[[#This Row],[Tuloveroprosentti 2022]]</f>
        <v>48080980.938271604</v>
      </c>
      <c r="H234" s="272">
        <f>Tasaus[[#This Row],[Verotettava tulo (kunnallisvero), €]]*($E$11/100)</f>
        <v>3543568.2951506181</v>
      </c>
      <c r="I234" s="14">
        <v>1032262.8537478916</v>
      </c>
      <c r="J234" s="15">
        <v>611390.58175000013</v>
      </c>
      <c r="K234" s="15">
        <f>SUM(Tasaus[[#This Row],[Laskennallinen kunnallisvero, €]:[Laskennallinen kiinteistövero, €]])</f>
        <v>5187221.7306485092</v>
      </c>
      <c r="L234" s="15">
        <f>Tasaus[[#This Row],[Laskennallinen verotulo yhteensä, €]]/Tasaus[[#This Row],[Asukasluku 31.12.2021]]</f>
        <v>1518.5075323912497</v>
      </c>
      <c r="M234" s="34">
        <f>$L$11-Tasaus[[#This Row],[Laskennallinen verotulo yhteensä, €/asukas (=tasausraja)]]</f>
        <v>438.44246760875035</v>
      </c>
      <c r="N234" s="377">
        <f>IF(Tasaus[[#This Row],[Erotus = tasausraja - laskennallinen verotulo, €/asukas]]&gt;0,(Tasaus[[#This Row],[Erotus = tasausraja - laskennallinen verotulo, €/asukas]]*$B$7),(Tasaus[[#This Row],[Erotus = tasausraja - laskennallinen verotulo, €/asukas]]*$B$8))</f>
        <v>394.59822084787533</v>
      </c>
      <c r="O234" s="378">
        <f>Tasaus[[#This Row],[Tasaus,  €/asukas]]*Tasaus[[#This Row],[Asukasluku 31.12.2021]]</f>
        <v>1347947.522416342</v>
      </c>
      <c r="Q234" s="116"/>
      <c r="R234" s="117"/>
      <c r="S234" s="118"/>
    </row>
    <row r="235" spans="1:19">
      <c r="A235" s="269">
        <v>734</v>
      </c>
      <c r="B235" s="13" t="s">
        <v>594</v>
      </c>
      <c r="C235" s="270">
        <v>51400</v>
      </c>
      <c r="D235" s="271">
        <v>20.75</v>
      </c>
      <c r="E235" s="271">
        <f>Tasaus[[#This Row],[Tuloveroprosentti 2022]]-12.64</f>
        <v>8.11</v>
      </c>
      <c r="F235" s="14">
        <v>181695038.44999999</v>
      </c>
      <c r="G235" s="14">
        <f>Tasaus[[#This Row],[Kunnallisvero (maksuunpantu), €]]*100/Tasaus[[#This Row],[Tuloveroprosentti 2022]]</f>
        <v>875638739.51807225</v>
      </c>
      <c r="H235" s="272">
        <f>Tasaus[[#This Row],[Verotettava tulo (kunnallisvero), €]]*($E$11/100)</f>
        <v>64534575.102481939</v>
      </c>
      <c r="I235" s="14">
        <v>11564058.798106335</v>
      </c>
      <c r="J235" s="15">
        <v>7978499.7592500011</v>
      </c>
      <c r="K235" s="15">
        <f>SUM(Tasaus[[#This Row],[Laskennallinen kunnallisvero, €]:[Laskennallinen kiinteistövero, €]])</f>
        <v>84077133.659838274</v>
      </c>
      <c r="L235" s="15">
        <f>Tasaus[[#This Row],[Laskennallinen verotulo yhteensä, €]]/Tasaus[[#This Row],[Asukasluku 31.12.2021]]</f>
        <v>1635.7418999968536</v>
      </c>
      <c r="M235" s="34">
        <f>$L$11-Tasaus[[#This Row],[Laskennallinen verotulo yhteensä, €/asukas (=tasausraja)]]</f>
        <v>321.20810000314646</v>
      </c>
      <c r="N235" s="377">
        <f>IF(Tasaus[[#This Row],[Erotus = tasausraja - laskennallinen verotulo, €/asukas]]&gt;0,(Tasaus[[#This Row],[Erotus = tasausraja - laskennallinen verotulo, €/asukas]]*$B$7),(Tasaus[[#This Row],[Erotus = tasausraja - laskennallinen verotulo, €/asukas]]*$B$8))</f>
        <v>289.08729000283182</v>
      </c>
      <c r="O235" s="378">
        <f>Tasaus[[#This Row],[Tasaus,  €/asukas]]*Tasaus[[#This Row],[Asukasluku 31.12.2021]]</f>
        <v>14859086.706145555</v>
      </c>
      <c r="Q235" s="116"/>
      <c r="R235" s="117"/>
      <c r="S235" s="118"/>
    </row>
    <row r="236" spans="1:19">
      <c r="A236" s="269">
        <v>738</v>
      </c>
      <c r="B236" s="13" t="s">
        <v>595</v>
      </c>
      <c r="C236" s="270">
        <v>2959</v>
      </c>
      <c r="D236" s="271">
        <v>21.5</v>
      </c>
      <c r="E236" s="271">
        <f>Tasaus[[#This Row],[Tuloveroprosentti 2022]]-12.64</f>
        <v>8.86</v>
      </c>
      <c r="F236" s="14">
        <v>10937271.68</v>
      </c>
      <c r="G236" s="14">
        <f>Tasaus[[#This Row],[Kunnallisvero (maksuunpantu), €]]*100/Tasaus[[#This Row],[Tuloveroprosentti 2022]]</f>
        <v>50871031.069767445</v>
      </c>
      <c r="H236" s="272">
        <f>Tasaus[[#This Row],[Verotettava tulo (kunnallisvero), €]]*($E$11/100)</f>
        <v>3749194.9898418617</v>
      </c>
      <c r="I236" s="14">
        <v>492351.08993540012</v>
      </c>
      <c r="J236" s="15">
        <v>552753.19085000001</v>
      </c>
      <c r="K236" s="15">
        <f>SUM(Tasaus[[#This Row],[Laskennallinen kunnallisvero, €]:[Laskennallinen kiinteistövero, €]])</f>
        <v>4794299.2706272621</v>
      </c>
      <c r="L236" s="15">
        <f>Tasaus[[#This Row],[Laskennallinen verotulo yhteensä, €]]/Tasaus[[#This Row],[Asukasluku 31.12.2021]]</f>
        <v>1620.243078954803</v>
      </c>
      <c r="M236" s="34">
        <f>$L$11-Tasaus[[#This Row],[Laskennallinen verotulo yhteensä, €/asukas (=tasausraja)]]</f>
        <v>336.70692104519708</v>
      </c>
      <c r="N236" s="377">
        <f>IF(Tasaus[[#This Row],[Erotus = tasausraja - laskennallinen verotulo, €/asukas]]&gt;0,(Tasaus[[#This Row],[Erotus = tasausraja - laskennallinen verotulo, €/asukas]]*$B$7),(Tasaus[[#This Row],[Erotus = tasausraja - laskennallinen verotulo, €/asukas]]*$B$8))</f>
        <v>303.0362289406774</v>
      </c>
      <c r="O236" s="378">
        <f>Tasaus[[#This Row],[Tasaus,  €/asukas]]*Tasaus[[#This Row],[Asukasluku 31.12.2021]]</f>
        <v>896684.20143546443</v>
      </c>
      <c r="Q236" s="116"/>
      <c r="R236" s="117"/>
      <c r="S236" s="118"/>
    </row>
    <row r="237" spans="1:19">
      <c r="A237" s="269">
        <v>739</v>
      </c>
      <c r="B237" s="13" t="s">
        <v>596</v>
      </c>
      <c r="C237" s="270">
        <v>3261</v>
      </c>
      <c r="D237" s="271">
        <v>21.5</v>
      </c>
      <c r="E237" s="271">
        <f>Tasaus[[#This Row],[Tuloveroprosentti 2022]]-12.64</f>
        <v>8.86</v>
      </c>
      <c r="F237" s="14">
        <v>10320619.279999999</v>
      </c>
      <c r="G237" s="14">
        <f>Tasaus[[#This Row],[Kunnallisvero (maksuunpantu), €]]*100/Tasaus[[#This Row],[Tuloveroprosentti 2022]]</f>
        <v>48002880.372093014</v>
      </c>
      <c r="H237" s="272">
        <f>Tasaus[[#This Row],[Verotettava tulo (kunnallisvero), €]]*($E$11/100)</f>
        <v>3537812.2834232561</v>
      </c>
      <c r="I237" s="14">
        <v>848195.29040563887</v>
      </c>
      <c r="J237" s="15">
        <v>783330.69670000009</v>
      </c>
      <c r="K237" s="15">
        <f>SUM(Tasaus[[#This Row],[Laskennallinen kunnallisvero, €]:[Laskennallinen kiinteistövero, €]])</f>
        <v>5169338.2705288948</v>
      </c>
      <c r="L237" s="15">
        <f>Tasaus[[#This Row],[Laskennallinen verotulo yhteensä, €]]/Tasaus[[#This Row],[Asukasluku 31.12.2021]]</f>
        <v>1585.2003282823964</v>
      </c>
      <c r="M237" s="34">
        <f>$L$11-Tasaus[[#This Row],[Laskennallinen verotulo yhteensä, €/asukas (=tasausraja)]]</f>
        <v>371.74967171760363</v>
      </c>
      <c r="N237" s="377">
        <f>IF(Tasaus[[#This Row],[Erotus = tasausraja - laskennallinen verotulo, €/asukas]]&gt;0,(Tasaus[[#This Row],[Erotus = tasausraja - laskennallinen verotulo, €/asukas]]*$B$7),(Tasaus[[#This Row],[Erotus = tasausraja - laskennallinen verotulo, €/asukas]]*$B$8))</f>
        <v>334.5747045458433</v>
      </c>
      <c r="O237" s="378">
        <f>Tasaus[[#This Row],[Tasaus,  €/asukas]]*Tasaus[[#This Row],[Asukasluku 31.12.2021]]</f>
        <v>1091048.1115239949</v>
      </c>
      <c r="Q237" s="116"/>
      <c r="R237" s="117"/>
      <c r="S237" s="118"/>
    </row>
    <row r="238" spans="1:19">
      <c r="A238" s="269">
        <v>740</v>
      </c>
      <c r="B238" s="13" t="s">
        <v>597</v>
      </c>
      <c r="C238" s="270">
        <v>32547</v>
      </c>
      <c r="D238" s="271">
        <v>22</v>
      </c>
      <c r="E238" s="271">
        <f>Tasaus[[#This Row],[Tuloveroprosentti 2022]]-12.64</f>
        <v>9.36</v>
      </c>
      <c r="F238" s="14">
        <v>116622887.23</v>
      </c>
      <c r="G238" s="14">
        <f>Tasaus[[#This Row],[Kunnallisvero (maksuunpantu), €]]*100/Tasaus[[#This Row],[Tuloveroprosentti 2022]]</f>
        <v>530104032.86363637</v>
      </c>
      <c r="H238" s="272">
        <f>Tasaus[[#This Row],[Verotettava tulo (kunnallisvero), €]]*($E$11/100)</f>
        <v>39068667.222050011</v>
      </c>
      <c r="I238" s="14">
        <v>8566223.8530982248</v>
      </c>
      <c r="J238" s="15">
        <v>5659925.1213500006</v>
      </c>
      <c r="K238" s="15">
        <f>SUM(Tasaus[[#This Row],[Laskennallinen kunnallisvero, €]:[Laskennallinen kiinteistövero, €]])</f>
        <v>53294816.196498238</v>
      </c>
      <c r="L238" s="15">
        <f>Tasaus[[#This Row],[Laskennallinen verotulo yhteensä, €]]/Tasaus[[#This Row],[Asukasluku 31.12.2021]]</f>
        <v>1637.4724612559755</v>
      </c>
      <c r="M238" s="34">
        <f>$L$11-Tasaus[[#This Row],[Laskennallinen verotulo yhteensä, €/asukas (=tasausraja)]]</f>
        <v>319.47753874402451</v>
      </c>
      <c r="N238" s="377">
        <f>IF(Tasaus[[#This Row],[Erotus = tasausraja - laskennallinen verotulo, €/asukas]]&gt;0,(Tasaus[[#This Row],[Erotus = tasausraja - laskennallinen verotulo, €/asukas]]*$B$7),(Tasaus[[#This Row],[Erotus = tasausraja - laskennallinen verotulo, €/asukas]]*$B$8))</f>
        <v>287.52978486962206</v>
      </c>
      <c r="O238" s="378">
        <f>Tasaus[[#This Row],[Tasaus,  €/asukas]]*Tasaus[[#This Row],[Asukasluku 31.12.2021]]</f>
        <v>9358231.9081515893</v>
      </c>
      <c r="Q238" s="116"/>
      <c r="R238" s="117"/>
      <c r="S238" s="118"/>
    </row>
    <row r="239" spans="1:19">
      <c r="A239" s="269">
        <v>742</v>
      </c>
      <c r="B239" s="13" t="s">
        <v>598</v>
      </c>
      <c r="C239" s="270">
        <v>1009</v>
      </c>
      <c r="D239" s="271">
        <v>21.75</v>
      </c>
      <c r="E239" s="271">
        <f>Tasaus[[#This Row],[Tuloveroprosentti 2022]]-12.64</f>
        <v>9.11</v>
      </c>
      <c r="F239" s="14">
        <v>3285273.87</v>
      </c>
      <c r="G239" s="14">
        <f>Tasaus[[#This Row],[Kunnallisvero (maksuunpantu), €]]*100/Tasaus[[#This Row],[Tuloveroprosentti 2022]]</f>
        <v>15104707.448275862</v>
      </c>
      <c r="H239" s="272">
        <f>Tasaus[[#This Row],[Verotettava tulo (kunnallisvero), €]]*($E$11/100)</f>
        <v>1113216.9389379313</v>
      </c>
      <c r="I239" s="14">
        <v>897699.69345365698</v>
      </c>
      <c r="J239" s="15">
        <v>193404.5563</v>
      </c>
      <c r="K239" s="15">
        <f>SUM(Tasaus[[#This Row],[Laskennallinen kunnallisvero, €]:[Laskennallinen kiinteistövero, €]])</f>
        <v>2204321.1886915881</v>
      </c>
      <c r="L239" s="15">
        <f>Tasaus[[#This Row],[Laskennallinen verotulo yhteensä, €]]/Tasaus[[#This Row],[Asukasluku 31.12.2021]]</f>
        <v>2184.6592553930504</v>
      </c>
      <c r="M239" s="34">
        <f>$L$11-Tasaus[[#This Row],[Laskennallinen verotulo yhteensä, €/asukas (=tasausraja)]]</f>
        <v>-227.7092553930504</v>
      </c>
      <c r="N239" s="377">
        <f>IF(Tasaus[[#This Row],[Erotus = tasausraja - laskennallinen verotulo, €/asukas]]&gt;0,(Tasaus[[#This Row],[Erotus = tasausraja - laskennallinen verotulo, €/asukas]]*$B$7),(Tasaus[[#This Row],[Erotus = tasausraja - laskennallinen verotulo, €/asukas]]*$B$8))</f>
        <v>-22.77092553930504</v>
      </c>
      <c r="O239" s="378">
        <f>Tasaus[[#This Row],[Tasaus,  €/asukas]]*Tasaus[[#This Row],[Asukasluku 31.12.2021]]</f>
        <v>-22975.863869158784</v>
      </c>
      <c r="Q239" s="116"/>
      <c r="R239" s="117"/>
      <c r="S239" s="118"/>
    </row>
    <row r="240" spans="1:19">
      <c r="A240" s="269">
        <v>743</v>
      </c>
      <c r="B240" s="13" t="s">
        <v>599</v>
      </c>
      <c r="C240" s="270">
        <v>64736</v>
      </c>
      <c r="D240" s="271">
        <v>21</v>
      </c>
      <c r="E240" s="271">
        <f>Tasaus[[#This Row],[Tuloveroprosentti 2022]]-12.64</f>
        <v>8.36</v>
      </c>
      <c r="F240" s="14">
        <v>245227766.19</v>
      </c>
      <c r="G240" s="14">
        <f>Tasaus[[#This Row],[Kunnallisvero (maksuunpantu), €]]*100/Tasaus[[#This Row],[Tuloveroprosentti 2022]]</f>
        <v>1167751267.5714285</v>
      </c>
      <c r="H240" s="272">
        <f>Tasaus[[#This Row],[Verotettava tulo (kunnallisvero), €]]*($E$11/100)</f>
        <v>86063268.420014307</v>
      </c>
      <c r="I240" s="14">
        <v>15689073.597845556</v>
      </c>
      <c r="J240" s="15">
        <v>11267196.587300001</v>
      </c>
      <c r="K240" s="15">
        <f>SUM(Tasaus[[#This Row],[Laskennallinen kunnallisvero, €]:[Laskennallinen kiinteistövero, €]])</f>
        <v>113019538.60515986</v>
      </c>
      <c r="L240" s="15">
        <f>Tasaus[[#This Row],[Laskennallinen verotulo yhteensä, €]]/Tasaus[[#This Row],[Asukasluku 31.12.2021]]</f>
        <v>1745.8529814193009</v>
      </c>
      <c r="M240" s="34">
        <f>$L$11-Tasaus[[#This Row],[Laskennallinen verotulo yhteensä, €/asukas (=tasausraja)]]</f>
        <v>211.09701858069911</v>
      </c>
      <c r="N240" s="377">
        <f>IF(Tasaus[[#This Row],[Erotus = tasausraja - laskennallinen verotulo, €/asukas]]&gt;0,(Tasaus[[#This Row],[Erotus = tasausraja - laskennallinen verotulo, €/asukas]]*$B$7),(Tasaus[[#This Row],[Erotus = tasausraja - laskennallinen verotulo, €/asukas]]*$B$8))</f>
        <v>189.9873167226292</v>
      </c>
      <c r="O240" s="378">
        <f>Tasaus[[#This Row],[Tasaus,  €/asukas]]*Tasaus[[#This Row],[Asukasluku 31.12.2021]]</f>
        <v>12299018.935356123</v>
      </c>
      <c r="Q240" s="116"/>
      <c r="R240" s="117"/>
      <c r="S240" s="118"/>
    </row>
    <row r="241" spans="1:19">
      <c r="A241" s="269">
        <v>746</v>
      </c>
      <c r="B241" s="13" t="s">
        <v>600</v>
      </c>
      <c r="C241" s="270">
        <v>4781</v>
      </c>
      <c r="D241" s="271">
        <v>21.75</v>
      </c>
      <c r="E241" s="271">
        <f>Tasaus[[#This Row],[Tuloveroprosentti 2022]]-12.64</f>
        <v>9.11</v>
      </c>
      <c r="F241" s="14">
        <v>13375203.92</v>
      </c>
      <c r="G241" s="14">
        <f>Tasaus[[#This Row],[Kunnallisvero (maksuunpantu), €]]*100/Tasaus[[#This Row],[Tuloveroprosentti 2022]]</f>
        <v>61495190.436781608</v>
      </c>
      <c r="H241" s="272">
        <f>Tasaus[[#This Row],[Verotettava tulo (kunnallisvero), €]]*($E$11/100)</f>
        <v>4532195.5351908058</v>
      </c>
      <c r="I241" s="14">
        <v>2692045.4229594162</v>
      </c>
      <c r="J241" s="15">
        <v>564327.88615000015</v>
      </c>
      <c r="K241" s="15">
        <f>SUM(Tasaus[[#This Row],[Laskennallinen kunnallisvero, €]:[Laskennallinen kiinteistövero, €]])</f>
        <v>7788568.8443002217</v>
      </c>
      <c r="L241" s="15">
        <f>Tasaus[[#This Row],[Laskennallinen verotulo yhteensä, €]]/Tasaus[[#This Row],[Asukasluku 31.12.2021]]</f>
        <v>1629.0668990379045</v>
      </c>
      <c r="M241" s="34">
        <f>$L$11-Tasaus[[#This Row],[Laskennallinen verotulo yhteensä, €/asukas (=tasausraja)]]</f>
        <v>327.88310096209557</v>
      </c>
      <c r="N241" s="377">
        <f>IF(Tasaus[[#This Row],[Erotus = tasausraja - laskennallinen verotulo, €/asukas]]&gt;0,(Tasaus[[#This Row],[Erotus = tasausraja - laskennallinen verotulo, €/asukas]]*$B$7),(Tasaus[[#This Row],[Erotus = tasausraja - laskennallinen verotulo, €/asukas]]*$B$8))</f>
        <v>295.09479086588601</v>
      </c>
      <c r="O241" s="378">
        <f>Tasaus[[#This Row],[Tasaus,  €/asukas]]*Tasaus[[#This Row],[Asukasluku 31.12.2021]]</f>
        <v>1410848.1951298011</v>
      </c>
      <c r="Q241" s="116"/>
      <c r="R241" s="117"/>
      <c r="S241" s="118"/>
    </row>
    <row r="242" spans="1:19">
      <c r="A242" s="269">
        <v>747</v>
      </c>
      <c r="B242" s="13" t="s">
        <v>601</v>
      </c>
      <c r="C242" s="270">
        <v>1352</v>
      </c>
      <c r="D242" s="271">
        <v>22</v>
      </c>
      <c r="E242" s="271">
        <f>Tasaus[[#This Row],[Tuloveroprosentti 2022]]-12.64</f>
        <v>9.36</v>
      </c>
      <c r="F242" s="14">
        <v>3587837.98</v>
      </c>
      <c r="G242" s="14">
        <f>Tasaus[[#This Row],[Kunnallisvero (maksuunpantu), €]]*100/Tasaus[[#This Row],[Tuloveroprosentti 2022]]</f>
        <v>16308354.454545455</v>
      </c>
      <c r="H242" s="272">
        <f>Tasaus[[#This Row],[Verotettava tulo (kunnallisvero), €]]*($E$11/100)</f>
        <v>1201925.7233000002</v>
      </c>
      <c r="I242" s="14">
        <v>560175.2801976453</v>
      </c>
      <c r="J242" s="15">
        <v>276149.00219999999</v>
      </c>
      <c r="K242" s="15">
        <f>SUM(Tasaus[[#This Row],[Laskennallinen kunnallisvero, €]:[Laskennallinen kiinteistövero, €]])</f>
        <v>2038250.0056976455</v>
      </c>
      <c r="L242" s="15">
        <f>Tasaus[[#This Row],[Laskennallinen verotulo yhteensä, €]]/Tasaus[[#This Row],[Asukasluku 31.12.2021]]</f>
        <v>1507.5813651609803</v>
      </c>
      <c r="M242" s="34">
        <f>$L$11-Tasaus[[#This Row],[Laskennallinen verotulo yhteensä, €/asukas (=tasausraja)]]</f>
        <v>449.36863483901971</v>
      </c>
      <c r="N242" s="377">
        <f>IF(Tasaus[[#This Row],[Erotus = tasausraja - laskennallinen verotulo, €/asukas]]&gt;0,(Tasaus[[#This Row],[Erotus = tasausraja - laskennallinen verotulo, €/asukas]]*$B$7),(Tasaus[[#This Row],[Erotus = tasausraja - laskennallinen verotulo, €/asukas]]*$B$8))</f>
        <v>404.43177135511775</v>
      </c>
      <c r="O242" s="378">
        <f>Tasaus[[#This Row],[Tasaus,  €/asukas]]*Tasaus[[#This Row],[Asukasluku 31.12.2021]]</f>
        <v>546791.75487211917</v>
      </c>
      <c r="Q242" s="116"/>
      <c r="R242" s="117"/>
      <c r="S242" s="118"/>
    </row>
    <row r="243" spans="1:19">
      <c r="A243" s="269">
        <v>748</v>
      </c>
      <c r="B243" s="13" t="s">
        <v>602</v>
      </c>
      <c r="C243" s="270">
        <v>5028</v>
      </c>
      <c r="D243" s="271">
        <v>22</v>
      </c>
      <c r="E243" s="271">
        <f>Tasaus[[#This Row],[Tuloveroprosentti 2022]]-12.64</f>
        <v>9.36</v>
      </c>
      <c r="F243" s="14">
        <v>15670625.970000001</v>
      </c>
      <c r="G243" s="14">
        <f>Tasaus[[#This Row],[Kunnallisvero (maksuunpantu), €]]*100/Tasaus[[#This Row],[Tuloveroprosentti 2022]]</f>
        <v>71230118.045454547</v>
      </c>
      <c r="H243" s="272">
        <f>Tasaus[[#This Row],[Verotettava tulo (kunnallisvero), €]]*($E$11/100)</f>
        <v>5249659.6999500012</v>
      </c>
      <c r="I243" s="14">
        <v>1100019.4093772059</v>
      </c>
      <c r="J243" s="15">
        <v>643654.59050000005</v>
      </c>
      <c r="K243" s="15">
        <f>SUM(Tasaus[[#This Row],[Laskennallinen kunnallisvero, €]:[Laskennallinen kiinteistövero, €]])</f>
        <v>6993333.6998272073</v>
      </c>
      <c r="L243" s="15">
        <f>Tasaus[[#This Row],[Laskennallinen verotulo yhteensä, €]]/Tasaus[[#This Row],[Asukasluku 31.12.2021]]</f>
        <v>1390.8778241502002</v>
      </c>
      <c r="M243" s="34">
        <f>$L$11-Tasaus[[#This Row],[Laskennallinen verotulo yhteensä, €/asukas (=tasausraja)]]</f>
        <v>566.07217584979981</v>
      </c>
      <c r="N243" s="377">
        <f>IF(Tasaus[[#This Row],[Erotus = tasausraja - laskennallinen verotulo, €/asukas]]&gt;0,(Tasaus[[#This Row],[Erotus = tasausraja - laskennallinen verotulo, €/asukas]]*$B$7),(Tasaus[[#This Row],[Erotus = tasausraja - laskennallinen verotulo, €/asukas]]*$B$8))</f>
        <v>509.46495826481981</v>
      </c>
      <c r="O243" s="378">
        <f>Tasaus[[#This Row],[Tasaus,  €/asukas]]*Tasaus[[#This Row],[Asukasluku 31.12.2021]]</f>
        <v>2561589.8101555142</v>
      </c>
      <c r="Q243" s="116"/>
      <c r="R243" s="117"/>
      <c r="S243" s="118"/>
    </row>
    <row r="244" spans="1:19">
      <c r="A244" s="269">
        <v>749</v>
      </c>
      <c r="B244" s="13" t="s">
        <v>603</v>
      </c>
      <c r="C244" s="270">
        <v>21293</v>
      </c>
      <c r="D244" s="271">
        <v>22.000000000000004</v>
      </c>
      <c r="E244" s="271">
        <f>Tasaus[[#This Row],[Tuloveroprosentti 2022]]-12.64</f>
        <v>9.360000000000003</v>
      </c>
      <c r="F244" s="14">
        <v>87192239.599999994</v>
      </c>
      <c r="G244" s="14">
        <f>Tasaus[[#This Row],[Kunnallisvero (maksuunpantu), €]]*100/Tasaus[[#This Row],[Tuloveroprosentti 2022]]</f>
        <v>396328361.81818175</v>
      </c>
      <c r="H244" s="272">
        <f>Tasaus[[#This Row],[Verotettava tulo (kunnallisvero), €]]*($E$11/100)</f>
        <v>29209400.266000003</v>
      </c>
      <c r="I244" s="14">
        <v>4341825.8219350604</v>
      </c>
      <c r="J244" s="15">
        <v>2550783.7714999998</v>
      </c>
      <c r="K244" s="15">
        <f>SUM(Tasaus[[#This Row],[Laskennallinen kunnallisvero, €]:[Laskennallinen kiinteistövero, €]])</f>
        <v>36102009.859435067</v>
      </c>
      <c r="L244" s="15">
        <f>Tasaus[[#This Row],[Laskennallinen verotulo yhteensä, €]]/Tasaus[[#This Row],[Asukasluku 31.12.2021]]</f>
        <v>1695.4872427293039</v>
      </c>
      <c r="M244" s="34">
        <f>$L$11-Tasaus[[#This Row],[Laskennallinen verotulo yhteensä, €/asukas (=tasausraja)]]</f>
        <v>261.4627572706961</v>
      </c>
      <c r="N244" s="377">
        <f>IF(Tasaus[[#This Row],[Erotus = tasausraja - laskennallinen verotulo, €/asukas]]&gt;0,(Tasaus[[#This Row],[Erotus = tasausraja - laskennallinen verotulo, €/asukas]]*$B$7),(Tasaus[[#This Row],[Erotus = tasausraja - laskennallinen verotulo, €/asukas]]*$B$8))</f>
        <v>235.31648154362651</v>
      </c>
      <c r="O244" s="378">
        <f>Tasaus[[#This Row],[Tasaus,  €/asukas]]*Tasaus[[#This Row],[Asukasluku 31.12.2021]]</f>
        <v>5010593.8415084388</v>
      </c>
      <c r="Q244" s="116"/>
      <c r="R244" s="117"/>
      <c r="S244" s="118"/>
    </row>
    <row r="245" spans="1:19">
      <c r="A245" s="269">
        <v>751</v>
      </c>
      <c r="B245" s="13" t="s">
        <v>604</v>
      </c>
      <c r="C245" s="270">
        <v>2904</v>
      </c>
      <c r="D245" s="271">
        <v>22.000000000000004</v>
      </c>
      <c r="E245" s="271">
        <f>Tasaus[[#This Row],[Tuloveroprosentti 2022]]-12.64</f>
        <v>9.360000000000003</v>
      </c>
      <c r="F245" s="14">
        <v>11160943.609999999</v>
      </c>
      <c r="G245" s="14">
        <f>Tasaus[[#This Row],[Kunnallisvero (maksuunpantu), €]]*100/Tasaus[[#This Row],[Tuloveroprosentti 2022]]</f>
        <v>50731561.863636352</v>
      </c>
      <c r="H245" s="272">
        <f>Tasaus[[#This Row],[Verotettava tulo (kunnallisvero), €]]*($E$11/100)</f>
        <v>3738916.10935</v>
      </c>
      <c r="I245" s="14">
        <v>271746.39608870615</v>
      </c>
      <c r="J245" s="15">
        <v>337167.2145</v>
      </c>
      <c r="K245" s="15">
        <f>SUM(Tasaus[[#This Row],[Laskennallinen kunnallisvero, €]:[Laskennallinen kiinteistövero, €]])</f>
        <v>4347829.7199387066</v>
      </c>
      <c r="L245" s="15">
        <f>Tasaus[[#This Row],[Laskennallinen verotulo yhteensä, €]]/Tasaus[[#This Row],[Asukasluku 31.12.2021]]</f>
        <v>1497.186542678618</v>
      </c>
      <c r="M245" s="34">
        <f>$L$11-Tasaus[[#This Row],[Laskennallinen verotulo yhteensä, €/asukas (=tasausraja)]]</f>
        <v>459.76345732138202</v>
      </c>
      <c r="N245" s="377">
        <f>IF(Tasaus[[#This Row],[Erotus = tasausraja - laskennallinen verotulo, €/asukas]]&gt;0,(Tasaus[[#This Row],[Erotus = tasausraja - laskennallinen verotulo, €/asukas]]*$B$7),(Tasaus[[#This Row],[Erotus = tasausraja - laskennallinen verotulo, €/asukas]]*$B$8))</f>
        <v>413.78711158924381</v>
      </c>
      <c r="O245" s="378">
        <f>Tasaus[[#This Row],[Tasaus,  €/asukas]]*Tasaus[[#This Row],[Asukasluku 31.12.2021]]</f>
        <v>1201637.772055164</v>
      </c>
      <c r="Q245" s="116"/>
      <c r="R245" s="117"/>
      <c r="S245" s="118"/>
    </row>
    <row r="246" spans="1:19">
      <c r="A246" s="269">
        <v>753</v>
      </c>
      <c r="B246" s="13" t="s">
        <v>605</v>
      </c>
      <c r="C246" s="270">
        <v>22190</v>
      </c>
      <c r="D246" s="271">
        <v>19.25</v>
      </c>
      <c r="E246" s="271">
        <f>Tasaus[[#This Row],[Tuloveroprosentti 2022]]-12.64</f>
        <v>6.6099999999999994</v>
      </c>
      <c r="F246" s="14">
        <v>103287141.15000001</v>
      </c>
      <c r="G246" s="14">
        <f>Tasaus[[#This Row],[Kunnallisvero (maksuunpantu), €]]*100/Tasaus[[#This Row],[Tuloveroprosentti 2022]]</f>
        <v>536556577.40259743</v>
      </c>
      <c r="H246" s="272">
        <f>Tasaus[[#This Row],[Verotettava tulo (kunnallisvero), €]]*($E$11/100)</f>
        <v>39544219.754571438</v>
      </c>
      <c r="I246" s="14">
        <v>4388480.9131669607</v>
      </c>
      <c r="J246" s="15">
        <v>5627334.6303000003</v>
      </c>
      <c r="K246" s="15">
        <f>SUM(Tasaus[[#This Row],[Laskennallinen kunnallisvero, €]:[Laskennallinen kiinteistövero, €]])</f>
        <v>49560035.298038401</v>
      </c>
      <c r="L246" s="15">
        <f>Tasaus[[#This Row],[Laskennallinen verotulo yhteensä, €]]/Tasaus[[#This Row],[Asukasluku 31.12.2021]]</f>
        <v>2233.440076522686</v>
      </c>
      <c r="M246" s="34">
        <f>$L$11-Tasaus[[#This Row],[Laskennallinen verotulo yhteensä, €/asukas (=tasausraja)]]</f>
        <v>-276.49007652268597</v>
      </c>
      <c r="N246" s="377">
        <f>IF(Tasaus[[#This Row],[Erotus = tasausraja - laskennallinen verotulo, €/asukas]]&gt;0,(Tasaus[[#This Row],[Erotus = tasausraja - laskennallinen verotulo, €/asukas]]*$B$7),(Tasaus[[#This Row],[Erotus = tasausraja - laskennallinen verotulo, €/asukas]]*$B$8))</f>
        <v>-27.649007652268597</v>
      </c>
      <c r="O246" s="378">
        <f>Tasaus[[#This Row],[Tasaus,  €/asukas]]*Tasaus[[#This Row],[Asukasluku 31.12.2021]]</f>
        <v>-613531.47980384016</v>
      </c>
      <c r="Q246" s="116"/>
      <c r="R246" s="117"/>
      <c r="S246" s="118"/>
    </row>
    <row r="247" spans="1:19">
      <c r="A247" s="269">
        <v>755</v>
      </c>
      <c r="B247" s="13" t="s">
        <v>606</v>
      </c>
      <c r="C247" s="270">
        <v>6198</v>
      </c>
      <c r="D247" s="271">
        <v>21.25</v>
      </c>
      <c r="E247" s="271">
        <f>Tasaus[[#This Row],[Tuloveroprosentti 2022]]-12.64</f>
        <v>8.61</v>
      </c>
      <c r="F247" s="14">
        <v>29928781.879999999</v>
      </c>
      <c r="G247" s="14">
        <f>Tasaus[[#This Row],[Kunnallisvero (maksuunpantu), €]]*100/Tasaus[[#This Row],[Tuloveroprosentti 2022]]</f>
        <v>140841326.49411765</v>
      </c>
      <c r="H247" s="272">
        <f>Tasaus[[#This Row],[Verotettava tulo (kunnallisvero), €]]*($E$11/100)</f>
        <v>10380005.762616472</v>
      </c>
      <c r="I247" s="14">
        <v>730508.32372035168</v>
      </c>
      <c r="J247" s="15">
        <v>1180807.9890000001</v>
      </c>
      <c r="K247" s="15">
        <f>SUM(Tasaus[[#This Row],[Laskennallinen kunnallisvero, €]:[Laskennallinen kiinteistövero, €]])</f>
        <v>12291322.075336823</v>
      </c>
      <c r="L247" s="15">
        <f>Tasaus[[#This Row],[Laskennallinen verotulo yhteensä, €]]/Tasaus[[#This Row],[Asukasluku 31.12.2021]]</f>
        <v>1983.1110157045537</v>
      </c>
      <c r="M247" s="34">
        <f>$L$11-Tasaus[[#This Row],[Laskennallinen verotulo yhteensä, €/asukas (=tasausraja)]]</f>
        <v>-26.16101570455362</v>
      </c>
      <c r="N247" s="377">
        <f>IF(Tasaus[[#This Row],[Erotus = tasausraja - laskennallinen verotulo, €/asukas]]&gt;0,(Tasaus[[#This Row],[Erotus = tasausraja - laskennallinen verotulo, €/asukas]]*$B$7),(Tasaus[[#This Row],[Erotus = tasausraja - laskennallinen verotulo, €/asukas]]*$B$8))</f>
        <v>-2.6161015704553621</v>
      </c>
      <c r="O247" s="378">
        <f>Tasaus[[#This Row],[Tasaus,  €/asukas]]*Tasaus[[#This Row],[Asukasluku 31.12.2021]]</f>
        <v>-16214.597533682334</v>
      </c>
      <c r="Q247" s="116"/>
      <c r="R247" s="117"/>
      <c r="S247" s="118"/>
    </row>
    <row r="248" spans="1:19">
      <c r="A248" s="269">
        <v>758</v>
      </c>
      <c r="B248" s="13" t="s">
        <v>607</v>
      </c>
      <c r="C248" s="270">
        <v>8187</v>
      </c>
      <c r="D248" s="271">
        <v>21</v>
      </c>
      <c r="E248" s="271">
        <f>Tasaus[[#This Row],[Tuloveroprosentti 2022]]-12.64</f>
        <v>8.36</v>
      </c>
      <c r="F248" s="14">
        <v>30730002.010000002</v>
      </c>
      <c r="G248" s="14">
        <f>Tasaus[[#This Row],[Kunnallisvero (maksuunpantu), €]]*100/Tasaus[[#This Row],[Tuloveroprosentti 2022]]</f>
        <v>146333342.90476191</v>
      </c>
      <c r="H248" s="272">
        <f>Tasaus[[#This Row],[Verotettava tulo (kunnallisvero), €]]*($E$11/100)</f>
        <v>10784767.372080956</v>
      </c>
      <c r="I248" s="14">
        <v>2644759.2555125146</v>
      </c>
      <c r="J248" s="15">
        <v>1915996.2298000003</v>
      </c>
      <c r="K248" s="15">
        <f>SUM(Tasaus[[#This Row],[Laskennallinen kunnallisvero, €]:[Laskennallinen kiinteistövero, €]])</f>
        <v>15345522.857393472</v>
      </c>
      <c r="L248" s="15">
        <f>Tasaus[[#This Row],[Laskennallinen verotulo yhteensä, €]]/Tasaus[[#This Row],[Asukasluku 31.12.2021]]</f>
        <v>1874.3767994861942</v>
      </c>
      <c r="M248" s="34">
        <f>$L$11-Tasaus[[#This Row],[Laskennallinen verotulo yhteensä, €/asukas (=tasausraja)]]</f>
        <v>82.573200513805887</v>
      </c>
      <c r="N248" s="377">
        <f>IF(Tasaus[[#This Row],[Erotus = tasausraja - laskennallinen verotulo, €/asukas]]&gt;0,(Tasaus[[#This Row],[Erotus = tasausraja - laskennallinen verotulo, €/asukas]]*$B$7),(Tasaus[[#This Row],[Erotus = tasausraja - laskennallinen verotulo, €/asukas]]*$B$8))</f>
        <v>74.315880462425298</v>
      </c>
      <c r="O248" s="378">
        <f>Tasaus[[#This Row],[Tasaus,  €/asukas]]*Tasaus[[#This Row],[Asukasluku 31.12.2021]]</f>
        <v>608424.11334587587</v>
      </c>
      <c r="Q248" s="116"/>
      <c r="R248" s="117"/>
      <c r="S248" s="118"/>
    </row>
    <row r="249" spans="1:19">
      <c r="A249" s="269">
        <v>759</v>
      </c>
      <c r="B249" s="13" t="s">
        <v>608</v>
      </c>
      <c r="C249" s="270">
        <v>1997</v>
      </c>
      <c r="D249" s="271">
        <v>21.750000000000004</v>
      </c>
      <c r="E249" s="271">
        <f>Tasaus[[#This Row],[Tuloveroprosentti 2022]]-12.64</f>
        <v>9.110000000000003</v>
      </c>
      <c r="F249" s="14">
        <v>5132359.78</v>
      </c>
      <c r="G249" s="14">
        <f>Tasaus[[#This Row],[Kunnallisvero (maksuunpantu), €]]*100/Tasaus[[#This Row],[Tuloveroprosentti 2022]]</f>
        <v>23597056.45977011</v>
      </c>
      <c r="H249" s="272">
        <f>Tasaus[[#This Row],[Verotettava tulo (kunnallisvero), €]]*($E$11/100)</f>
        <v>1739103.0610850574</v>
      </c>
      <c r="I249" s="14">
        <v>864170.22998590267</v>
      </c>
      <c r="J249" s="15">
        <v>300113.49995000003</v>
      </c>
      <c r="K249" s="15">
        <f>SUM(Tasaus[[#This Row],[Laskennallinen kunnallisvero, €]:[Laskennallinen kiinteistövero, €]])</f>
        <v>2903386.7910209601</v>
      </c>
      <c r="L249" s="15">
        <f>Tasaus[[#This Row],[Laskennallinen verotulo yhteensä, €]]/Tasaus[[#This Row],[Asukasluku 31.12.2021]]</f>
        <v>1453.8742068207112</v>
      </c>
      <c r="M249" s="34">
        <f>$L$11-Tasaus[[#This Row],[Laskennallinen verotulo yhteensä, €/asukas (=tasausraja)]]</f>
        <v>503.07579317928889</v>
      </c>
      <c r="N249" s="377">
        <f>IF(Tasaus[[#This Row],[Erotus = tasausraja - laskennallinen verotulo, €/asukas]]&gt;0,(Tasaus[[#This Row],[Erotus = tasausraja - laskennallinen verotulo, €/asukas]]*$B$7),(Tasaus[[#This Row],[Erotus = tasausraja - laskennallinen verotulo, €/asukas]]*$B$8))</f>
        <v>452.76821386136004</v>
      </c>
      <c r="O249" s="378">
        <f>Tasaus[[#This Row],[Tasaus,  €/asukas]]*Tasaus[[#This Row],[Asukasluku 31.12.2021]]</f>
        <v>904178.12308113603</v>
      </c>
      <c r="Q249" s="116"/>
      <c r="R249" s="117"/>
      <c r="S249" s="118"/>
    </row>
    <row r="250" spans="1:19">
      <c r="A250" s="269">
        <v>761</v>
      </c>
      <c r="B250" s="13" t="s">
        <v>609</v>
      </c>
      <c r="C250" s="270">
        <v>8563</v>
      </c>
      <c r="D250" s="271">
        <v>20.5</v>
      </c>
      <c r="E250" s="271">
        <f>Tasaus[[#This Row],[Tuloveroprosentti 2022]]-12.64</f>
        <v>7.8599999999999994</v>
      </c>
      <c r="F250" s="14">
        <v>27153008.050000001</v>
      </c>
      <c r="G250" s="14">
        <f>Tasaus[[#This Row],[Kunnallisvero (maksuunpantu), €]]*100/Tasaus[[#This Row],[Tuloveroprosentti 2022]]</f>
        <v>132453697.80487806</v>
      </c>
      <c r="H250" s="272">
        <f>Tasaus[[#This Row],[Verotettava tulo (kunnallisvero), €]]*($E$11/100)</f>
        <v>9761837.5282195155</v>
      </c>
      <c r="I250" s="14">
        <v>1397516.0236334512</v>
      </c>
      <c r="J250" s="15">
        <v>1190936.34855</v>
      </c>
      <c r="K250" s="15">
        <f>SUM(Tasaus[[#This Row],[Laskennallinen kunnallisvero, €]:[Laskennallinen kiinteistövero, €]])</f>
        <v>12350289.900402967</v>
      </c>
      <c r="L250" s="15">
        <f>Tasaus[[#This Row],[Laskennallinen verotulo yhteensä, €]]/Tasaus[[#This Row],[Asukasluku 31.12.2021]]</f>
        <v>1442.2854023593329</v>
      </c>
      <c r="M250" s="34">
        <f>$L$11-Tasaus[[#This Row],[Laskennallinen verotulo yhteensä, €/asukas (=tasausraja)]]</f>
        <v>514.66459764066713</v>
      </c>
      <c r="N250" s="377">
        <f>IF(Tasaus[[#This Row],[Erotus = tasausraja - laskennallinen verotulo, €/asukas]]&gt;0,(Tasaus[[#This Row],[Erotus = tasausraja - laskennallinen verotulo, €/asukas]]*$B$7),(Tasaus[[#This Row],[Erotus = tasausraja - laskennallinen verotulo, €/asukas]]*$B$8))</f>
        <v>463.19813787660041</v>
      </c>
      <c r="O250" s="378">
        <f>Tasaus[[#This Row],[Tasaus,  €/asukas]]*Tasaus[[#This Row],[Asukasluku 31.12.2021]]</f>
        <v>3966365.6546373293</v>
      </c>
      <c r="Q250" s="116"/>
      <c r="R250" s="117"/>
      <c r="S250" s="118"/>
    </row>
    <row r="251" spans="1:19">
      <c r="A251" s="269">
        <v>762</v>
      </c>
      <c r="B251" s="13" t="s">
        <v>610</v>
      </c>
      <c r="C251" s="270">
        <v>3777</v>
      </c>
      <c r="D251" s="271">
        <v>21.25</v>
      </c>
      <c r="E251" s="271">
        <f>Tasaus[[#This Row],[Tuloveroprosentti 2022]]-12.64</f>
        <v>8.61</v>
      </c>
      <c r="F251" s="14">
        <v>10595392.52</v>
      </c>
      <c r="G251" s="14">
        <f>Tasaus[[#This Row],[Kunnallisvero (maksuunpantu), €]]*100/Tasaus[[#This Row],[Tuloveroprosentti 2022]]</f>
        <v>49860670.682352938</v>
      </c>
      <c r="H251" s="272">
        <f>Tasaus[[#This Row],[Verotettava tulo (kunnallisvero), €]]*($E$11/100)</f>
        <v>3674731.4292894122</v>
      </c>
      <c r="I251" s="14">
        <v>1770600.2018582954</v>
      </c>
      <c r="J251" s="15">
        <v>516714.62125000008</v>
      </c>
      <c r="K251" s="15">
        <f>SUM(Tasaus[[#This Row],[Laskennallinen kunnallisvero, €]:[Laskennallinen kiinteistövero, €]])</f>
        <v>5962046.2523977077</v>
      </c>
      <c r="L251" s="15">
        <f>Tasaus[[#This Row],[Laskennallinen verotulo yhteensä, €]]/Tasaus[[#This Row],[Asukasluku 31.12.2021]]</f>
        <v>1578.5137019850961</v>
      </c>
      <c r="M251" s="34">
        <f>$L$11-Tasaus[[#This Row],[Laskennallinen verotulo yhteensä, €/asukas (=tasausraja)]]</f>
        <v>378.43629801490397</v>
      </c>
      <c r="N251" s="377">
        <f>IF(Tasaus[[#This Row],[Erotus = tasausraja - laskennallinen verotulo, €/asukas]]&gt;0,(Tasaus[[#This Row],[Erotus = tasausraja - laskennallinen verotulo, €/asukas]]*$B$7),(Tasaus[[#This Row],[Erotus = tasausraja - laskennallinen verotulo, €/asukas]]*$B$8))</f>
        <v>340.59266821341356</v>
      </c>
      <c r="O251" s="378">
        <f>Tasaus[[#This Row],[Tasaus,  €/asukas]]*Tasaus[[#This Row],[Asukasluku 31.12.2021]]</f>
        <v>1286418.507842063</v>
      </c>
      <c r="Q251" s="116"/>
      <c r="R251" s="117"/>
      <c r="S251" s="118"/>
    </row>
    <row r="252" spans="1:19">
      <c r="A252" s="269">
        <v>765</v>
      </c>
      <c r="B252" s="13" t="s">
        <v>611</v>
      </c>
      <c r="C252" s="270">
        <v>10348</v>
      </c>
      <c r="D252" s="271">
        <v>19.75</v>
      </c>
      <c r="E252" s="271">
        <f>Tasaus[[#This Row],[Tuloveroprosentti 2022]]-12.64</f>
        <v>7.1099999999999994</v>
      </c>
      <c r="F252" s="14">
        <v>35125120.409999996</v>
      </c>
      <c r="G252" s="14">
        <f>Tasaus[[#This Row],[Kunnallisvero (maksuunpantu), €]]*100/Tasaus[[#This Row],[Tuloveroprosentti 2022]]</f>
        <v>177848710.93670884</v>
      </c>
      <c r="H252" s="272">
        <f>Tasaus[[#This Row],[Verotettava tulo (kunnallisvero), €]]*($E$11/100)</f>
        <v>13107449.996035444</v>
      </c>
      <c r="I252" s="14">
        <v>2879304.9802579707</v>
      </c>
      <c r="J252" s="15">
        <v>2298002.1295500002</v>
      </c>
      <c r="K252" s="15">
        <f>SUM(Tasaus[[#This Row],[Laskennallinen kunnallisvero, €]:[Laskennallinen kiinteistövero, €]])</f>
        <v>18284757.105843414</v>
      </c>
      <c r="L252" s="15">
        <f>Tasaus[[#This Row],[Laskennallinen verotulo yhteensä, €]]/Tasaus[[#This Row],[Asukasluku 31.12.2021]]</f>
        <v>1766.9846449404149</v>
      </c>
      <c r="M252" s="34">
        <f>$L$11-Tasaus[[#This Row],[Laskennallinen verotulo yhteensä, €/asukas (=tasausraja)]]</f>
        <v>189.96535505958514</v>
      </c>
      <c r="N252" s="377">
        <f>IF(Tasaus[[#This Row],[Erotus = tasausraja - laskennallinen verotulo, €/asukas]]&gt;0,(Tasaus[[#This Row],[Erotus = tasausraja - laskennallinen verotulo, €/asukas]]*$B$7),(Tasaus[[#This Row],[Erotus = tasausraja - laskennallinen verotulo, €/asukas]]*$B$8))</f>
        <v>170.96881955362662</v>
      </c>
      <c r="O252" s="378">
        <f>Tasaus[[#This Row],[Tasaus,  €/asukas]]*Tasaus[[#This Row],[Asukasluku 31.12.2021]]</f>
        <v>1769185.3447409282</v>
      </c>
      <c r="Q252" s="116"/>
      <c r="R252" s="117"/>
      <c r="S252" s="118"/>
    </row>
    <row r="253" spans="1:19">
      <c r="A253" s="269">
        <v>768</v>
      </c>
      <c r="B253" s="13" t="s">
        <v>612</v>
      </c>
      <c r="C253" s="270">
        <v>2430</v>
      </c>
      <c r="D253" s="271">
        <v>21</v>
      </c>
      <c r="E253" s="271">
        <f>Tasaus[[#This Row],[Tuloveroprosentti 2022]]-12.64</f>
        <v>8.36</v>
      </c>
      <c r="F253" s="14">
        <v>6594662.1900000004</v>
      </c>
      <c r="G253" s="14">
        <f>Tasaus[[#This Row],[Kunnallisvero (maksuunpantu), €]]*100/Tasaus[[#This Row],[Tuloveroprosentti 2022]]</f>
        <v>31403153.285714287</v>
      </c>
      <c r="H253" s="272">
        <f>Tasaus[[#This Row],[Verotettava tulo (kunnallisvero), €]]*($E$11/100)</f>
        <v>2314412.3971571433</v>
      </c>
      <c r="I253" s="14">
        <v>999513.62340562965</v>
      </c>
      <c r="J253" s="15">
        <v>593326.72975000006</v>
      </c>
      <c r="K253" s="15">
        <f>SUM(Tasaus[[#This Row],[Laskennallinen kunnallisvero, €]:[Laskennallinen kiinteistövero, €]])</f>
        <v>3907252.750312773</v>
      </c>
      <c r="L253" s="15">
        <f>Tasaus[[#This Row],[Laskennallinen verotulo yhteensä, €]]/Tasaus[[#This Row],[Asukasluku 31.12.2021]]</f>
        <v>1607.9229425155445</v>
      </c>
      <c r="M253" s="34">
        <f>$L$11-Tasaus[[#This Row],[Laskennallinen verotulo yhteensä, €/asukas (=tasausraja)]]</f>
        <v>349.02705748445555</v>
      </c>
      <c r="N253" s="377">
        <f>IF(Tasaus[[#This Row],[Erotus = tasausraja - laskennallinen verotulo, €/asukas]]&gt;0,(Tasaus[[#This Row],[Erotus = tasausraja - laskennallinen verotulo, €/asukas]]*$B$7),(Tasaus[[#This Row],[Erotus = tasausraja - laskennallinen verotulo, €/asukas]]*$B$8))</f>
        <v>314.12435173601</v>
      </c>
      <c r="O253" s="378">
        <f>Tasaus[[#This Row],[Tasaus,  €/asukas]]*Tasaus[[#This Row],[Asukasluku 31.12.2021]]</f>
        <v>763322.17471850431</v>
      </c>
      <c r="Q253" s="116"/>
      <c r="R253" s="117"/>
      <c r="S253" s="118"/>
    </row>
    <row r="254" spans="1:19">
      <c r="A254" s="269">
        <v>777</v>
      </c>
      <c r="B254" s="13" t="s">
        <v>613</v>
      </c>
      <c r="C254" s="270">
        <v>7508</v>
      </c>
      <c r="D254" s="271">
        <v>21.5</v>
      </c>
      <c r="E254" s="271">
        <f>Tasaus[[#This Row],[Tuloveroprosentti 2022]]-12.64</f>
        <v>8.86</v>
      </c>
      <c r="F254" s="14">
        <v>22623495.98</v>
      </c>
      <c r="G254" s="14">
        <f>Tasaus[[#This Row],[Kunnallisvero (maksuunpantu), €]]*100/Tasaus[[#This Row],[Tuloveroprosentti 2022]]</f>
        <v>105225562.69767442</v>
      </c>
      <c r="H254" s="272">
        <f>Tasaus[[#This Row],[Verotettava tulo (kunnallisvero), €]]*($E$11/100)</f>
        <v>7755123.9708186062</v>
      </c>
      <c r="I254" s="14">
        <v>2573013.5190534182</v>
      </c>
      <c r="J254" s="15">
        <v>953305.52540000016</v>
      </c>
      <c r="K254" s="15">
        <f>SUM(Tasaus[[#This Row],[Laskennallinen kunnallisvero, €]:[Laskennallinen kiinteistövero, €]])</f>
        <v>11281443.015272023</v>
      </c>
      <c r="L254" s="15">
        <f>Tasaus[[#This Row],[Laskennallinen verotulo yhteensä, €]]/Tasaus[[#This Row],[Asukasluku 31.12.2021]]</f>
        <v>1502.5896397538656</v>
      </c>
      <c r="M254" s="34">
        <f>$L$11-Tasaus[[#This Row],[Laskennallinen verotulo yhteensä, €/asukas (=tasausraja)]]</f>
        <v>454.36036024613441</v>
      </c>
      <c r="N254" s="377">
        <f>IF(Tasaus[[#This Row],[Erotus = tasausraja - laskennallinen verotulo, €/asukas]]&gt;0,(Tasaus[[#This Row],[Erotus = tasausraja - laskennallinen verotulo, €/asukas]]*$B$7),(Tasaus[[#This Row],[Erotus = tasausraja - laskennallinen verotulo, €/asukas]]*$B$8))</f>
        <v>408.92432422152098</v>
      </c>
      <c r="O254" s="378">
        <f>Tasaus[[#This Row],[Tasaus,  €/asukas]]*Tasaus[[#This Row],[Asukasluku 31.12.2021]]</f>
        <v>3070203.8262551795</v>
      </c>
      <c r="Q254" s="116"/>
      <c r="R254" s="117"/>
      <c r="S254" s="118"/>
    </row>
    <row r="255" spans="1:19">
      <c r="A255" s="269">
        <v>778</v>
      </c>
      <c r="B255" s="13" t="s">
        <v>614</v>
      </c>
      <c r="C255" s="270">
        <v>6891</v>
      </c>
      <c r="D255" s="271">
        <v>21.75</v>
      </c>
      <c r="E255" s="271">
        <f>Tasaus[[#This Row],[Tuloveroprosentti 2022]]-12.64</f>
        <v>9.11</v>
      </c>
      <c r="F255" s="14">
        <v>22055597.649999999</v>
      </c>
      <c r="G255" s="14">
        <f>Tasaus[[#This Row],[Kunnallisvero (maksuunpantu), €]]*100/Tasaus[[#This Row],[Tuloveroprosentti 2022]]</f>
        <v>101405046.66666667</v>
      </c>
      <c r="H255" s="272">
        <f>Tasaus[[#This Row],[Verotettava tulo (kunnallisvero), €]]*($E$11/100)</f>
        <v>7473551.9393333355</v>
      </c>
      <c r="I255" s="14">
        <v>1558297.2533960862</v>
      </c>
      <c r="J255" s="15">
        <v>865211.31784999999</v>
      </c>
      <c r="K255" s="15">
        <f>SUM(Tasaus[[#This Row],[Laskennallinen kunnallisvero, €]:[Laskennallinen kiinteistövero, €]])</f>
        <v>9897060.5105794203</v>
      </c>
      <c r="L255" s="15">
        <f>Tasaus[[#This Row],[Laskennallinen verotulo yhteensä, €]]/Tasaus[[#This Row],[Asukasluku 31.12.2021]]</f>
        <v>1436.2299391350195</v>
      </c>
      <c r="M255" s="34">
        <f>$L$11-Tasaus[[#This Row],[Laskennallinen verotulo yhteensä, €/asukas (=tasausraja)]]</f>
        <v>520.7200608649805</v>
      </c>
      <c r="N255" s="377">
        <f>IF(Tasaus[[#This Row],[Erotus = tasausraja - laskennallinen verotulo, €/asukas]]&gt;0,(Tasaus[[#This Row],[Erotus = tasausraja - laskennallinen verotulo, €/asukas]]*$B$7),(Tasaus[[#This Row],[Erotus = tasausraja - laskennallinen verotulo, €/asukas]]*$B$8))</f>
        <v>468.64805477848245</v>
      </c>
      <c r="O255" s="378">
        <f>Tasaus[[#This Row],[Tasaus,  €/asukas]]*Tasaus[[#This Row],[Asukasluku 31.12.2021]]</f>
        <v>3229453.7454785225</v>
      </c>
      <c r="Q255" s="116"/>
      <c r="R255" s="117"/>
      <c r="S255" s="118"/>
    </row>
    <row r="256" spans="1:19">
      <c r="A256" s="269">
        <v>781</v>
      </c>
      <c r="B256" s="13" t="s">
        <v>615</v>
      </c>
      <c r="C256" s="270">
        <v>3584</v>
      </c>
      <c r="D256" s="271">
        <v>19</v>
      </c>
      <c r="E256" s="271">
        <f>Tasaus[[#This Row],[Tuloveroprosentti 2022]]-12.64</f>
        <v>6.3599999999999994</v>
      </c>
      <c r="F256" s="14">
        <v>9508307.5500000007</v>
      </c>
      <c r="G256" s="14">
        <f>Tasaus[[#This Row],[Kunnallisvero (maksuunpantu), €]]*100/Tasaus[[#This Row],[Tuloveroprosentti 2022]]</f>
        <v>50043723.947368428</v>
      </c>
      <c r="H256" s="272">
        <f>Tasaus[[#This Row],[Verotettava tulo (kunnallisvero), €]]*($E$11/100)</f>
        <v>3688222.4549210537</v>
      </c>
      <c r="I256" s="14">
        <v>1270355.3386442505</v>
      </c>
      <c r="J256" s="15">
        <v>1214802.3977000003</v>
      </c>
      <c r="K256" s="15">
        <f>SUM(Tasaus[[#This Row],[Laskennallinen kunnallisvero, €]:[Laskennallinen kiinteistövero, €]])</f>
        <v>6173380.1912653046</v>
      </c>
      <c r="L256" s="15">
        <f>Tasaus[[#This Row],[Laskennallinen verotulo yhteensä, €]]/Tasaus[[#This Row],[Asukasluku 31.12.2021]]</f>
        <v>1722.483312295007</v>
      </c>
      <c r="M256" s="34">
        <f>$L$11-Tasaus[[#This Row],[Laskennallinen verotulo yhteensä, €/asukas (=tasausraja)]]</f>
        <v>234.46668770499309</v>
      </c>
      <c r="N256" s="377">
        <f>IF(Tasaus[[#This Row],[Erotus = tasausraja - laskennallinen verotulo, €/asukas]]&gt;0,(Tasaus[[#This Row],[Erotus = tasausraja - laskennallinen verotulo, €/asukas]]*$B$7),(Tasaus[[#This Row],[Erotus = tasausraja - laskennallinen verotulo, €/asukas]]*$B$8))</f>
        <v>211.02001893449378</v>
      </c>
      <c r="O256" s="378">
        <f>Tasaus[[#This Row],[Tasaus,  €/asukas]]*Tasaus[[#This Row],[Asukasluku 31.12.2021]]</f>
        <v>756295.74786122574</v>
      </c>
      <c r="Q256" s="116"/>
      <c r="R256" s="117"/>
      <c r="S256" s="118"/>
    </row>
    <row r="257" spans="1:19">
      <c r="A257" s="269">
        <v>783</v>
      </c>
      <c r="B257" s="13" t="s">
        <v>616</v>
      </c>
      <c r="C257" s="270">
        <v>6588</v>
      </c>
      <c r="D257" s="271">
        <v>21.5</v>
      </c>
      <c r="E257" s="271">
        <f>Tasaus[[#This Row],[Tuloveroprosentti 2022]]-12.64</f>
        <v>8.86</v>
      </c>
      <c r="F257" s="14">
        <v>25123341.469999999</v>
      </c>
      <c r="G257" s="14">
        <f>Tasaus[[#This Row],[Kunnallisvero (maksuunpantu), €]]*100/Tasaus[[#This Row],[Tuloveroprosentti 2022]]</f>
        <v>116852751.02325581</v>
      </c>
      <c r="H257" s="272">
        <f>Tasaus[[#This Row],[Verotettava tulo (kunnallisvero), €]]*($E$11/100)</f>
        <v>8612047.7504139543</v>
      </c>
      <c r="I257" s="14">
        <v>1352157.5334045936</v>
      </c>
      <c r="J257" s="15">
        <v>1194220.5971500003</v>
      </c>
      <c r="K257" s="15">
        <f>SUM(Tasaus[[#This Row],[Laskennallinen kunnallisvero, €]:[Laskennallinen kiinteistövero, €]])</f>
        <v>11158425.880968548</v>
      </c>
      <c r="L257" s="15">
        <f>Tasaus[[#This Row],[Laskennallinen verotulo yhteensä, €]]/Tasaus[[#This Row],[Asukasluku 31.12.2021]]</f>
        <v>1693.7501337232161</v>
      </c>
      <c r="M257" s="34">
        <f>$L$11-Tasaus[[#This Row],[Laskennallinen verotulo yhteensä, €/asukas (=tasausraja)]]</f>
        <v>263.19986627678395</v>
      </c>
      <c r="N257" s="377">
        <f>IF(Tasaus[[#This Row],[Erotus = tasausraja - laskennallinen verotulo, €/asukas]]&gt;0,(Tasaus[[#This Row],[Erotus = tasausraja - laskennallinen verotulo, €/asukas]]*$B$7),(Tasaus[[#This Row],[Erotus = tasausraja - laskennallinen verotulo, €/asukas]]*$B$8))</f>
        <v>236.87987964910556</v>
      </c>
      <c r="O257" s="378">
        <f>Tasaus[[#This Row],[Tasaus,  €/asukas]]*Tasaus[[#This Row],[Asukasluku 31.12.2021]]</f>
        <v>1560564.6471283075</v>
      </c>
      <c r="Q257" s="116"/>
      <c r="R257" s="117"/>
      <c r="S257" s="118"/>
    </row>
    <row r="258" spans="1:19">
      <c r="A258" s="269">
        <v>785</v>
      </c>
      <c r="B258" s="13" t="s">
        <v>617</v>
      </c>
      <c r="C258" s="270">
        <v>2673</v>
      </c>
      <c r="D258" s="271">
        <v>21</v>
      </c>
      <c r="E258" s="271">
        <f>Tasaus[[#This Row],[Tuloveroprosentti 2022]]-12.64</f>
        <v>8.36</v>
      </c>
      <c r="F258" s="14">
        <v>7700889.25</v>
      </c>
      <c r="G258" s="14">
        <f>Tasaus[[#This Row],[Kunnallisvero (maksuunpantu), €]]*100/Tasaus[[#This Row],[Tuloveroprosentti 2022]]</f>
        <v>36670901.190476194</v>
      </c>
      <c r="H258" s="272">
        <f>Tasaus[[#This Row],[Verotettava tulo (kunnallisvero), €]]*($E$11/100)</f>
        <v>2702645.4177380959</v>
      </c>
      <c r="I258" s="14">
        <v>602254.66306298587</v>
      </c>
      <c r="J258" s="15">
        <v>716581.26930000004</v>
      </c>
      <c r="K258" s="15">
        <f>SUM(Tasaus[[#This Row],[Laskennallinen kunnallisvero, €]:[Laskennallinen kiinteistövero, €]])</f>
        <v>4021481.3501010817</v>
      </c>
      <c r="L258" s="15">
        <f>Tasaus[[#This Row],[Laskennallinen verotulo yhteensä, €]]/Tasaus[[#This Row],[Asukasluku 31.12.2021]]</f>
        <v>1504.4823606812877</v>
      </c>
      <c r="M258" s="34">
        <f>$L$11-Tasaus[[#This Row],[Laskennallinen verotulo yhteensä, €/asukas (=tasausraja)]]</f>
        <v>452.46763931871237</v>
      </c>
      <c r="N258" s="377">
        <f>IF(Tasaus[[#This Row],[Erotus = tasausraja - laskennallinen verotulo, €/asukas]]&gt;0,(Tasaus[[#This Row],[Erotus = tasausraja - laskennallinen verotulo, €/asukas]]*$B$7),(Tasaus[[#This Row],[Erotus = tasausraja - laskennallinen verotulo, €/asukas]]*$B$8))</f>
        <v>407.22087538684116</v>
      </c>
      <c r="O258" s="378">
        <f>Tasaus[[#This Row],[Tasaus,  €/asukas]]*Tasaus[[#This Row],[Asukasluku 31.12.2021]]</f>
        <v>1088501.3999090265</v>
      </c>
      <c r="Q258" s="116"/>
      <c r="R258" s="117"/>
      <c r="S258" s="118"/>
    </row>
    <row r="259" spans="1:19">
      <c r="A259" s="269">
        <v>790</v>
      </c>
      <c r="B259" s="13" t="s">
        <v>259</v>
      </c>
      <c r="C259" s="270">
        <v>23998</v>
      </c>
      <c r="D259" s="271">
        <v>21.5</v>
      </c>
      <c r="E259" s="271">
        <f>Tasaus[[#This Row],[Tuloveroprosentti 2022]]-12.64</f>
        <v>8.86</v>
      </c>
      <c r="F259" s="14">
        <v>80743267.340000004</v>
      </c>
      <c r="G259" s="14">
        <f>Tasaus[[#This Row],[Kunnallisvero (maksuunpantu), €]]*100/Tasaus[[#This Row],[Tuloveroprosentti 2022]]</f>
        <v>375550080.6511628</v>
      </c>
      <c r="H259" s="272">
        <f>Tasaus[[#This Row],[Verotettava tulo (kunnallisvero), €]]*($E$11/100)</f>
        <v>27678040.943990704</v>
      </c>
      <c r="I259" s="14">
        <v>4937245.7798915897</v>
      </c>
      <c r="J259" s="15">
        <v>3416129.8406500001</v>
      </c>
      <c r="K259" s="15">
        <f>SUM(Tasaus[[#This Row],[Laskennallinen kunnallisvero, €]:[Laskennallinen kiinteistövero, €]])</f>
        <v>36031416.564532295</v>
      </c>
      <c r="L259" s="15">
        <f>Tasaus[[#This Row],[Laskennallinen verotulo yhteensä, €]]/Tasaus[[#This Row],[Asukasluku 31.12.2021]]</f>
        <v>1501.4341430340985</v>
      </c>
      <c r="M259" s="34">
        <f>$L$11-Tasaus[[#This Row],[Laskennallinen verotulo yhteensä, €/asukas (=tasausraja)]]</f>
        <v>455.51585696590155</v>
      </c>
      <c r="N259" s="377">
        <f>IF(Tasaus[[#This Row],[Erotus = tasausraja - laskennallinen verotulo, €/asukas]]&gt;0,(Tasaus[[#This Row],[Erotus = tasausraja - laskennallinen verotulo, €/asukas]]*$B$7),(Tasaus[[#This Row],[Erotus = tasausraja - laskennallinen verotulo, €/asukas]]*$B$8))</f>
        <v>409.96427126931138</v>
      </c>
      <c r="O259" s="378">
        <f>Tasaus[[#This Row],[Tasaus,  €/asukas]]*Tasaus[[#This Row],[Asukasluku 31.12.2021]]</f>
        <v>9838322.5819209348</v>
      </c>
      <c r="Q259" s="116"/>
      <c r="R259" s="117"/>
      <c r="S259" s="118"/>
    </row>
    <row r="260" spans="1:19">
      <c r="A260" s="269">
        <v>791</v>
      </c>
      <c r="B260" s="13" t="s">
        <v>260</v>
      </c>
      <c r="C260" s="270">
        <v>5131</v>
      </c>
      <c r="D260" s="271">
        <v>21.75</v>
      </c>
      <c r="E260" s="271">
        <f>Tasaus[[#This Row],[Tuloveroprosentti 2022]]-12.64</f>
        <v>9.11</v>
      </c>
      <c r="F260" s="14">
        <v>14432873.619999999</v>
      </c>
      <c r="G260" s="14">
        <f>Tasaus[[#This Row],[Kunnallisvero (maksuunpantu), €]]*100/Tasaus[[#This Row],[Tuloveroprosentti 2022]]</f>
        <v>66358039.632183909</v>
      </c>
      <c r="H260" s="272">
        <f>Tasaus[[#This Row],[Verotettava tulo (kunnallisvero), €]]*($E$11/100)</f>
        <v>4890587.5208919551</v>
      </c>
      <c r="I260" s="14">
        <v>1181322.1900079863</v>
      </c>
      <c r="J260" s="15">
        <v>729457.65835000004</v>
      </c>
      <c r="K260" s="15">
        <f>SUM(Tasaus[[#This Row],[Laskennallinen kunnallisvero, €]:[Laskennallinen kiinteistövero, €]])</f>
        <v>6801367.3692499418</v>
      </c>
      <c r="L260" s="15">
        <f>Tasaus[[#This Row],[Laskennallinen verotulo yhteensä, €]]/Tasaus[[#This Row],[Asukasluku 31.12.2021]]</f>
        <v>1325.5442154063421</v>
      </c>
      <c r="M260" s="34">
        <f>$L$11-Tasaus[[#This Row],[Laskennallinen verotulo yhteensä, €/asukas (=tasausraja)]]</f>
        <v>631.40578459365793</v>
      </c>
      <c r="N260" s="377">
        <f>IF(Tasaus[[#This Row],[Erotus = tasausraja - laskennallinen verotulo, €/asukas]]&gt;0,(Tasaus[[#This Row],[Erotus = tasausraja - laskennallinen verotulo, €/asukas]]*$B$7),(Tasaus[[#This Row],[Erotus = tasausraja - laskennallinen verotulo, €/asukas]]*$B$8))</f>
        <v>568.26520613429216</v>
      </c>
      <c r="O260" s="378">
        <f>Tasaus[[#This Row],[Tasaus,  €/asukas]]*Tasaus[[#This Row],[Asukasluku 31.12.2021]]</f>
        <v>2915768.7726750532</v>
      </c>
      <c r="Q260" s="116"/>
      <c r="R260" s="117"/>
      <c r="S260" s="118"/>
    </row>
    <row r="261" spans="1:19">
      <c r="A261" s="269">
        <v>831</v>
      </c>
      <c r="B261" s="13" t="s">
        <v>618</v>
      </c>
      <c r="C261" s="270">
        <v>4595</v>
      </c>
      <c r="D261" s="271">
        <v>21</v>
      </c>
      <c r="E261" s="271">
        <f>Tasaus[[#This Row],[Tuloveroprosentti 2022]]-12.64</f>
        <v>8.36</v>
      </c>
      <c r="F261" s="14">
        <v>18685608.199999999</v>
      </c>
      <c r="G261" s="14">
        <f>Tasaus[[#This Row],[Kunnallisvero (maksuunpantu), €]]*100/Tasaus[[#This Row],[Tuloveroprosentti 2022]]</f>
        <v>88979086.666666672</v>
      </c>
      <c r="H261" s="272">
        <f>Tasaus[[#This Row],[Verotettava tulo (kunnallisvero), €]]*($E$11/100)</f>
        <v>6557758.6873333352</v>
      </c>
      <c r="I261" s="14">
        <v>559089.33853130485</v>
      </c>
      <c r="J261" s="15">
        <v>937678.03214999998</v>
      </c>
      <c r="K261" s="15">
        <f>SUM(Tasaus[[#This Row],[Laskennallinen kunnallisvero, €]:[Laskennallinen kiinteistövero, €]])</f>
        <v>8054526.0580146406</v>
      </c>
      <c r="L261" s="15">
        <f>Tasaus[[#This Row],[Laskennallinen verotulo yhteensä, €]]/Tasaus[[#This Row],[Asukasluku 31.12.2021]]</f>
        <v>1752.8892400467118</v>
      </c>
      <c r="M261" s="34">
        <f>$L$11-Tasaus[[#This Row],[Laskennallinen verotulo yhteensä, €/asukas (=tasausraja)]]</f>
        <v>204.0607599532882</v>
      </c>
      <c r="N261" s="377">
        <f>IF(Tasaus[[#This Row],[Erotus = tasausraja - laskennallinen verotulo, €/asukas]]&gt;0,(Tasaus[[#This Row],[Erotus = tasausraja - laskennallinen verotulo, €/asukas]]*$B$7),(Tasaus[[#This Row],[Erotus = tasausraja - laskennallinen verotulo, €/asukas]]*$B$8))</f>
        <v>183.65468395795938</v>
      </c>
      <c r="O261" s="378">
        <f>Tasaus[[#This Row],[Tasaus,  €/asukas]]*Tasaus[[#This Row],[Asukasluku 31.12.2021]]</f>
        <v>843893.27278682333</v>
      </c>
      <c r="Q261" s="116"/>
      <c r="R261" s="117"/>
      <c r="S261" s="118"/>
    </row>
    <row r="262" spans="1:19">
      <c r="A262" s="269">
        <v>832</v>
      </c>
      <c r="B262" s="13" t="s">
        <v>619</v>
      </c>
      <c r="C262" s="270">
        <v>3913</v>
      </c>
      <c r="D262" s="271">
        <v>20.5</v>
      </c>
      <c r="E262" s="271">
        <f>Tasaus[[#This Row],[Tuloveroprosentti 2022]]-12.64</f>
        <v>7.8599999999999994</v>
      </c>
      <c r="F262" s="14">
        <v>10562314.220000001</v>
      </c>
      <c r="G262" s="14">
        <f>Tasaus[[#This Row],[Kunnallisvero (maksuunpantu), €]]*100/Tasaus[[#This Row],[Tuloveroprosentti 2022]]</f>
        <v>51523484.000000007</v>
      </c>
      <c r="H262" s="272">
        <f>Tasaus[[#This Row],[Verotettava tulo (kunnallisvero), €]]*($E$11/100)</f>
        <v>3797280.7708000015</v>
      </c>
      <c r="I262" s="14">
        <v>1289551.1296242001</v>
      </c>
      <c r="J262" s="15">
        <v>528888.27265000006</v>
      </c>
      <c r="K262" s="15">
        <f>SUM(Tasaus[[#This Row],[Laskennallinen kunnallisvero, €]:[Laskennallinen kiinteistövero, €]])</f>
        <v>5615720.1730742007</v>
      </c>
      <c r="L262" s="15">
        <f>Tasaus[[#This Row],[Laskennallinen verotulo yhteensä, €]]/Tasaus[[#This Row],[Asukasluku 31.12.2021]]</f>
        <v>1435.1444347237928</v>
      </c>
      <c r="M262" s="34">
        <f>$L$11-Tasaus[[#This Row],[Laskennallinen verotulo yhteensä, €/asukas (=tasausraja)]]</f>
        <v>521.80556527620729</v>
      </c>
      <c r="N262" s="377">
        <f>IF(Tasaus[[#This Row],[Erotus = tasausraja - laskennallinen verotulo, €/asukas]]&gt;0,(Tasaus[[#This Row],[Erotus = tasausraja - laskennallinen verotulo, €/asukas]]*$B$7),(Tasaus[[#This Row],[Erotus = tasausraja - laskennallinen verotulo, €/asukas]]*$B$8))</f>
        <v>469.62500874858659</v>
      </c>
      <c r="O262" s="378">
        <f>Tasaus[[#This Row],[Tasaus,  €/asukas]]*Tasaus[[#This Row],[Asukasluku 31.12.2021]]</f>
        <v>1837642.6592332195</v>
      </c>
      <c r="Q262" s="116"/>
      <c r="R262" s="117"/>
    </row>
    <row r="263" spans="1:19">
      <c r="A263" s="269">
        <v>833</v>
      </c>
      <c r="B263" s="13" t="s">
        <v>620</v>
      </c>
      <c r="C263" s="270">
        <v>1677</v>
      </c>
      <c r="D263" s="271">
        <v>19.5</v>
      </c>
      <c r="E263" s="271">
        <f>Tasaus[[#This Row],[Tuloveroprosentti 2022]]-12.64</f>
        <v>6.8599999999999994</v>
      </c>
      <c r="F263" s="14">
        <v>5471183.21</v>
      </c>
      <c r="G263" s="14">
        <f>Tasaus[[#This Row],[Kunnallisvero (maksuunpantu), €]]*100/Tasaus[[#This Row],[Tuloveroprosentti 2022]]</f>
        <v>28057349.794871796</v>
      </c>
      <c r="H263" s="272">
        <f>Tasaus[[#This Row],[Verotettava tulo (kunnallisvero), €]]*($E$11/100)</f>
        <v>2067826.6798820519</v>
      </c>
      <c r="I263" s="14">
        <v>220401.97030692207</v>
      </c>
      <c r="J263" s="15">
        <v>575140.56075000006</v>
      </c>
      <c r="K263" s="15">
        <f>SUM(Tasaus[[#This Row],[Laskennallinen kunnallisvero, €]:[Laskennallinen kiinteistövero, €]])</f>
        <v>2863369.2109389743</v>
      </c>
      <c r="L263" s="15">
        <f>Tasaus[[#This Row],[Laskennallinen verotulo yhteensä, €]]/Tasaus[[#This Row],[Asukasluku 31.12.2021]]</f>
        <v>1707.4354269165024</v>
      </c>
      <c r="M263" s="34">
        <f>$L$11-Tasaus[[#This Row],[Laskennallinen verotulo yhteensä, €/asukas (=tasausraja)]]</f>
        <v>249.51457308349768</v>
      </c>
      <c r="N263" s="377">
        <f>IF(Tasaus[[#This Row],[Erotus = tasausraja - laskennallinen verotulo, €/asukas]]&gt;0,(Tasaus[[#This Row],[Erotus = tasausraja - laskennallinen verotulo, €/asukas]]*$B$7),(Tasaus[[#This Row],[Erotus = tasausraja - laskennallinen verotulo, €/asukas]]*$B$8))</f>
        <v>224.56311577514791</v>
      </c>
      <c r="O263" s="378">
        <f>Tasaus[[#This Row],[Tasaus,  €/asukas]]*Tasaus[[#This Row],[Asukasluku 31.12.2021]]</f>
        <v>376592.34515492304</v>
      </c>
      <c r="Q263" s="116"/>
      <c r="R263" s="117"/>
    </row>
    <row r="264" spans="1:19">
      <c r="A264" s="269">
        <v>834</v>
      </c>
      <c r="B264" s="13" t="s">
        <v>621</v>
      </c>
      <c r="C264" s="270">
        <v>5967</v>
      </c>
      <c r="D264" s="271">
        <v>21.250000000000004</v>
      </c>
      <c r="E264" s="271">
        <f>Tasaus[[#This Row],[Tuloveroprosentti 2022]]-12.64</f>
        <v>8.610000000000003</v>
      </c>
      <c r="F264" s="14">
        <v>22113134.079999998</v>
      </c>
      <c r="G264" s="14">
        <f>Tasaus[[#This Row],[Kunnallisvero (maksuunpantu), €]]*100/Tasaus[[#This Row],[Tuloveroprosentti 2022]]</f>
        <v>104061807.43529411</v>
      </c>
      <c r="H264" s="272">
        <f>Tasaus[[#This Row],[Verotettava tulo (kunnallisvero), €]]*($E$11/100)</f>
        <v>7669355.2079811776</v>
      </c>
      <c r="I264" s="14">
        <v>1237249.3581581551</v>
      </c>
      <c r="J264" s="15">
        <v>997599.4127000001</v>
      </c>
      <c r="K264" s="15">
        <f>SUM(Tasaus[[#This Row],[Laskennallinen kunnallisvero, €]:[Laskennallinen kiinteistövero, €]])</f>
        <v>9904203.9788393322</v>
      </c>
      <c r="L264" s="15">
        <f>Tasaus[[#This Row],[Laskennallinen verotulo yhteensä, €]]/Tasaus[[#This Row],[Asukasluku 31.12.2021]]</f>
        <v>1659.8297266363888</v>
      </c>
      <c r="M264" s="34">
        <f>$L$11-Tasaus[[#This Row],[Laskennallinen verotulo yhteensä, €/asukas (=tasausraja)]]</f>
        <v>297.1202733636112</v>
      </c>
      <c r="N264" s="377">
        <f>IF(Tasaus[[#This Row],[Erotus = tasausraja - laskennallinen verotulo, €/asukas]]&gt;0,(Tasaus[[#This Row],[Erotus = tasausraja - laskennallinen verotulo, €/asukas]]*$B$7),(Tasaus[[#This Row],[Erotus = tasausraja - laskennallinen verotulo, €/asukas]]*$B$8))</f>
        <v>267.40824602725007</v>
      </c>
      <c r="O264" s="378">
        <f>Tasaus[[#This Row],[Tasaus,  €/asukas]]*Tasaus[[#This Row],[Asukasluku 31.12.2021]]</f>
        <v>1595625.0040446012</v>
      </c>
      <c r="Q264" s="116"/>
      <c r="R264" s="117"/>
    </row>
    <row r="265" spans="1:19">
      <c r="A265" s="269">
        <v>837</v>
      </c>
      <c r="B265" s="13" t="s">
        <v>622</v>
      </c>
      <c r="C265" s="270">
        <v>244223</v>
      </c>
      <c r="D265" s="271">
        <v>20.25</v>
      </c>
      <c r="E265" s="271">
        <f>Tasaus[[#This Row],[Tuloveroprosentti 2022]]-12.64</f>
        <v>7.6099999999999994</v>
      </c>
      <c r="F265" s="14">
        <v>966749179.13</v>
      </c>
      <c r="G265" s="14">
        <f>Tasaus[[#This Row],[Kunnallisvero (maksuunpantu), €]]*100/Tasaus[[#This Row],[Tuloveroprosentti 2022]]</f>
        <v>4774070020.3950615</v>
      </c>
      <c r="H265" s="272">
        <f>Tasaus[[#This Row],[Verotettava tulo (kunnallisvero), €]]*($E$11/100)</f>
        <v>351848960.50311613</v>
      </c>
      <c r="I265" s="14">
        <v>83489519.234238386</v>
      </c>
      <c r="J265" s="15">
        <v>41220724.95525001</v>
      </c>
      <c r="K265" s="15">
        <f>SUM(Tasaus[[#This Row],[Laskennallinen kunnallisvero, €]:[Laskennallinen kiinteistövero, €]])</f>
        <v>476559204.69260454</v>
      </c>
      <c r="L265" s="15">
        <f>Tasaus[[#This Row],[Laskennallinen verotulo yhteensä, €]]/Tasaus[[#This Row],[Asukasluku 31.12.2021]]</f>
        <v>1951.3281087064058</v>
      </c>
      <c r="M265" s="34">
        <f>$L$11-Tasaus[[#This Row],[Laskennallinen verotulo yhteensä, €/asukas (=tasausraja)]]</f>
        <v>5.6218912935942171</v>
      </c>
      <c r="N265" s="377">
        <f>IF(Tasaus[[#This Row],[Erotus = tasausraja - laskennallinen verotulo, €/asukas]]&gt;0,(Tasaus[[#This Row],[Erotus = tasausraja - laskennallinen verotulo, €/asukas]]*$B$7),(Tasaus[[#This Row],[Erotus = tasausraja - laskennallinen verotulo, €/asukas]]*$B$8))</f>
        <v>5.0597021642347952</v>
      </c>
      <c r="O265" s="378">
        <f>Tasaus[[#This Row],[Tasaus,  €/asukas]]*Tasaus[[#This Row],[Asukasluku 31.12.2021]]</f>
        <v>1235695.6416559145</v>
      </c>
      <c r="Q265" s="116"/>
      <c r="R265" s="117"/>
    </row>
    <row r="266" spans="1:19">
      <c r="A266" s="269">
        <v>844</v>
      </c>
      <c r="B266" s="13" t="s">
        <v>623</v>
      </c>
      <c r="C266" s="270">
        <v>1479</v>
      </c>
      <c r="D266" s="271">
        <v>21.5</v>
      </c>
      <c r="E266" s="271">
        <f>Tasaus[[#This Row],[Tuloveroprosentti 2022]]-12.64</f>
        <v>8.86</v>
      </c>
      <c r="F266" s="14">
        <v>4062658.45</v>
      </c>
      <c r="G266" s="14">
        <f>Tasaus[[#This Row],[Kunnallisvero (maksuunpantu), €]]*100/Tasaus[[#This Row],[Tuloveroprosentti 2022]]</f>
        <v>18896085.813953489</v>
      </c>
      <c r="H266" s="272">
        <f>Tasaus[[#This Row],[Verotettava tulo (kunnallisvero), €]]*($E$11/100)</f>
        <v>1392641.5244883725</v>
      </c>
      <c r="I266" s="14">
        <v>412186.91580513556</v>
      </c>
      <c r="J266" s="15">
        <v>254281.15960000001</v>
      </c>
      <c r="K266" s="15">
        <f>SUM(Tasaus[[#This Row],[Laskennallinen kunnallisvero, €]:[Laskennallinen kiinteistövero, €]])</f>
        <v>2059109.599893508</v>
      </c>
      <c r="L266" s="15">
        <f>Tasaus[[#This Row],[Laskennallinen verotulo yhteensä, €]]/Tasaus[[#This Row],[Asukasluku 31.12.2021]]</f>
        <v>1392.2309667975037</v>
      </c>
      <c r="M266" s="34">
        <f>$L$11-Tasaus[[#This Row],[Laskennallinen verotulo yhteensä, €/asukas (=tasausraja)]]</f>
        <v>564.71903320249635</v>
      </c>
      <c r="N266" s="377">
        <f>IF(Tasaus[[#This Row],[Erotus = tasausraja - laskennallinen verotulo, €/asukas]]&gt;0,(Tasaus[[#This Row],[Erotus = tasausraja - laskennallinen verotulo, €/asukas]]*$B$7),(Tasaus[[#This Row],[Erotus = tasausraja - laskennallinen verotulo, €/asukas]]*$B$8))</f>
        <v>508.24712988224672</v>
      </c>
      <c r="O266" s="378">
        <f>Tasaus[[#This Row],[Tasaus,  €/asukas]]*Tasaus[[#This Row],[Asukasluku 31.12.2021]]</f>
        <v>751697.50509584288</v>
      </c>
      <c r="Q266" s="116"/>
      <c r="R266" s="117"/>
    </row>
    <row r="267" spans="1:19">
      <c r="A267" s="269">
        <v>845</v>
      </c>
      <c r="B267" s="13" t="s">
        <v>624</v>
      </c>
      <c r="C267" s="270">
        <v>2882</v>
      </c>
      <c r="D267" s="271">
        <v>20</v>
      </c>
      <c r="E267" s="271">
        <f>Tasaus[[#This Row],[Tuloveroprosentti 2022]]-12.64</f>
        <v>7.3599999999999994</v>
      </c>
      <c r="F267" s="14">
        <v>8823423.9800000004</v>
      </c>
      <c r="G267" s="14">
        <f>Tasaus[[#This Row],[Kunnallisvero (maksuunpantu), €]]*100/Tasaus[[#This Row],[Tuloveroprosentti 2022]]</f>
        <v>44117119.899999999</v>
      </c>
      <c r="H267" s="272">
        <f>Tasaus[[#This Row],[Verotettava tulo (kunnallisvero), €]]*($E$11/100)</f>
        <v>3251431.7366300006</v>
      </c>
      <c r="I267" s="14">
        <v>532988.68278567248</v>
      </c>
      <c r="J267" s="15">
        <v>461055.89384999999</v>
      </c>
      <c r="K267" s="15">
        <f>SUM(Tasaus[[#This Row],[Laskennallinen kunnallisvero, €]:[Laskennallinen kiinteistövero, €]])</f>
        <v>4245476.3132656729</v>
      </c>
      <c r="L267" s="15">
        <f>Tasaus[[#This Row],[Laskennallinen verotulo yhteensä, €]]/Tasaus[[#This Row],[Asukasluku 31.12.2021]]</f>
        <v>1473.1007332635922</v>
      </c>
      <c r="M267" s="34">
        <f>$L$11-Tasaus[[#This Row],[Laskennallinen verotulo yhteensä, €/asukas (=tasausraja)]]</f>
        <v>483.8492667364078</v>
      </c>
      <c r="N267" s="377">
        <f>IF(Tasaus[[#This Row],[Erotus = tasausraja - laskennallinen verotulo, €/asukas]]&gt;0,(Tasaus[[#This Row],[Erotus = tasausraja - laskennallinen verotulo, €/asukas]]*$B$7),(Tasaus[[#This Row],[Erotus = tasausraja - laskennallinen verotulo, €/asukas]]*$B$8))</f>
        <v>435.46434006276701</v>
      </c>
      <c r="O267" s="378">
        <f>Tasaus[[#This Row],[Tasaus,  €/asukas]]*Tasaus[[#This Row],[Asukasluku 31.12.2021]]</f>
        <v>1255008.2280608944</v>
      </c>
      <c r="Q267" s="116"/>
      <c r="R267" s="117"/>
    </row>
    <row r="268" spans="1:19">
      <c r="A268" s="269">
        <v>846</v>
      </c>
      <c r="B268" s="13" t="s">
        <v>625</v>
      </c>
      <c r="C268" s="270">
        <v>4952</v>
      </c>
      <c r="D268" s="271">
        <v>22.5</v>
      </c>
      <c r="E268" s="271">
        <f>Tasaus[[#This Row],[Tuloveroprosentti 2022]]-12.64</f>
        <v>9.86</v>
      </c>
      <c r="F268" s="14">
        <v>15539290.51</v>
      </c>
      <c r="G268" s="14">
        <f>Tasaus[[#This Row],[Kunnallisvero (maksuunpantu), €]]*100/Tasaus[[#This Row],[Tuloveroprosentti 2022]]</f>
        <v>69063513.377777785</v>
      </c>
      <c r="H268" s="272">
        <f>Tasaus[[#This Row],[Verotettava tulo (kunnallisvero), €]]*($E$11/100)</f>
        <v>5089980.9359422242</v>
      </c>
      <c r="I268" s="14">
        <v>851928.90250245214</v>
      </c>
      <c r="J268" s="15">
        <v>586560.61735000007</v>
      </c>
      <c r="K268" s="15">
        <f>SUM(Tasaus[[#This Row],[Laskennallinen kunnallisvero, €]:[Laskennallinen kiinteistövero, €]])</f>
        <v>6528470.4557946762</v>
      </c>
      <c r="L268" s="15">
        <f>Tasaus[[#This Row],[Laskennallinen verotulo yhteensä, €]]/Tasaus[[#This Row],[Asukasluku 31.12.2021]]</f>
        <v>1318.3502535934322</v>
      </c>
      <c r="M268" s="34">
        <f>$L$11-Tasaus[[#This Row],[Laskennallinen verotulo yhteensä, €/asukas (=tasausraja)]]</f>
        <v>638.59974640656787</v>
      </c>
      <c r="N268" s="377">
        <f>IF(Tasaus[[#This Row],[Erotus = tasausraja - laskennallinen verotulo, €/asukas]]&gt;0,(Tasaus[[#This Row],[Erotus = tasausraja - laskennallinen verotulo, €/asukas]]*$B$7),(Tasaus[[#This Row],[Erotus = tasausraja - laskennallinen verotulo, €/asukas]]*$B$8))</f>
        <v>574.73977176591109</v>
      </c>
      <c r="O268" s="378">
        <f>Tasaus[[#This Row],[Tasaus,  €/asukas]]*Tasaus[[#This Row],[Asukasluku 31.12.2021]]</f>
        <v>2846111.3497847915</v>
      </c>
      <c r="Q268" s="116"/>
      <c r="R268" s="117"/>
    </row>
    <row r="269" spans="1:19">
      <c r="A269" s="269">
        <v>848</v>
      </c>
      <c r="B269" s="13" t="s">
        <v>626</v>
      </c>
      <c r="C269" s="270">
        <v>4241</v>
      </c>
      <c r="D269" s="271">
        <v>21.75</v>
      </c>
      <c r="E269" s="271">
        <f>Tasaus[[#This Row],[Tuloveroprosentti 2022]]-12.64</f>
        <v>9.11</v>
      </c>
      <c r="F269" s="14">
        <v>12027552.220000001</v>
      </c>
      <c r="G269" s="14">
        <f>Tasaus[[#This Row],[Kunnallisvero (maksuunpantu), €]]*100/Tasaus[[#This Row],[Tuloveroprosentti 2022]]</f>
        <v>55299090.666666664</v>
      </c>
      <c r="H269" s="272">
        <f>Tasaus[[#This Row],[Verotettava tulo (kunnallisvero), €]]*($E$11/100)</f>
        <v>4075542.982133334</v>
      </c>
      <c r="I269" s="14">
        <v>862363.93438909168</v>
      </c>
      <c r="J269" s="15">
        <v>521222.29560000001</v>
      </c>
      <c r="K269" s="15">
        <f>SUM(Tasaus[[#This Row],[Laskennallinen kunnallisvero, €]:[Laskennallinen kiinteistövero, €]])</f>
        <v>5459129.2121224254</v>
      </c>
      <c r="L269" s="15">
        <f>Tasaus[[#This Row],[Laskennallinen verotulo yhteensä, €]]/Tasaus[[#This Row],[Asukasluku 31.12.2021]]</f>
        <v>1287.2268833111118</v>
      </c>
      <c r="M269" s="34">
        <f>$L$11-Tasaus[[#This Row],[Laskennallinen verotulo yhteensä, €/asukas (=tasausraja)]]</f>
        <v>669.72311668888824</v>
      </c>
      <c r="N269" s="377">
        <f>IF(Tasaus[[#This Row],[Erotus = tasausraja - laskennallinen verotulo, €/asukas]]&gt;0,(Tasaus[[#This Row],[Erotus = tasausraja - laskennallinen verotulo, €/asukas]]*$B$7),(Tasaus[[#This Row],[Erotus = tasausraja - laskennallinen verotulo, €/asukas]]*$B$8))</f>
        <v>602.75080501999946</v>
      </c>
      <c r="O269" s="378">
        <f>Tasaus[[#This Row],[Tasaus,  €/asukas]]*Tasaus[[#This Row],[Asukasluku 31.12.2021]]</f>
        <v>2556266.1640898176</v>
      </c>
      <c r="Q269" s="116"/>
      <c r="R269" s="117"/>
    </row>
    <row r="270" spans="1:19">
      <c r="A270" s="269">
        <v>849</v>
      </c>
      <c r="B270" s="13" t="s">
        <v>627</v>
      </c>
      <c r="C270" s="270">
        <v>2938</v>
      </c>
      <c r="D270" s="271">
        <v>21.75</v>
      </c>
      <c r="E270" s="271">
        <f>Tasaus[[#This Row],[Tuloveroprosentti 2022]]-12.64</f>
        <v>9.11</v>
      </c>
      <c r="F270" s="14">
        <v>8366437.3399999999</v>
      </c>
      <c r="G270" s="14">
        <f>Tasaus[[#This Row],[Kunnallisvero (maksuunpantu), €]]*100/Tasaus[[#This Row],[Tuloveroprosentti 2022]]</f>
        <v>38466378.574712642</v>
      </c>
      <c r="H270" s="272">
        <f>Tasaus[[#This Row],[Verotettava tulo (kunnallisvero), €]]*($E$11/100)</f>
        <v>2834972.1009563222</v>
      </c>
      <c r="I270" s="14">
        <v>740378.83187079371</v>
      </c>
      <c r="J270" s="15">
        <v>374606.26649999997</v>
      </c>
      <c r="K270" s="15">
        <f>SUM(Tasaus[[#This Row],[Laskennallinen kunnallisvero, €]:[Laskennallinen kiinteistövero, €]])</f>
        <v>3949957.1993271159</v>
      </c>
      <c r="L270" s="15">
        <f>Tasaus[[#This Row],[Laskennallinen verotulo yhteensä, €]]/Tasaus[[#This Row],[Asukasluku 31.12.2021]]</f>
        <v>1344.4374402066426</v>
      </c>
      <c r="M270" s="34">
        <f>$L$11-Tasaus[[#This Row],[Laskennallinen verotulo yhteensä, €/asukas (=tasausraja)]]</f>
        <v>612.51255979335747</v>
      </c>
      <c r="N270" s="377">
        <f>IF(Tasaus[[#This Row],[Erotus = tasausraja - laskennallinen verotulo, €/asukas]]&gt;0,(Tasaus[[#This Row],[Erotus = tasausraja - laskennallinen verotulo, €/asukas]]*$B$7),(Tasaus[[#This Row],[Erotus = tasausraja - laskennallinen verotulo, €/asukas]]*$B$8))</f>
        <v>551.26130381402174</v>
      </c>
      <c r="O270" s="378">
        <f>Tasaus[[#This Row],[Tasaus,  €/asukas]]*Tasaus[[#This Row],[Asukasluku 31.12.2021]]</f>
        <v>1619605.710605596</v>
      </c>
      <c r="Q270" s="116"/>
      <c r="R270" s="117"/>
    </row>
    <row r="271" spans="1:19">
      <c r="A271" s="269">
        <v>850</v>
      </c>
      <c r="B271" s="13" t="s">
        <v>628</v>
      </c>
      <c r="C271" s="270">
        <v>2387</v>
      </c>
      <c r="D271" s="271">
        <v>21</v>
      </c>
      <c r="E271" s="271">
        <f>Tasaus[[#This Row],[Tuloveroprosentti 2022]]-12.64</f>
        <v>8.36</v>
      </c>
      <c r="F271" s="14">
        <v>7641123.8799999999</v>
      </c>
      <c r="G271" s="14">
        <f>Tasaus[[#This Row],[Kunnallisvero (maksuunpantu), €]]*100/Tasaus[[#This Row],[Tuloveroprosentti 2022]]</f>
        <v>36386304.190476194</v>
      </c>
      <c r="H271" s="272">
        <f>Tasaus[[#This Row],[Verotettava tulo (kunnallisvero), €]]*($E$11/100)</f>
        <v>2681670.618838096</v>
      </c>
      <c r="I271" s="14">
        <v>599050.404693246</v>
      </c>
      <c r="J271" s="15">
        <v>376275.63990000001</v>
      </c>
      <c r="K271" s="15">
        <f>SUM(Tasaus[[#This Row],[Laskennallinen kunnallisvero, €]:[Laskennallinen kiinteistövero, €]])</f>
        <v>3656996.6634313418</v>
      </c>
      <c r="L271" s="15">
        <f>Tasaus[[#This Row],[Laskennallinen verotulo yhteensä, €]]/Tasaus[[#This Row],[Asukasluku 31.12.2021]]</f>
        <v>1532.0471987563226</v>
      </c>
      <c r="M271" s="34">
        <f>$L$11-Tasaus[[#This Row],[Laskennallinen verotulo yhteensä, €/asukas (=tasausraja)]]</f>
        <v>424.90280124367746</v>
      </c>
      <c r="N271" s="377">
        <f>IF(Tasaus[[#This Row],[Erotus = tasausraja - laskennallinen verotulo, €/asukas]]&gt;0,(Tasaus[[#This Row],[Erotus = tasausraja - laskennallinen verotulo, €/asukas]]*$B$7),(Tasaus[[#This Row],[Erotus = tasausraja - laskennallinen verotulo, €/asukas]]*$B$8))</f>
        <v>382.4125211193097</v>
      </c>
      <c r="O271" s="378">
        <f>Tasaus[[#This Row],[Tasaus,  €/asukas]]*Tasaus[[#This Row],[Asukasluku 31.12.2021]]</f>
        <v>912818.68791179231</v>
      </c>
      <c r="Q271" s="116"/>
      <c r="R271" s="117"/>
    </row>
    <row r="272" spans="1:19">
      <c r="A272" s="269">
        <v>851</v>
      </c>
      <c r="B272" s="13" t="s">
        <v>629</v>
      </c>
      <c r="C272" s="270">
        <v>21333</v>
      </c>
      <c r="D272" s="271">
        <v>21</v>
      </c>
      <c r="E272" s="271">
        <f>Tasaus[[#This Row],[Tuloveroprosentti 2022]]-12.64</f>
        <v>8.36</v>
      </c>
      <c r="F272" s="14">
        <v>81981422.700000003</v>
      </c>
      <c r="G272" s="14">
        <f>Tasaus[[#This Row],[Kunnallisvero (maksuunpantu), €]]*100/Tasaus[[#This Row],[Tuloveroprosentti 2022]]</f>
        <v>390387727.14285713</v>
      </c>
      <c r="H272" s="272">
        <f>Tasaus[[#This Row],[Verotettava tulo (kunnallisvero), €]]*($E$11/100)</f>
        <v>28771575.490428578</v>
      </c>
      <c r="I272" s="14">
        <v>2999004.0321832006</v>
      </c>
      <c r="J272" s="15">
        <v>3308112.1794500002</v>
      </c>
      <c r="K272" s="15">
        <f>SUM(Tasaus[[#This Row],[Laskennallinen kunnallisvero, €]:[Laskennallinen kiinteistövero, €]])</f>
        <v>35078691.70206178</v>
      </c>
      <c r="L272" s="15">
        <f>Tasaus[[#This Row],[Laskennallinen verotulo yhteensä, €]]/Tasaus[[#This Row],[Asukasluku 31.12.2021]]</f>
        <v>1644.3393663367449</v>
      </c>
      <c r="M272" s="34">
        <f>$L$11-Tasaus[[#This Row],[Laskennallinen verotulo yhteensä, €/asukas (=tasausraja)]]</f>
        <v>312.61063366325516</v>
      </c>
      <c r="N272" s="377">
        <f>IF(Tasaus[[#This Row],[Erotus = tasausraja - laskennallinen verotulo, €/asukas]]&gt;0,(Tasaus[[#This Row],[Erotus = tasausraja - laskennallinen verotulo, €/asukas]]*$B$7),(Tasaus[[#This Row],[Erotus = tasausraja - laskennallinen verotulo, €/asukas]]*$B$8))</f>
        <v>281.34957029692964</v>
      </c>
      <c r="O272" s="378">
        <f>Tasaus[[#This Row],[Tasaus,  €/asukas]]*Tasaus[[#This Row],[Asukasluku 31.12.2021]]</f>
        <v>6002030.3831444001</v>
      </c>
      <c r="Q272" s="116"/>
      <c r="R272" s="117"/>
    </row>
    <row r="273" spans="1:18">
      <c r="A273" s="269">
        <v>853</v>
      </c>
      <c r="B273" s="13" t="s">
        <v>630</v>
      </c>
      <c r="C273" s="270">
        <v>195137</v>
      </c>
      <c r="D273" s="271">
        <v>19.5</v>
      </c>
      <c r="E273" s="271">
        <f>Tasaus[[#This Row],[Tuloveroprosentti 2022]]-12.64</f>
        <v>6.8599999999999994</v>
      </c>
      <c r="F273" s="14">
        <v>704814228.74000001</v>
      </c>
      <c r="G273" s="14">
        <f>Tasaus[[#This Row],[Kunnallisvero (maksuunpantu), €]]*100/Tasaus[[#This Row],[Tuloveroprosentti 2022]]</f>
        <v>3614431942.2564101</v>
      </c>
      <c r="H273" s="272">
        <f>Tasaus[[#This Row],[Verotettava tulo (kunnallisvero), €]]*($E$11/100)</f>
        <v>266383634.14429748</v>
      </c>
      <c r="I273" s="14">
        <v>110825116.1032763</v>
      </c>
      <c r="J273" s="15">
        <v>34781829.200300008</v>
      </c>
      <c r="K273" s="15">
        <f>SUM(Tasaus[[#This Row],[Laskennallinen kunnallisvero, €]:[Laskennallinen kiinteistövero, €]])</f>
        <v>411990579.44787383</v>
      </c>
      <c r="L273" s="15">
        <f>Tasaus[[#This Row],[Laskennallinen verotulo yhteensä, €]]/Tasaus[[#This Row],[Asukasluku 31.12.2021]]</f>
        <v>2111.2888865149807</v>
      </c>
      <c r="M273" s="34">
        <f>$L$11-Tasaus[[#This Row],[Laskennallinen verotulo yhteensä, €/asukas (=tasausraja)]]</f>
        <v>-154.33888651498069</v>
      </c>
      <c r="N273" s="377">
        <f>IF(Tasaus[[#This Row],[Erotus = tasausraja - laskennallinen verotulo, €/asukas]]&gt;0,(Tasaus[[#This Row],[Erotus = tasausraja - laskennallinen verotulo, €/asukas]]*$B$7),(Tasaus[[#This Row],[Erotus = tasausraja - laskennallinen verotulo, €/asukas]]*$B$8))</f>
        <v>-15.433888651498069</v>
      </c>
      <c r="O273" s="378">
        <f>Tasaus[[#This Row],[Tasaus,  €/asukas]]*Tasaus[[#This Row],[Asukasluku 31.12.2021]]</f>
        <v>-3011722.7297873786</v>
      </c>
      <c r="Q273" s="116"/>
      <c r="R273" s="117"/>
    </row>
    <row r="274" spans="1:18">
      <c r="A274" s="269">
        <v>854</v>
      </c>
      <c r="B274" s="13" t="s">
        <v>631</v>
      </c>
      <c r="C274" s="270">
        <v>3296</v>
      </c>
      <c r="D274" s="271">
        <v>21.25</v>
      </c>
      <c r="E274" s="271">
        <f>Tasaus[[#This Row],[Tuloveroprosentti 2022]]-12.64</f>
        <v>8.61</v>
      </c>
      <c r="F274" s="14">
        <v>10674504.35</v>
      </c>
      <c r="G274" s="14">
        <f>Tasaus[[#This Row],[Kunnallisvero (maksuunpantu), €]]*100/Tasaus[[#This Row],[Tuloveroprosentti 2022]]</f>
        <v>50232961.647058822</v>
      </c>
      <c r="H274" s="272">
        <f>Tasaus[[#This Row],[Verotettava tulo (kunnallisvero), €]]*($E$11/100)</f>
        <v>3702169.2733882358</v>
      </c>
      <c r="I274" s="14">
        <v>788367.49770507251</v>
      </c>
      <c r="J274" s="15">
        <v>497221.86235000001</v>
      </c>
      <c r="K274" s="15">
        <f>SUM(Tasaus[[#This Row],[Laskennallinen kunnallisvero, €]:[Laskennallinen kiinteistövero, €]])</f>
        <v>4987758.6334433081</v>
      </c>
      <c r="L274" s="15">
        <f>Tasaus[[#This Row],[Laskennallinen verotulo yhteensä, €]]/Tasaus[[#This Row],[Asukasluku 31.12.2021]]</f>
        <v>1513.2762844184795</v>
      </c>
      <c r="M274" s="34">
        <f>$L$11-Tasaus[[#This Row],[Laskennallinen verotulo yhteensä, €/asukas (=tasausraja)]]</f>
        <v>443.67371558152058</v>
      </c>
      <c r="N274" s="377">
        <f>IF(Tasaus[[#This Row],[Erotus = tasausraja - laskennallinen verotulo, €/asukas]]&gt;0,(Tasaus[[#This Row],[Erotus = tasausraja - laskennallinen verotulo, €/asukas]]*$B$7),(Tasaus[[#This Row],[Erotus = tasausraja - laskennallinen verotulo, €/asukas]]*$B$8))</f>
        <v>399.30634402336852</v>
      </c>
      <c r="O274" s="378">
        <f>Tasaus[[#This Row],[Tasaus,  €/asukas]]*Tasaus[[#This Row],[Asukasluku 31.12.2021]]</f>
        <v>1316113.7099010227</v>
      </c>
      <c r="Q274" s="116"/>
      <c r="R274" s="117"/>
    </row>
    <row r="275" spans="1:18">
      <c r="A275" s="269">
        <v>857</v>
      </c>
      <c r="B275" s="13" t="s">
        <v>632</v>
      </c>
      <c r="C275" s="270">
        <v>2420</v>
      </c>
      <c r="D275" s="271">
        <v>22</v>
      </c>
      <c r="E275" s="271">
        <f>Tasaus[[#This Row],[Tuloveroprosentti 2022]]-12.64</f>
        <v>9.36</v>
      </c>
      <c r="F275" s="14">
        <v>6888704.8300000001</v>
      </c>
      <c r="G275" s="14">
        <f>Tasaus[[#This Row],[Kunnallisvero (maksuunpantu), €]]*100/Tasaus[[#This Row],[Tuloveroprosentti 2022]]</f>
        <v>31312294.681818184</v>
      </c>
      <c r="H275" s="272">
        <f>Tasaus[[#This Row],[Verotettava tulo (kunnallisvero), €]]*($E$11/100)</f>
        <v>2307716.1180500006</v>
      </c>
      <c r="I275" s="14">
        <v>734318.76876017463</v>
      </c>
      <c r="J275" s="15">
        <v>442563.49400000006</v>
      </c>
      <c r="K275" s="15">
        <f>SUM(Tasaus[[#This Row],[Laskennallinen kunnallisvero, €]:[Laskennallinen kiinteistövero, €]])</f>
        <v>3484598.3808101751</v>
      </c>
      <c r="L275" s="15">
        <f>Tasaus[[#This Row],[Laskennallinen verotulo yhteensä, €]]/Tasaus[[#This Row],[Asukasluku 31.12.2021]]</f>
        <v>1439.9166862851964</v>
      </c>
      <c r="M275" s="34">
        <f>$L$11-Tasaus[[#This Row],[Laskennallinen verotulo yhteensä, €/asukas (=tasausraja)]]</f>
        <v>517.03331371480363</v>
      </c>
      <c r="N275" s="377">
        <f>IF(Tasaus[[#This Row],[Erotus = tasausraja - laskennallinen verotulo, €/asukas]]&gt;0,(Tasaus[[#This Row],[Erotus = tasausraja - laskennallinen verotulo, €/asukas]]*$B$7),(Tasaus[[#This Row],[Erotus = tasausraja - laskennallinen verotulo, €/asukas]]*$B$8))</f>
        <v>465.32998234332325</v>
      </c>
      <c r="O275" s="378">
        <f>Tasaus[[#This Row],[Tasaus,  €/asukas]]*Tasaus[[#This Row],[Asukasluku 31.12.2021]]</f>
        <v>1126098.5572708424</v>
      </c>
      <c r="Q275" s="116"/>
      <c r="R275" s="117"/>
    </row>
    <row r="276" spans="1:18">
      <c r="A276" s="269">
        <v>858</v>
      </c>
      <c r="B276" s="13" t="s">
        <v>633</v>
      </c>
      <c r="C276" s="270">
        <v>39718</v>
      </c>
      <c r="D276" s="271">
        <v>19.75</v>
      </c>
      <c r="E276" s="271">
        <f>Tasaus[[#This Row],[Tuloveroprosentti 2022]]-12.64</f>
        <v>7.1099999999999994</v>
      </c>
      <c r="F276" s="14">
        <v>191678980.00999999</v>
      </c>
      <c r="G276" s="14">
        <f>Tasaus[[#This Row],[Kunnallisvero (maksuunpantu), €]]*100/Tasaus[[#This Row],[Tuloveroprosentti 2022]]</f>
        <v>970526481.06329119</v>
      </c>
      <c r="H276" s="272">
        <f>Tasaus[[#This Row],[Verotettava tulo (kunnallisvero), €]]*($E$11/100)</f>
        <v>71527801.654364571</v>
      </c>
      <c r="I276" s="14">
        <v>8208534.9405596703</v>
      </c>
      <c r="J276" s="15">
        <v>6993220.448950001</v>
      </c>
      <c r="K276" s="15">
        <f>SUM(Tasaus[[#This Row],[Laskennallinen kunnallisvero, €]:[Laskennallinen kiinteistövero, €]])</f>
        <v>86729557.043874249</v>
      </c>
      <c r="L276" s="15">
        <f>Tasaus[[#This Row],[Laskennallinen verotulo yhteensä, €]]/Tasaus[[#This Row],[Asukasluku 31.12.2021]]</f>
        <v>2183.6335425719885</v>
      </c>
      <c r="M276" s="34">
        <f>$L$11-Tasaus[[#This Row],[Laskennallinen verotulo yhteensä, €/asukas (=tasausraja)]]</f>
        <v>-226.68354257198848</v>
      </c>
      <c r="N276" s="377">
        <f>IF(Tasaus[[#This Row],[Erotus = tasausraja - laskennallinen verotulo, €/asukas]]&gt;0,(Tasaus[[#This Row],[Erotus = tasausraja - laskennallinen verotulo, €/asukas]]*$B$7),(Tasaus[[#This Row],[Erotus = tasausraja - laskennallinen verotulo, €/asukas]]*$B$8))</f>
        <v>-22.66835425719885</v>
      </c>
      <c r="O276" s="378">
        <f>Tasaus[[#This Row],[Tasaus,  €/asukas]]*Tasaus[[#This Row],[Asukasluku 31.12.2021]]</f>
        <v>-900341.69438742392</v>
      </c>
      <c r="Q276" s="116"/>
      <c r="R276" s="117"/>
    </row>
    <row r="277" spans="1:18">
      <c r="A277" s="269">
        <v>859</v>
      </c>
      <c r="B277" s="13" t="s">
        <v>634</v>
      </c>
      <c r="C277" s="270">
        <v>6593</v>
      </c>
      <c r="D277" s="271">
        <v>22.000000000000004</v>
      </c>
      <c r="E277" s="271">
        <f>Tasaus[[#This Row],[Tuloveroprosentti 2022]]-12.64</f>
        <v>9.360000000000003</v>
      </c>
      <c r="F277" s="14">
        <v>20245485.510000002</v>
      </c>
      <c r="G277" s="14">
        <f>Tasaus[[#This Row],[Kunnallisvero (maksuunpantu), €]]*100/Tasaus[[#This Row],[Tuloveroprosentti 2022]]</f>
        <v>92024934.136363626</v>
      </c>
      <c r="H277" s="272">
        <f>Tasaus[[#This Row],[Verotettava tulo (kunnallisvero), €]]*($E$11/100)</f>
        <v>6782237.6458500009</v>
      </c>
      <c r="I277" s="14">
        <v>524106.90278917132</v>
      </c>
      <c r="J277" s="15">
        <v>459864.72570000001</v>
      </c>
      <c r="K277" s="15">
        <f>SUM(Tasaus[[#This Row],[Laskennallinen kunnallisvero, €]:[Laskennallinen kiinteistövero, €]])</f>
        <v>7766209.274339173</v>
      </c>
      <c r="L277" s="15">
        <f>Tasaus[[#This Row],[Laskennallinen verotulo yhteensä, €]]/Tasaus[[#This Row],[Asukasluku 31.12.2021]]</f>
        <v>1177.9477133837665</v>
      </c>
      <c r="M277" s="34">
        <f>$L$11-Tasaus[[#This Row],[Laskennallinen verotulo yhteensä, €/asukas (=tasausraja)]]</f>
        <v>779.0022866162335</v>
      </c>
      <c r="N277" s="377">
        <f>IF(Tasaus[[#This Row],[Erotus = tasausraja - laskennallinen verotulo, €/asukas]]&gt;0,(Tasaus[[#This Row],[Erotus = tasausraja - laskennallinen verotulo, €/asukas]]*$B$7),(Tasaus[[#This Row],[Erotus = tasausraja - laskennallinen verotulo, €/asukas]]*$B$8))</f>
        <v>701.10205795461013</v>
      </c>
      <c r="O277" s="378">
        <f>Tasaus[[#This Row],[Tasaus,  €/asukas]]*Tasaus[[#This Row],[Asukasluku 31.12.2021]]</f>
        <v>4622365.8680947442</v>
      </c>
      <c r="Q277" s="116"/>
      <c r="R277" s="117"/>
    </row>
    <row r="278" spans="1:18">
      <c r="A278" s="269">
        <v>886</v>
      </c>
      <c r="B278" s="13" t="s">
        <v>635</v>
      </c>
      <c r="C278" s="270">
        <v>12669</v>
      </c>
      <c r="D278" s="271">
        <v>21.5</v>
      </c>
      <c r="E278" s="271">
        <f>Tasaus[[#This Row],[Tuloveroprosentti 2022]]-12.64</f>
        <v>8.86</v>
      </c>
      <c r="F278" s="14">
        <v>49939568.939999998</v>
      </c>
      <c r="G278" s="14">
        <f>Tasaus[[#This Row],[Kunnallisvero (maksuunpantu), €]]*100/Tasaus[[#This Row],[Tuloveroprosentti 2022]]</f>
        <v>232277064.83720931</v>
      </c>
      <c r="H278" s="272">
        <f>Tasaus[[#This Row],[Verotettava tulo (kunnallisvero), €]]*($E$11/100)</f>
        <v>17118819.678502329</v>
      </c>
      <c r="I278" s="14">
        <v>2302063.7687611291</v>
      </c>
      <c r="J278" s="15">
        <v>1351521.2188000001</v>
      </c>
      <c r="K278" s="15">
        <f>SUM(Tasaus[[#This Row],[Laskennallinen kunnallisvero, €]:[Laskennallinen kiinteistövero, €]])</f>
        <v>20772404.666063458</v>
      </c>
      <c r="L278" s="15">
        <f>Tasaus[[#This Row],[Laskennallinen verotulo yhteensä, €]]/Tasaus[[#This Row],[Asukasluku 31.12.2021]]</f>
        <v>1639.6246480435282</v>
      </c>
      <c r="M278" s="34">
        <f>$L$11-Tasaus[[#This Row],[Laskennallinen verotulo yhteensä, €/asukas (=tasausraja)]]</f>
        <v>317.32535195647188</v>
      </c>
      <c r="N278" s="377">
        <f>IF(Tasaus[[#This Row],[Erotus = tasausraja - laskennallinen verotulo, €/asukas]]&gt;0,(Tasaus[[#This Row],[Erotus = tasausraja - laskennallinen verotulo, €/asukas]]*$B$7),(Tasaus[[#This Row],[Erotus = tasausraja - laskennallinen verotulo, €/asukas]]*$B$8))</f>
        <v>285.59281676082469</v>
      </c>
      <c r="O278" s="378">
        <f>Tasaus[[#This Row],[Tasaus,  €/asukas]]*Tasaus[[#This Row],[Asukasluku 31.12.2021]]</f>
        <v>3618175.395542888</v>
      </c>
      <c r="Q278" s="116"/>
      <c r="R278" s="117"/>
    </row>
    <row r="279" spans="1:18">
      <c r="A279" s="269">
        <v>887</v>
      </c>
      <c r="B279" s="13" t="s">
        <v>636</v>
      </c>
      <c r="C279" s="270">
        <v>4669</v>
      </c>
      <c r="D279" s="271">
        <v>22</v>
      </c>
      <c r="E279" s="271">
        <f>Tasaus[[#This Row],[Tuloveroprosentti 2022]]-12.64</f>
        <v>9.36</v>
      </c>
      <c r="F279" s="14">
        <v>14178957.039999999</v>
      </c>
      <c r="G279" s="14">
        <f>Tasaus[[#This Row],[Kunnallisvero (maksuunpantu), €]]*100/Tasaus[[#This Row],[Tuloveroprosentti 2022]]</f>
        <v>64449804.727272727</v>
      </c>
      <c r="H279" s="272">
        <f>Tasaus[[#This Row],[Verotettava tulo (kunnallisvero), €]]*($E$11/100)</f>
        <v>4749950.6084000012</v>
      </c>
      <c r="I279" s="14">
        <v>777226.54060965416</v>
      </c>
      <c r="J279" s="15">
        <v>742942.19185000006</v>
      </c>
      <c r="K279" s="15">
        <f>SUM(Tasaus[[#This Row],[Laskennallinen kunnallisvero, €]:[Laskennallinen kiinteistövero, €]])</f>
        <v>6270119.3408596553</v>
      </c>
      <c r="L279" s="15">
        <f>Tasaus[[#This Row],[Laskennallinen verotulo yhteensä, €]]/Tasaus[[#This Row],[Asukasluku 31.12.2021]]</f>
        <v>1342.9255388433617</v>
      </c>
      <c r="M279" s="34">
        <f>$L$11-Tasaus[[#This Row],[Laskennallinen verotulo yhteensä, €/asukas (=tasausraja)]]</f>
        <v>614.02446115663838</v>
      </c>
      <c r="N279" s="377">
        <f>IF(Tasaus[[#This Row],[Erotus = tasausraja - laskennallinen verotulo, €/asukas]]&gt;0,(Tasaus[[#This Row],[Erotus = tasausraja - laskennallinen verotulo, €/asukas]]*$B$7),(Tasaus[[#This Row],[Erotus = tasausraja - laskennallinen verotulo, €/asukas]]*$B$8))</f>
        <v>552.62201504097459</v>
      </c>
      <c r="O279" s="378">
        <f>Tasaus[[#This Row],[Tasaus,  €/asukas]]*Tasaus[[#This Row],[Asukasluku 31.12.2021]]</f>
        <v>2580192.1882263105</v>
      </c>
      <c r="Q279" s="116"/>
      <c r="R279" s="117"/>
    </row>
    <row r="280" spans="1:18">
      <c r="A280" s="269">
        <v>889</v>
      </c>
      <c r="B280" s="13" t="s">
        <v>637</v>
      </c>
      <c r="C280" s="270">
        <v>2568</v>
      </c>
      <c r="D280" s="271">
        <v>20.5</v>
      </c>
      <c r="E280" s="271">
        <f>Tasaus[[#This Row],[Tuloveroprosentti 2022]]-12.64</f>
        <v>7.8599999999999994</v>
      </c>
      <c r="F280" s="14">
        <v>6983778.1799999997</v>
      </c>
      <c r="G280" s="14">
        <f>Tasaus[[#This Row],[Kunnallisvero (maksuunpantu), €]]*100/Tasaus[[#This Row],[Tuloveroprosentti 2022]]</f>
        <v>34067210.63414634</v>
      </c>
      <c r="H280" s="272">
        <f>Tasaus[[#This Row],[Verotettava tulo (kunnallisvero), €]]*($E$11/100)</f>
        <v>2510753.4237365858</v>
      </c>
      <c r="I280" s="14">
        <v>767398.23647016112</v>
      </c>
      <c r="J280" s="15">
        <v>474510.84020000004</v>
      </c>
      <c r="K280" s="15">
        <f>SUM(Tasaus[[#This Row],[Laskennallinen kunnallisvero, €]:[Laskennallinen kiinteistövero, €]])</f>
        <v>3752662.5004067468</v>
      </c>
      <c r="L280" s="15">
        <f>Tasaus[[#This Row],[Laskennallinen verotulo yhteensä, €]]/Tasaus[[#This Row],[Asukasluku 31.12.2021]]</f>
        <v>1461.3171730555866</v>
      </c>
      <c r="M280" s="34">
        <f>$L$11-Tasaus[[#This Row],[Laskennallinen verotulo yhteensä, €/asukas (=tasausraja)]]</f>
        <v>495.63282694441341</v>
      </c>
      <c r="N280" s="377">
        <f>IF(Tasaus[[#This Row],[Erotus = tasausraja - laskennallinen verotulo, €/asukas]]&gt;0,(Tasaus[[#This Row],[Erotus = tasausraja - laskennallinen verotulo, €/asukas]]*$B$7),(Tasaus[[#This Row],[Erotus = tasausraja - laskennallinen verotulo, €/asukas]]*$B$8))</f>
        <v>446.06954424997207</v>
      </c>
      <c r="O280" s="378">
        <f>Tasaus[[#This Row],[Tasaus,  €/asukas]]*Tasaus[[#This Row],[Asukasluku 31.12.2021]]</f>
        <v>1145506.5896339284</v>
      </c>
      <c r="Q280" s="116"/>
      <c r="R280" s="117"/>
    </row>
    <row r="281" spans="1:18">
      <c r="A281" s="269">
        <v>890</v>
      </c>
      <c r="B281" s="13" t="s">
        <v>638</v>
      </c>
      <c r="C281" s="270">
        <v>1176</v>
      </c>
      <c r="D281" s="271">
        <v>21</v>
      </c>
      <c r="E281" s="271">
        <f>Tasaus[[#This Row],[Tuloveroprosentti 2022]]-12.64</f>
        <v>8.36</v>
      </c>
      <c r="F281" s="14">
        <v>4128674.84</v>
      </c>
      <c r="G281" s="14">
        <f>Tasaus[[#This Row],[Kunnallisvero (maksuunpantu), €]]*100/Tasaus[[#This Row],[Tuloveroprosentti 2022]]</f>
        <v>19660356.380952381</v>
      </c>
      <c r="H281" s="272">
        <f>Tasaus[[#This Row],[Verotettava tulo (kunnallisvero), €]]*($E$11/100)</f>
        <v>1448968.2652761908</v>
      </c>
      <c r="I281" s="14">
        <v>107947.57954322069</v>
      </c>
      <c r="J281" s="15">
        <v>271916.41865000007</v>
      </c>
      <c r="K281" s="15">
        <f>SUM(Tasaus[[#This Row],[Laskennallinen kunnallisvero, €]:[Laskennallinen kiinteistövero, €]])</f>
        <v>1828832.2634694118</v>
      </c>
      <c r="L281" s="15">
        <f>Tasaus[[#This Row],[Laskennallinen verotulo yhteensä, €]]/Tasaus[[#This Row],[Asukasluku 31.12.2021]]</f>
        <v>1555.1294757392957</v>
      </c>
      <c r="M281" s="34">
        <f>$L$11-Tasaus[[#This Row],[Laskennallinen verotulo yhteensä, €/asukas (=tasausraja)]]</f>
        <v>401.82052426070436</v>
      </c>
      <c r="N281" s="377">
        <f>IF(Tasaus[[#This Row],[Erotus = tasausraja - laskennallinen verotulo, €/asukas]]&gt;0,(Tasaus[[#This Row],[Erotus = tasausraja - laskennallinen verotulo, €/asukas]]*$B$7),(Tasaus[[#This Row],[Erotus = tasausraja - laskennallinen verotulo, €/asukas]]*$B$8))</f>
        <v>361.63847183463395</v>
      </c>
      <c r="O281" s="378">
        <f>Tasaus[[#This Row],[Tasaus,  €/asukas]]*Tasaus[[#This Row],[Asukasluku 31.12.2021]]</f>
        <v>425286.8428775295</v>
      </c>
      <c r="Q281" s="116"/>
      <c r="R281" s="117"/>
    </row>
    <row r="282" spans="1:18">
      <c r="A282" s="269">
        <v>892</v>
      </c>
      <c r="B282" s="13" t="s">
        <v>639</v>
      </c>
      <c r="C282" s="270">
        <v>3634</v>
      </c>
      <c r="D282" s="271">
        <v>21.499999999999996</v>
      </c>
      <c r="E282" s="271">
        <f>Tasaus[[#This Row],[Tuloveroprosentti 2022]]-12.64</f>
        <v>8.8599999999999959</v>
      </c>
      <c r="F282" s="14">
        <v>11127354.220000001</v>
      </c>
      <c r="G282" s="14">
        <f>Tasaus[[#This Row],[Kunnallisvero (maksuunpantu), €]]*100/Tasaus[[#This Row],[Tuloveroprosentti 2022]]</f>
        <v>51755135.906976752</v>
      </c>
      <c r="H282" s="272">
        <f>Tasaus[[#This Row],[Verotettava tulo (kunnallisvero), €]]*($E$11/100)</f>
        <v>3814353.5163441873</v>
      </c>
      <c r="I282" s="14">
        <v>571786.07254315785</v>
      </c>
      <c r="J282" s="15">
        <v>398513.33895000006</v>
      </c>
      <c r="K282" s="15">
        <f>SUM(Tasaus[[#This Row],[Laskennallinen kunnallisvero, €]:[Laskennallinen kiinteistövero, €]])</f>
        <v>4784652.9278373448</v>
      </c>
      <c r="L282" s="15">
        <f>Tasaus[[#This Row],[Laskennallinen verotulo yhteensä, €]]/Tasaus[[#This Row],[Asukasluku 31.12.2021]]</f>
        <v>1316.6353681445637</v>
      </c>
      <c r="M282" s="34">
        <f>$L$11-Tasaus[[#This Row],[Laskennallinen verotulo yhteensä, €/asukas (=tasausraja)]]</f>
        <v>640.31463185543635</v>
      </c>
      <c r="N282" s="377">
        <f>IF(Tasaus[[#This Row],[Erotus = tasausraja - laskennallinen verotulo, €/asukas]]&gt;0,(Tasaus[[#This Row],[Erotus = tasausraja - laskennallinen verotulo, €/asukas]]*$B$7),(Tasaus[[#This Row],[Erotus = tasausraja - laskennallinen verotulo, €/asukas]]*$B$8))</f>
        <v>576.28316866989269</v>
      </c>
      <c r="O282" s="378">
        <f>Tasaus[[#This Row],[Tasaus,  €/asukas]]*Tasaus[[#This Row],[Asukasluku 31.12.2021]]</f>
        <v>2094213.03494639</v>
      </c>
      <c r="Q282" s="116"/>
      <c r="R282" s="117"/>
    </row>
    <row r="283" spans="1:18">
      <c r="A283" s="269">
        <v>893</v>
      </c>
      <c r="B283" s="13" t="s">
        <v>640</v>
      </c>
      <c r="C283" s="270">
        <v>7497</v>
      </c>
      <c r="D283" s="271">
        <v>21.25</v>
      </c>
      <c r="E283" s="271">
        <f>Tasaus[[#This Row],[Tuloveroprosentti 2022]]-12.64</f>
        <v>8.61</v>
      </c>
      <c r="F283" s="14">
        <v>23979155.199999999</v>
      </c>
      <c r="G283" s="14">
        <f>Tasaus[[#This Row],[Kunnallisvero (maksuunpantu), €]]*100/Tasaus[[#This Row],[Tuloveroprosentti 2022]]</f>
        <v>112843083.29411764</v>
      </c>
      <c r="H283" s="272">
        <f>Tasaus[[#This Row],[Verotettava tulo (kunnallisvero), €]]*($E$11/100)</f>
        <v>8316535.2387764724</v>
      </c>
      <c r="I283" s="14">
        <v>2188738.424284297</v>
      </c>
      <c r="J283" s="15">
        <v>1504233.9982499999</v>
      </c>
      <c r="K283" s="15">
        <f>SUM(Tasaus[[#This Row],[Laskennallinen kunnallisvero, €]:[Laskennallinen kiinteistövero, €]])</f>
        <v>12009507.66131077</v>
      </c>
      <c r="L283" s="15">
        <f>Tasaus[[#This Row],[Laskennallinen verotulo yhteensä, €]]/Tasaus[[#This Row],[Asukasluku 31.12.2021]]</f>
        <v>1601.9084515553914</v>
      </c>
      <c r="M283" s="34">
        <f>$L$11-Tasaus[[#This Row],[Laskennallinen verotulo yhteensä, €/asukas (=tasausraja)]]</f>
        <v>355.04154844460868</v>
      </c>
      <c r="N283" s="377">
        <f>IF(Tasaus[[#This Row],[Erotus = tasausraja - laskennallinen verotulo, €/asukas]]&gt;0,(Tasaus[[#This Row],[Erotus = tasausraja - laskennallinen verotulo, €/asukas]]*$B$7),(Tasaus[[#This Row],[Erotus = tasausraja - laskennallinen verotulo, €/asukas]]*$B$8))</f>
        <v>319.53739360014782</v>
      </c>
      <c r="O283" s="378">
        <f>Tasaus[[#This Row],[Tasaus,  €/asukas]]*Tasaus[[#This Row],[Asukasluku 31.12.2021]]</f>
        <v>2395571.8398203081</v>
      </c>
      <c r="Q283" s="116"/>
      <c r="R283" s="117"/>
    </row>
    <row r="284" spans="1:18">
      <c r="A284" s="269">
        <v>895</v>
      </c>
      <c r="B284" s="13" t="s">
        <v>641</v>
      </c>
      <c r="C284" s="270">
        <v>15463</v>
      </c>
      <c r="D284" s="271">
        <v>20.75</v>
      </c>
      <c r="E284" s="271">
        <f>Tasaus[[#This Row],[Tuloveroprosentti 2022]]-12.64</f>
        <v>8.11</v>
      </c>
      <c r="F284" s="14">
        <v>59115895.509999998</v>
      </c>
      <c r="G284" s="14">
        <f>Tasaus[[#This Row],[Kunnallisvero (maksuunpantu), €]]*100/Tasaus[[#This Row],[Tuloveroprosentti 2022]]</f>
        <v>284895881.97590363</v>
      </c>
      <c r="H284" s="272">
        <f>Tasaus[[#This Row],[Verotettava tulo (kunnallisvero), €]]*($E$11/100)</f>
        <v>20996826.501624104</v>
      </c>
      <c r="I284" s="14">
        <v>4312033.7581035635</v>
      </c>
      <c r="J284" s="15">
        <v>2957461.2265000003</v>
      </c>
      <c r="K284" s="15">
        <f>SUM(Tasaus[[#This Row],[Laskennallinen kunnallisvero, €]:[Laskennallinen kiinteistövero, €]])</f>
        <v>28266321.486227669</v>
      </c>
      <c r="L284" s="15">
        <f>Tasaus[[#This Row],[Laskennallinen verotulo yhteensä, €]]/Tasaus[[#This Row],[Asukasluku 31.12.2021]]</f>
        <v>1827.9972506129257</v>
      </c>
      <c r="M284" s="34">
        <f>$L$11-Tasaus[[#This Row],[Laskennallinen verotulo yhteensä, €/asukas (=tasausraja)]]</f>
        <v>128.95274938707439</v>
      </c>
      <c r="N284" s="377">
        <f>IF(Tasaus[[#This Row],[Erotus = tasausraja - laskennallinen verotulo, €/asukas]]&gt;0,(Tasaus[[#This Row],[Erotus = tasausraja - laskennallinen verotulo, €/asukas]]*$B$7),(Tasaus[[#This Row],[Erotus = tasausraja - laskennallinen verotulo, €/asukas]]*$B$8))</f>
        <v>116.05747444836696</v>
      </c>
      <c r="O284" s="378">
        <f>Tasaus[[#This Row],[Tasaus,  €/asukas]]*Tasaus[[#This Row],[Asukasluku 31.12.2021]]</f>
        <v>1794596.7273950984</v>
      </c>
      <c r="Q284" s="116"/>
      <c r="R284" s="117"/>
    </row>
    <row r="285" spans="1:18">
      <c r="A285" s="269">
        <v>905</v>
      </c>
      <c r="B285" s="13" t="s">
        <v>642</v>
      </c>
      <c r="C285" s="270">
        <v>67615</v>
      </c>
      <c r="D285" s="271">
        <v>21</v>
      </c>
      <c r="E285" s="271">
        <f>Tasaus[[#This Row],[Tuloveroprosentti 2022]]-12.64</f>
        <v>8.36</v>
      </c>
      <c r="F285" s="14">
        <v>270905169.25</v>
      </c>
      <c r="G285" s="14">
        <f>Tasaus[[#This Row],[Kunnallisvero (maksuunpantu), €]]*100/Tasaus[[#This Row],[Tuloveroprosentti 2022]]</f>
        <v>1290024615.4761906</v>
      </c>
      <c r="H285" s="272">
        <f>Tasaus[[#This Row],[Verotettava tulo (kunnallisvero), €]]*($E$11/100)</f>
        <v>95074814.160595268</v>
      </c>
      <c r="I285" s="14">
        <v>21984689.19726621</v>
      </c>
      <c r="J285" s="15">
        <v>11726880.677900001</v>
      </c>
      <c r="K285" s="15">
        <f>SUM(Tasaus[[#This Row],[Laskennallinen kunnallisvero, €]:[Laskennallinen kiinteistövero, €]])</f>
        <v>128786384.03576148</v>
      </c>
      <c r="L285" s="15">
        <f>Tasaus[[#This Row],[Laskennallinen verotulo yhteensä, €]]/Tasaus[[#This Row],[Asukasluku 31.12.2021]]</f>
        <v>1904.7013833581525</v>
      </c>
      <c r="M285" s="34">
        <f>$L$11-Tasaus[[#This Row],[Laskennallinen verotulo yhteensä, €/asukas (=tasausraja)]]</f>
        <v>52.248616641847548</v>
      </c>
      <c r="N285" s="377">
        <f>IF(Tasaus[[#This Row],[Erotus = tasausraja - laskennallinen verotulo, €/asukas]]&gt;0,(Tasaus[[#This Row],[Erotus = tasausraja - laskennallinen verotulo, €/asukas]]*$B$7),(Tasaus[[#This Row],[Erotus = tasausraja - laskennallinen verotulo, €/asukas]]*$B$8))</f>
        <v>47.023754977662797</v>
      </c>
      <c r="O285" s="378">
        <f>Tasaus[[#This Row],[Tasaus,  €/asukas]]*Tasaus[[#This Row],[Asukasluku 31.12.2021]]</f>
        <v>3179511.19281467</v>
      </c>
      <c r="Q285" s="116"/>
      <c r="R285" s="117"/>
    </row>
    <row r="286" spans="1:18">
      <c r="A286" s="269">
        <v>908</v>
      </c>
      <c r="B286" s="13" t="s">
        <v>643</v>
      </c>
      <c r="C286" s="270">
        <v>20695</v>
      </c>
      <c r="D286" s="271">
        <v>20.25</v>
      </c>
      <c r="E286" s="271">
        <f>Tasaus[[#This Row],[Tuloveroprosentti 2022]]-12.64</f>
        <v>7.6099999999999994</v>
      </c>
      <c r="F286" s="14">
        <v>79003753.569999993</v>
      </c>
      <c r="G286" s="14">
        <f>Tasaus[[#This Row],[Kunnallisvero (maksuunpantu), €]]*100/Tasaus[[#This Row],[Tuloveroprosentti 2022]]</f>
        <v>390141992.93827158</v>
      </c>
      <c r="H286" s="272">
        <f>Tasaus[[#This Row],[Verotettava tulo (kunnallisvero), €]]*($E$11/100)</f>
        <v>28753464.879550621</v>
      </c>
      <c r="I286" s="14">
        <v>4489416.314326914</v>
      </c>
      <c r="J286" s="15">
        <v>2499096.4899500003</v>
      </c>
      <c r="K286" s="15">
        <f>SUM(Tasaus[[#This Row],[Laskennallinen kunnallisvero, €]:[Laskennallinen kiinteistövero, €]])</f>
        <v>35741977.683827534</v>
      </c>
      <c r="L286" s="15">
        <f>Tasaus[[#This Row],[Laskennallinen verotulo yhteensä, €]]/Tasaus[[#This Row],[Asukasluku 31.12.2021]]</f>
        <v>1727.0827583390933</v>
      </c>
      <c r="M286" s="34">
        <f>$L$11-Tasaus[[#This Row],[Laskennallinen verotulo yhteensä, €/asukas (=tasausraja)]]</f>
        <v>229.86724166090676</v>
      </c>
      <c r="N286" s="377">
        <f>IF(Tasaus[[#This Row],[Erotus = tasausraja - laskennallinen verotulo, €/asukas]]&gt;0,(Tasaus[[#This Row],[Erotus = tasausraja - laskennallinen verotulo, €/asukas]]*$B$7),(Tasaus[[#This Row],[Erotus = tasausraja - laskennallinen verotulo, €/asukas]]*$B$8))</f>
        <v>206.88051749481608</v>
      </c>
      <c r="O286" s="378">
        <f>Tasaus[[#This Row],[Tasaus,  €/asukas]]*Tasaus[[#This Row],[Asukasluku 31.12.2021]]</f>
        <v>4281392.3095552186</v>
      </c>
      <c r="Q286" s="116"/>
      <c r="R286" s="117"/>
    </row>
    <row r="287" spans="1:18">
      <c r="A287" s="269">
        <v>915</v>
      </c>
      <c r="B287" s="13" t="s">
        <v>644</v>
      </c>
      <c r="C287" s="270">
        <v>19973</v>
      </c>
      <c r="D287" s="271">
        <v>21</v>
      </c>
      <c r="E287" s="271">
        <f>Tasaus[[#This Row],[Tuloveroprosentti 2022]]-12.64</f>
        <v>8.36</v>
      </c>
      <c r="F287" s="14">
        <v>73165681.489999995</v>
      </c>
      <c r="G287" s="14">
        <f>Tasaus[[#This Row],[Kunnallisvero (maksuunpantu), €]]*100/Tasaus[[#This Row],[Tuloveroprosentti 2022]]</f>
        <v>348408007.09523803</v>
      </c>
      <c r="H287" s="272">
        <f>Tasaus[[#This Row],[Verotettava tulo (kunnallisvero), €]]*($E$11/100)</f>
        <v>25677670.122919049</v>
      </c>
      <c r="I287" s="14">
        <v>3768300.1866329163</v>
      </c>
      <c r="J287" s="15">
        <v>2890528.8400500002</v>
      </c>
      <c r="K287" s="15">
        <f>SUM(Tasaus[[#This Row],[Laskennallinen kunnallisvero, €]:[Laskennallinen kiinteistövero, €]])</f>
        <v>32336499.149601966</v>
      </c>
      <c r="L287" s="15">
        <f>Tasaus[[#This Row],[Laskennallinen verotulo yhteensä, €]]/Tasaus[[#This Row],[Asukasluku 31.12.2021]]</f>
        <v>1619.0106218195547</v>
      </c>
      <c r="M287" s="34">
        <f>$L$11-Tasaus[[#This Row],[Laskennallinen verotulo yhteensä, €/asukas (=tasausraja)]]</f>
        <v>337.93937818044537</v>
      </c>
      <c r="N287" s="377">
        <f>IF(Tasaus[[#This Row],[Erotus = tasausraja - laskennallinen verotulo, €/asukas]]&gt;0,(Tasaus[[#This Row],[Erotus = tasausraja - laskennallinen verotulo, €/asukas]]*$B$7),(Tasaus[[#This Row],[Erotus = tasausraja - laskennallinen verotulo, €/asukas]]*$B$8))</f>
        <v>304.14544036240085</v>
      </c>
      <c r="O287" s="378">
        <f>Tasaus[[#This Row],[Tasaus,  €/asukas]]*Tasaus[[#This Row],[Asukasluku 31.12.2021]]</f>
        <v>6074696.8803582322</v>
      </c>
      <c r="Q287" s="116"/>
      <c r="R287" s="117"/>
    </row>
    <row r="288" spans="1:18">
      <c r="A288" s="269">
        <v>918</v>
      </c>
      <c r="B288" s="13" t="s">
        <v>645</v>
      </c>
      <c r="C288" s="270">
        <v>2271</v>
      </c>
      <c r="D288" s="271">
        <v>22.25</v>
      </c>
      <c r="E288" s="271">
        <f>Tasaus[[#This Row],[Tuloveroprosentti 2022]]-12.64</f>
        <v>9.61</v>
      </c>
      <c r="F288" s="14">
        <v>7623128.8899999997</v>
      </c>
      <c r="G288" s="14">
        <f>Tasaus[[#This Row],[Kunnallisvero (maksuunpantu), €]]*100/Tasaus[[#This Row],[Tuloveroprosentti 2022]]</f>
        <v>34261253.438202247</v>
      </c>
      <c r="H288" s="272">
        <f>Tasaus[[#This Row],[Verotettava tulo (kunnallisvero), €]]*($E$11/100)</f>
        <v>2525054.3783955062</v>
      </c>
      <c r="I288" s="14">
        <v>511416.30098403752</v>
      </c>
      <c r="J288" s="15">
        <v>380628.52995000005</v>
      </c>
      <c r="K288" s="15">
        <f>SUM(Tasaus[[#This Row],[Laskennallinen kunnallisvero, €]:[Laskennallinen kiinteistövero, €]])</f>
        <v>3417099.2093295436</v>
      </c>
      <c r="L288" s="15">
        <f>Tasaus[[#This Row],[Laskennallinen verotulo yhteensä, €]]/Tasaus[[#This Row],[Asukasluku 31.12.2021]]</f>
        <v>1504.6671991763733</v>
      </c>
      <c r="M288" s="34">
        <f>$L$11-Tasaus[[#This Row],[Laskennallinen verotulo yhteensä, €/asukas (=tasausraja)]]</f>
        <v>452.28280082362676</v>
      </c>
      <c r="N288" s="377">
        <f>IF(Tasaus[[#This Row],[Erotus = tasausraja - laskennallinen verotulo, €/asukas]]&gt;0,(Tasaus[[#This Row],[Erotus = tasausraja - laskennallinen verotulo, €/asukas]]*$B$7),(Tasaus[[#This Row],[Erotus = tasausraja - laskennallinen verotulo, €/asukas]]*$B$8))</f>
        <v>407.05452074126407</v>
      </c>
      <c r="O288" s="378">
        <f>Tasaus[[#This Row],[Tasaus,  €/asukas]]*Tasaus[[#This Row],[Asukasluku 31.12.2021]]</f>
        <v>924420.81660341076</v>
      </c>
      <c r="Q288" s="116"/>
      <c r="R288" s="117"/>
    </row>
    <row r="289" spans="1:18">
      <c r="A289" s="269">
        <v>921</v>
      </c>
      <c r="B289" s="13" t="s">
        <v>646</v>
      </c>
      <c r="C289" s="270">
        <v>1941</v>
      </c>
      <c r="D289" s="271">
        <v>21.75</v>
      </c>
      <c r="E289" s="271">
        <f>Tasaus[[#This Row],[Tuloveroprosentti 2022]]-12.64</f>
        <v>9.11</v>
      </c>
      <c r="F289" s="14">
        <v>5291259.87</v>
      </c>
      <c r="G289" s="14">
        <f>Tasaus[[#This Row],[Kunnallisvero (maksuunpantu), €]]*100/Tasaus[[#This Row],[Tuloveroprosentti 2022]]</f>
        <v>24327631.586206898</v>
      </c>
      <c r="H289" s="272">
        <f>Tasaus[[#This Row],[Verotettava tulo (kunnallisvero), €]]*($E$11/100)</f>
        <v>1792946.4479034487</v>
      </c>
      <c r="I289" s="14">
        <v>520256.41804665321</v>
      </c>
      <c r="J289" s="15">
        <v>306688.66740000003</v>
      </c>
      <c r="K289" s="15">
        <f>SUM(Tasaus[[#This Row],[Laskennallinen kunnallisvero, €]:[Laskennallinen kiinteistövero, €]])</f>
        <v>2619891.5333501021</v>
      </c>
      <c r="L289" s="15">
        <f>Tasaus[[#This Row],[Laskennallinen verotulo yhteensä, €]]/Tasaus[[#This Row],[Asukasluku 31.12.2021]]</f>
        <v>1349.7637987378166</v>
      </c>
      <c r="M289" s="34">
        <f>$L$11-Tasaus[[#This Row],[Laskennallinen verotulo yhteensä, €/asukas (=tasausraja)]]</f>
        <v>607.18620126218343</v>
      </c>
      <c r="N289" s="377">
        <f>IF(Tasaus[[#This Row],[Erotus = tasausraja - laskennallinen verotulo, €/asukas]]&gt;0,(Tasaus[[#This Row],[Erotus = tasausraja - laskennallinen verotulo, €/asukas]]*$B$7),(Tasaus[[#This Row],[Erotus = tasausraja - laskennallinen verotulo, €/asukas]]*$B$8))</f>
        <v>546.46758113596513</v>
      </c>
      <c r="O289" s="378">
        <f>Tasaus[[#This Row],[Tasaus,  €/asukas]]*Tasaus[[#This Row],[Asukasluku 31.12.2021]]</f>
        <v>1060693.5749849083</v>
      </c>
      <c r="Q289" s="116"/>
      <c r="R289" s="117"/>
    </row>
    <row r="290" spans="1:18">
      <c r="A290" s="269">
        <v>922</v>
      </c>
      <c r="B290" s="13" t="s">
        <v>647</v>
      </c>
      <c r="C290" s="270">
        <v>4444</v>
      </c>
      <c r="D290" s="271">
        <v>22</v>
      </c>
      <c r="E290" s="271">
        <f>Tasaus[[#This Row],[Tuloveroprosentti 2022]]-12.64</f>
        <v>9.36</v>
      </c>
      <c r="F290" s="14">
        <v>18394260.789999999</v>
      </c>
      <c r="G290" s="14">
        <f>Tasaus[[#This Row],[Kunnallisvero (maksuunpantu), €]]*100/Tasaus[[#This Row],[Tuloveroprosentti 2022]]</f>
        <v>83610276.318181813</v>
      </c>
      <c r="H290" s="272">
        <f>Tasaus[[#This Row],[Verotettava tulo (kunnallisvero), €]]*($E$11/100)</f>
        <v>6162077.3646500008</v>
      </c>
      <c r="I290" s="14">
        <v>528636.25888729573</v>
      </c>
      <c r="J290" s="15">
        <v>613973.15720000013</v>
      </c>
      <c r="K290" s="15">
        <f>SUM(Tasaus[[#This Row],[Laskennallinen kunnallisvero, €]:[Laskennallinen kiinteistövero, €]])</f>
        <v>7304686.7807372967</v>
      </c>
      <c r="L290" s="15">
        <f>Tasaus[[#This Row],[Laskennallinen verotulo yhteensä, €]]/Tasaus[[#This Row],[Asukasluku 31.12.2021]]</f>
        <v>1643.7188975556473</v>
      </c>
      <c r="M290" s="34">
        <f>$L$11-Tasaus[[#This Row],[Laskennallinen verotulo yhteensä, €/asukas (=tasausraja)]]</f>
        <v>313.2311024443527</v>
      </c>
      <c r="N290" s="377">
        <f>IF(Tasaus[[#This Row],[Erotus = tasausraja - laskennallinen verotulo, €/asukas]]&gt;0,(Tasaus[[#This Row],[Erotus = tasausraja - laskennallinen verotulo, €/asukas]]*$B$7),(Tasaus[[#This Row],[Erotus = tasausraja - laskennallinen verotulo, €/asukas]]*$B$8))</f>
        <v>281.90799219991743</v>
      </c>
      <c r="O290" s="378">
        <f>Tasaus[[#This Row],[Tasaus,  €/asukas]]*Tasaus[[#This Row],[Asukasluku 31.12.2021]]</f>
        <v>1252799.1173364331</v>
      </c>
      <c r="Q290" s="116"/>
      <c r="R290" s="117"/>
    </row>
    <row r="291" spans="1:18">
      <c r="A291" s="269">
        <v>924</v>
      </c>
      <c r="B291" s="13" t="s">
        <v>648</v>
      </c>
      <c r="C291" s="270">
        <v>3004</v>
      </c>
      <c r="D291" s="271">
        <v>22.5</v>
      </c>
      <c r="E291" s="271">
        <f>Tasaus[[#This Row],[Tuloveroprosentti 2022]]-12.64</f>
        <v>9.86</v>
      </c>
      <c r="F291" s="14">
        <v>9332728.25</v>
      </c>
      <c r="G291" s="14">
        <f>Tasaus[[#This Row],[Kunnallisvero (maksuunpantu), €]]*100/Tasaus[[#This Row],[Tuloveroprosentti 2022]]</f>
        <v>41478792.222222224</v>
      </c>
      <c r="H291" s="272">
        <f>Tasaus[[#This Row],[Verotettava tulo (kunnallisvero), €]]*($E$11/100)</f>
        <v>3056986.9867777787</v>
      </c>
      <c r="I291" s="14">
        <v>607321.12832609308</v>
      </c>
      <c r="J291" s="15">
        <v>394164.45594999997</v>
      </c>
      <c r="K291" s="15">
        <f>SUM(Tasaus[[#This Row],[Laskennallinen kunnallisvero, €]:[Laskennallinen kiinteistövero, €]])</f>
        <v>4058472.5710538714</v>
      </c>
      <c r="L291" s="15">
        <f>Tasaus[[#This Row],[Laskennallinen verotulo yhteensä, €]]/Tasaus[[#This Row],[Asukasluku 31.12.2021]]</f>
        <v>1351.0228265825137</v>
      </c>
      <c r="M291" s="34">
        <f>$L$11-Tasaus[[#This Row],[Laskennallinen verotulo yhteensä, €/asukas (=tasausraja)]]</f>
        <v>605.9271734174863</v>
      </c>
      <c r="N291" s="377">
        <f>IF(Tasaus[[#This Row],[Erotus = tasausraja - laskennallinen verotulo, €/asukas]]&gt;0,(Tasaus[[#This Row],[Erotus = tasausraja - laskennallinen verotulo, €/asukas]]*$B$7),(Tasaus[[#This Row],[Erotus = tasausraja - laskennallinen verotulo, €/asukas]]*$B$8))</f>
        <v>545.33445607573765</v>
      </c>
      <c r="O291" s="378">
        <f>Tasaus[[#This Row],[Tasaus,  €/asukas]]*Tasaus[[#This Row],[Asukasluku 31.12.2021]]</f>
        <v>1638184.7060515159</v>
      </c>
      <c r="Q291" s="116"/>
      <c r="R291" s="117"/>
    </row>
    <row r="292" spans="1:18">
      <c r="A292" s="269">
        <v>925</v>
      </c>
      <c r="B292" s="13" t="s">
        <v>649</v>
      </c>
      <c r="C292" s="270">
        <v>3490</v>
      </c>
      <c r="D292" s="271">
        <v>21</v>
      </c>
      <c r="E292" s="271">
        <f>Tasaus[[#This Row],[Tuloveroprosentti 2022]]-12.64</f>
        <v>8.36</v>
      </c>
      <c r="F292" s="14">
        <v>10560300.949999999</v>
      </c>
      <c r="G292" s="14">
        <f>Tasaus[[#This Row],[Kunnallisvero (maksuunpantu), €]]*100/Tasaus[[#This Row],[Tuloveroprosentti 2022]]</f>
        <v>50287147.380952373</v>
      </c>
      <c r="H292" s="272">
        <f>Tasaus[[#This Row],[Verotettava tulo (kunnallisvero), €]]*($E$11/100)</f>
        <v>3706162.7619761908</v>
      </c>
      <c r="I292" s="14">
        <v>2667815.4509811453</v>
      </c>
      <c r="J292" s="15">
        <v>659945.19305000012</v>
      </c>
      <c r="K292" s="15">
        <f>SUM(Tasaus[[#This Row],[Laskennallinen kunnallisvero, €]:[Laskennallinen kiinteistövero, €]])</f>
        <v>7033923.4060073355</v>
      </c>
      <c r="L292" s="15">
        <f>Tasaus[[#This Row],[Laskennallinen verotulo yhteensä, €]]/Tasaus[[#This Row],[Asukasluku 31.12.2021]]</f>
        <v>2015.4508326668583</v>
      </c>
      <c r="M292" s="34">
        <f>$L$11-Tasaus[[#This Row],[Laskennallinen verotulo yhteensä, €/asukas (=tasausraja)]]</f>
        <v>-58.500832666858287</v>
      </c>
      <c r="N292" s="377">
        <f>IF(Tasaus[[#This Row],[Erotus = tasausraja - laskennallinen verotulo, €/asukas]]&gt;0,(Tasaus[[#This Row],[Erotus = tasausraja - laskennallinen verotulo, €/asukas]]*$B$7),(Tasaus[[#This Row],[Erotus = tasausraja - laskennallinen verotulo, €/asukas]]*$B$8))</f>
        <v>-5.8500832666858287</v>
      </c>
      <c r="O292" s="378">
        <f>Tasaus[[#This Row],[Tasaus,  €/asukas]]*Tasaus[[#This Row],[Asukasluku 31.12.2021]]</f>
        <v>-20416.79060073354</v>
      </c>
      <c r="Q292" s="116"/>
      <c r="R292" s="117"/>
    </row>
    <row r="293" spans="1:18">
      <c r="A293" s="269">
        <v>927</v>
      </c>
      <c r="B293" s="13" t="s">
        <v>650</v>
      </c>
      <c r="C293" s="270">
        <v>29239</v>
      </c>
      <c r="D293" s="271">
        <v>20.5</v>
      </c>
      <c r="E293" s="271">
        <f>Tasaus[[#This Row],[Tuloveroprosentti 2022]]-12.64</f>
        <v>7.8599999999999994</v>
      </c>
      <c r="F293" s="14">
        <v>129011029.45999999</v>
      </c>
      <c r="G293" s="14">
        <f>Tasaus[[#This Row],[Kunnallisvero (maksuunpantu), €]]*100/Tasaus[[#This Row],[Tuloveroprosentti 2022]]</f>
        <v>629322094.92682922</v>
      </c>
      <c r="H293" s="272">
        <f>Tasaus[[#This Row],[Verotettava tulo (kunnallisvero), €]]*($E$11/100)</f>
        <v>46381038.396107323</v>
      </c>
      <c r="I293" s="14">
        <v>3594238.0399889252</v>
      </c>
      <c r="J293" s="15">
        <v>4330273.3996000011</v>
      </c>
      <c r="K293" s="15">
        <f>SUM(Tasaus[[#This Row],[Laskennallinen kunnallisvero, €]:[Laskennallinen kiinteistövero, €]])</f>
        <v>54305549.83569625</v>
      </c>
      <c r="L293" s="15">
        <f>Tasaus[[#This Row],[Laskennallinen verotulo yhteensä, €]]/Tasaus[[#This Row],[Asukasluku 31.12.2021]]</f>
        <v>1857.2984656006106</v>
      </c>
      <c r="M293" s="34">
        <f>$L$11-Tasaus[[#This Row],[Laskennallinen verotulo yhteensä, €/asukas (=tasausraja)]]</f>
        <v>99.651534399389448</v>
      </c>
      <c r="N293" s="377">
        <f>IF(Tasaus[[#This Row],[Erotus = tasausraja - laskennallinen verotulo, €/asukas]]&gt;0,(Tasaus[[#This Row],[Erotus = tasausraja - laskennallinen verotulo, €/asukas]]*$B$7),(Tasaus[[#This Row],[Erotus = tasausraja - laskennallinen verotulo, €/asukas]]*$B$8))</f>
        <v>89.686380959450503</v>
      </c>
      <c r="O293" s="378">
        <f>Tasaus[[#This Row],[Tasaus,  €/asukas]]*Tasaus[[#This Row],[Asukasluku 31.12.2021]]</f>
        <v>2622340.0928733731</v>
      </c>
      <c r="Q293" s="116"/>
      <c r="R293" s="117"/>
    </row>
    <row r="294" spans="1:18">
      <c r="A294" s="269">
        <v>931</v>
      </c>
      <c r="B294" s="13" t="s">
        <v>651</v>
      </c>
      <c r="C294" s="270">
        <v>6070</v>
      </c>
      <c r="D294" s="271">
        <v>21</v>
      </c>
      <c r="E294" s="271">
        <f>Tasaus[[#This Row],[Tuloveroprosentti 2022]]-12.64</f>
        <v>8.36</v>
      </c>
      <c r="F294" s="14">
        <v>17577410.210000001</v>
      </c>
      <c r="G294" s="14">
        <f>Tasaus[[#This Row],[Kunnallisvero (maksuunpantu), €]]*100/Tasaus[[#This Row],[Tuloveroprosentti 2022]]</f>
        <v>83701953.380952388</v>
      </c>
      <c r="H294" s="272">
        <f>Tasaus[[#This Row],[Verotettava tulo (kunnallisvero), €]]*($E$11/100)</f>
        <v>6168833.9641761919</v>
      </c>
      <c r="I294" s="14">
        <v>2019536.2318241971</v>
      </c>
      <c r="J294" s="15">
        <v>1054436.5184500001</v>
      </c>
      <c r="K294" s="15">
        <f>SUM(Tasaus[[#This Row],[Laskennallinen kunnallisvero, €]:[Laskennallinen kiinteistövero, €]])</f>
        <v>9242806.7144503891</v>
      </c>
      <c r="L294" s="15">
        <f>Tasaus[[#This Row],[Laskennallinen verotulo yhteensä, €]]/Tasaus[[#This Row],[Asukasluku 31.12.2021]]</f>
        <v>1522.7029183608549</v>
      </c>
      <c r="M294" s="34">
        <f>$L$11-Tasaus[[#This Row],[Laskennallinen verotulo yhteensä, €/asukas (=tasausraja)]]</f>
        <v>434.24708163914511</v>
      </c>
      <c r="N294" s="377">
        <f>IF(Tasaus[[#This Row],[Erotus = tasausraja - laskennallinen verotulo, €/asukas]]&gt;0,(Tasaus[[#This Row],[Erotus = tasausraja - laskennallinen verotulo, €/asukas]]*$B$7),(Tasaus[[#This Row],[Erotus = tasausraja - laskennallinen verotulo, €/asukas]]*$B$8))</f>
        <v>390.82237347523062</v>
      </c>
      <c r="O294" s="378">
        <f>Tasaus[[#This Row],[Tasaus,  €/asukas]]*Tasaus[[#This Row],[Asukasluku 31.12.2021]]</f>
        <v>2372291.80699465</v>
      </c>
      <c r="Q294" s="116"/>
      <c r="R294" s="117"/>
    </row>
    <row r="295" spans="1:18">
      <c r="A295" s="269">
        <v>934</v>
      </c>
      <c r="B295" s="13" t="s">
        <v>652</v>
      </c>
      <c r="C295" s="270">
        <v>2756</v>
      </c>
      <c r="D295" s="271">
        <v>22.249999999999996</v>
      </c>
      <c r="E295" s="271">
        <f>Tasaus[[#This Row],[Tuloveroprosentti 2022]]-12.64</f>
        <v>9.6099999999999959</v>
      </c>
      <c r="F295" s="14">
        <v>9304559.6899999995</v>
      </c>
      <c r="G295" s="14">
        <f>Tasaus[[#This Row],[Kunnallisvero (maksuunpantu), €]]*100/Tasaus[[#This Row],[Tuloveroprosentti 2022]]</f>
        <v>41818245.797752813</v>
      </c>
      <c r="H295" s="272">
        <f>Tasaus[[#This Row],[Verotettava tulo (kunnallisvero), €]]*($E$11/100)</f>
        <v>3082004.715294383</v>
      </c>
      <c r="I295" s="14">
        <v>573168.52444026771</v>
      </c>
      <c r="J295" s="15">
        <v>377265.63955000008</v>
      </c>
      <c r="K295" s="15">
        <f>SUM(Tasaus[[#This Row],[Laskennallinen kunnallisvero, €]:[Laskennallinen kiinteistövero, €]])</f>
        <v>4032438.8792846506</v>
      </c>
      <c r="L295" s="15">
        <f>Tasaus[[#This Row],[Laskennallinen verotulo yhteensä, €]]/Tasaus[[#This Row],[Asukasluku 31.12.2021]]</f>
        <v>1463.1490853717889</v>
      </c>
      <c r="M295" s="34">
        <f>$L$11-Tasaus[[#This Row],[Laskennallinen verotulo yhteensä, €/asukas (=tasausraja)]]</f>
        <v>493.8009146282111</v>
      </c>
      <c r="N295" s="377">
        <f>IF(Tasaus[[#This Row],[Erotus = tasausraja - laskennallinen verotulo, €/asukas]]&gt;0,(Tasaus[[#This Row],[Erotus = tasausraja - laskennallinen verotulo, €/asukas]]*$B$7),(Tasaus[[#This Row],[Erotus = tasausraja - laskennallinen verotulo, €/asukas]]*$B$8))</f>
        <v>444.42082316539</v>
      </c>
      <c r="O295" s="378">
        <f>Tasaus[[#This Row],[Tasaus,  €/asukas]]*Tasaus[[#This Row],[Asukasluku 31.12.2021]]</f>
        <v>1224823.7886438149</v>
      </c>
      <c r="Q295" s="116"/>
      <c r="R295" s="117"/>
    </row>
    <row r="296" spans="1:18">
      <c r="A296" s="269">
        <v>935</v>
      </c>
      <c r="B296" s="13" t="s">
        <v>653</v>
      </c>
      <c r="C296" s="270">
        <v>3040</v>
      </c>
      <c r="D296" s="271">
        <v>21.5</v>
      </c>
      <c r="E296" s="271">
        <f>Tasaus[[#This Row],[Tuloveroprosentti 2022]]-12.64</f>
        <v>8.86</v>
      </c>
      <c r="F296" s="14">
        <v>9537831.2200000007</v>
      </c>
      <c r="G296" s="14">
        <f>Tasaus[[#This Row],[Kunnallisvero (maksuunpantu), €]]*100/Tasaus[[#This Row],[Tuloveroprosentti 2022]]</f>
        <v>44362005.674418613</v>
      </c>
      <c r="H296" s="272">
        <f>Tasaus[[#This Row],[Verotettava tulo (kunnallisvero), €]]*($E$11/100)</f>
        <v>3269479.8182046525</v>
      </c>
      <c r="I296" s="14">
        <v>742568.02966950496</v>
      </c>
      <c r="J296" s="15">
        <v>731468.21020000009</v>
      </c>
      <c r="K296" s="15">
        <f>SUM(Tasaus[[#This Row],[Laskennallinen kunnallisvero, €]:[Laskennallinen kiinteistövero, €]])</f>
        <v>4743516.0580741577</v>
      </c>
      <c r="L296" s="15">
        <f>Tasaus[[#This Row],[Laskennallinen verotulo yhteensä, €]]/Tasaus[[#This Row],[Asukasluku 31.12.2021]]</f>
        <v>1560.3671243664992</v>
      </c>
      <c r="M296" s="34">
        <f>$L$11-Tasaus[[#This Row],[Laskennallinen verotulo yhteensä, €/asukas (=tasausraja)]]</f>
        <v>396.58287563350086</v>
      </c>
      <c r="N296" s="377">
        <f>IF(Tasaus[[#This Row],[Erotus = tasausraja - laskennallinen verotulo, €/asukas]]&gt;0,(Tasaus[[#This Row],[Erotus = tasausraja - laskennallinen verotulo, €/asukas]]*$B$7),(Tasaus[[#This Row],[Erotus = tasausraja - laskennallinen verotulo, €/asukas]]*$B$8))</f>
        <v>356.92458807015078</v>
      </c>
      <c r="O296" s="378">
        <f>Tasaus[[#This Row],[Tasaus,  €/asukas]]*Tasaus[[#This Row],[Asukasluku 31.12.2021]]</f>
        <v>1085050.7477332584</v>
      </c>
      <c r="Q296" s="116"/>
      <c r="R296" s="117"/>
    </row>
    <row r="297" spans="1:18">
      <c r="A297" s="269">
        <v>936</v>
      </c>
      <c r="B297" s="13" t="s">
        <v>654</v>
      </c>
      <c r="C297" s="270">
        <v>6465</v>
      </c>
      <c r="D297" s="271">
        <v>21.25</v>
      </c>
      <c r="E297" s="271">
        <f>Tasaus[[#This Row],[Tuloveroprosentti 2022]]-12.64</f>
        <v>8.61</v>
      </c>
      <c r="F297" s="14">
        <v>19803944.989999998</v>
      </c>
      <c r="G297" s="14">
        <f>Tasaus[[#This Row],[Kunnallisvero (maksuunpantu), €]]*100/Tasaus[[#This Row],[Tuloveroprosentti 2022]]</f>
        <v>93195035.247058809</v>
      </c>
      <c r="H297" s="272">
        <f>Tasaus[[#This Row],[Verotettava tulo (kunnallisvero), €]]*($E$11/100)</f>
        <v>6868474.0977082355</v>
      </c>
      <c r="I297" s="14">
        <v>2392003.4018376898</v>
      </c>
      <c r="J297" s="15">
        <v>1160317.6572</v>
      </c>
      <c r="K297" s="15">
        <f>SUM(Tasaus[[#This Row],[Laskennallinen kunnallisvero, €]:[Laskennallinen kiinteistövero, €]])</f>
        <v>10420795.156745924</v>
      </c>
      <c r="L297" s="15">
        <f>Tasaus[[#This Row],[Laskennallinen verotulo yhteensä, €]]/Tasaus[[#This Row],[Asukasluku 31.12.2021]]</f>
        <v>1611.8786011981319</v>
      </c>
      <c r="M297" s="34">
        <f>$L$11-Tasaus[[#This Row],[Laskennallinen verotulo yhteensä, €/asukas (=tasausraja)]]</f>
        <v>345.0713988018681</v>
      </c>
      <c r="N297" s="377">
        <f>IF(Tasaus[[#This Row],[Erotus = tasausraja - laskennallinen verotulo, €/asukas]]&gt;0,(Tasaus[[#This Row],[Erotus = tasausraja - laskennallinen verotulo, €/asukas]]*$B$7),(Tasaus[[#This Row],[Erotus = tasausraja - laskennallinen verotulo, €/asukas]]*$B$8))</f>
        <v>310.5642589216813</v>
      </c>
      <c r="O297" s="378">
        <f>Tasaus[[#This Row],[Tasaus,  €/asukas]]*Tasaus[[#This Row],[Asukasluku 31.12.2021]]</f>
        <v>2007797.9339286697</v>
      </c>
      <c r="Q297" s="116"/>
      <c r="R297" s="117"/>
    </row>
    <row r="298" spans="1:18">
      <c r="A298" s="269">
        <v>946</v>
      </c>
      <c r="B298" s="13" t="s">
        <v>298</v>
      </c>
      <c r="C298" s="270">
        <v>6376</v>
      </c>
      <c r="D298" s="271">
        <v>21.500000000000004</v>
      </c>
      <c r="E298" s="271">
        <f>Tasaus[[#This Row],[Tuloveroprosentti 2022]]-12.64</f>
        <v>8.860000000000003</v>
      </c>
      <c r="F298" s="14">
        <v>21517595.989999998</v>
      </c>
      <c r="G298" s="14">
        <f>Tasaus[[#This Row],[Kunnallisvero (maksuunpantu), €]]*100/Tasaus[[#This Row],[Tuloveroprosentti 2022]]</f>
        <v>100081841.81395347</v>
      </c>
      <c r="H298" s="272">
        <f>Tasaus[[#This Row],[Verotettava tulo (kunnallisvero), €]]*($E$11/100)</f>
        <v>7376031.7416883726</v>
      </c>
      <c r="I298" s="14">
        <v>1556320.6988833102</v>
      </c>
      <c r="J298" s="15">
        <v>1133223.2142</v>
      </c>
      <c r="K298" s="15">
        <f>SUM(Tasaus[[#This Row],[Laskennallinen kunnallisvero, €]:[Laskennallinen kiinteistövero, €]])</f>
        <v>10065575.654771682</v>
      </c>
      <c r="L298" s="15">
        <f>Tasaus[[#This Row],[Laskennallinen verotulo yhteensä, €]]/Tasaus[[#This Row],[Asukasluku 31.12.2021]]</f>
        <v>1578.6661942866501</v>
      </c>
      <c r="M298" s="34">
        <f>$L$11-Tasaus[[#This Row],[Laskennallinen verotulo yhteensä, €/asukas (=tasausraja)]]</f>
        <v>378.28380571334992</v>
      </c>
      <c r="N298" s="377">
        <f>IF(Tasaus[[#This Row],[Erotus = tasausraja - laskennallinen verotulo, €/asukas]]&gt;0,(Tasaus[[#This Row],[Erotus = tasausraja - laskennallinen verotulo, €/asukas]]*$B$7),(Tasaus[[#This Row],[Erotus = tasausraja - laskennallinen verotulo, €/asukas]]*$B$8))</f>
        <v>340.45542514201492</v>
      </c>
      <c r="O298" s="378">
        <f>Tasaus[[#This Row],[Tasaus,  €/asukas]]*Tasaus[[#This Row],[Asukasluku 31.12.2021]]</f>
        <v>2170743.7907054871</v>
      </c>
      <c r="Q298" s="116"/>
      <c r="R298" s="117"/>
    </row>
    <row r="299" spans="1:18">
      <c r="A299" s="269">
        <v>976</v>
      </c>
      <c r="B299" s="13" t="s">
        <v>655</v>
      </c>
      <c r="C299" s="270">
        <v>3830</v>
      </c>
      <c r="D299" s="271">
        <v>20</v>
      </c>
      <c r="E299" s="271">
        <f>Tasaus[[#This Row],[Tuloveroprosentti 2022]]-12.64</f>
        <v>7.3599999999999994</v>
      </c>
      <c r="F299" s="14">
        <v>11372765.550000001</v>
      </c>
      <c r="G299" s="14">
        <f>Tasaus[[#This Row],[Kunnallisvero (maksuunpantu), €]]*100/Tasaus[[#This Row],[Tuloveroprosentti 2022]]</f>
        <v>56863827.75</v>
      </c>
      <c r="H299" s="272">
        <f>Tasaus[[#This Row],[Verotettava tulo (kunnallisvero), €]]*($E$11/100)</f>
        <v>4190864.1051750011</v>
      </c>
      <c r="I299" s="14">
        <v>643803.06897006254</v>
      </c>
      <c r="J299" s="15">
        <v>564151.14069999999</v>
      </c>
      <c r="K299" s="15">
        <f>SUM(Tasaus[[#This Row],[Laskennallinen kunnallisvero, €]:[Laskennallinen kiinteistövero, €]])</f>
        <v>5398818.3148450637</v>
      </c>
      <c r="L299" s="15">
        <f>Tasaus[[#This Row],[Laskennallinen verotulo yhteensä, €]]/Tasaus[[#This Row],[Asukasluku 31.12.2021]]</f>
        <v>1409.6131370352646</v>
      </c>
      <c r="M299" s="34">
        <f>$L$11-Tasaus[[#This Row],[Laskennallinen verotulo yhteensä, €/asukas (=tasausraja)]]</f>
        <v>547.33686296473547</v>
      </c>
      <c r="N299" s="377">
        <f>IF(Tasaus[[#This Row],[Erotus = tasausraja - laskennallinen verotulo, €/asukas]]&gt;0,(Tasaus[[#This Row],[Erotus = tasausraja - laskennallinen verotulo, €/asukas]]*$B$7),(Tasaus[[#This Row],[Erotus = tasausraja - laskennallinen verotulo, €/asukas]]*$B$8))</f>
        <v>492.60317666826194</v>
      </c>
      <c r="O299" s="378">
        <f>Tasaus[[#This Row],[Tasaus,  €/asukas]]*Tasaus[[#This Row],[Asukasluku 31.12.2021]]</f>
        <v>1886670.1666394433</v>
      </c>
      <c r="Q299" s="116"/>
      <c r="R299" s="117"/>
    </row>
    <row r="300" spans="1:18">
      <c r="A300" s="269">
        <v>977</v>
      </c>
      <c r="B300" s="13" t="s">
        <v>656</v>
      </c>
      <c r="C300" s="270">
        <v>15357</v>
      </c>
      <c r="D300" s="271">
        <v>23</v>
      </c>
      <c r="E300" s="271">
        <f>Tasaus[[#This Row],[Tuloveroprosentti 2022]]-12.64</f>
        <v>10.36</v>
      </c>
      <c r="F300" s="14">
        <v>55941525.32</v>
      </c>
      <c r="G300" s="14">
        <f>Tasaus[[#This Row],[Kunnallisvero (maksuunpantu), €]]*100/Tasaus[[#This Row],[Tuloveroprosentti 2022]]</f>
        <v>243224023.13043478</v>
      </c>
      <c r="H300" s="272">
        <f>Tasaus[[#This Row],[Verotettava tulo (kunnallisvero), €]]*($E$11/100)</f>
        <v>17925610.504713047</v>
      </c>
      <c r="I300" s="14">
        <v>2901932.8230513721</v>
      </c>
      <c r="J300" s="15">
        <v>1973188.9609000003</v>
      </c>
      <c r="K300" s="15">
        <f>SUM(Tasaus[[#This Row],[Laskennallinen kunnallisvero, €]:[Laskennallinen kiinteistövero, €]])</f>
        <v>22800732.288664419</v>
      </c>
      <c r="L300" s="15">
        <f>Tasaus[[#This Row],[Laskennallinen verotulo yhteensä, €]]/Tasaus[[#This Row],[Asukasluku 31.12.2021]]</f>
        <v>1484.7126579842691</v>
      </c>
      <c r="M300" s="34">
        <f>$L$11-Tasaus[[#This Row],[Laskennallinen verotulo yhteensä, €/asukas (=tasausraja)]]</f>
        <v>472.23734201573097</v>
      </c>
      <c r="N300" s="377">
        <f>IF(Tasaus[[#This Row],[Erotus = tasausraja - laskennallinen verotulo, €/asukas]]&gt;0,(Tasaus[[#This Row],[Erotus = tasausraja - laskennallinen verotulo, €/asukas]]*$B$7),(Tasaus[[#This Row],[Erotus = tasausraja - laskennallinen verotulo, €/asukas]]*$B$8))</f>
        <v>425.01360781415787</v>
      </c>
      <c r="O300" s="378">
        <f>Tasaus[[#This Row],[Tasaus,  €/asukas]]*Tasaus[[#This Row],[Asukasluku 31.12.2021]]</f>
        <v>6526933.9752020221</v>
      </c>
      <c r="Q300" s="116"/>
      <c r="R300" s="117"/>
    </row>
    <row r="301" spans="1:18">
      <c r="A301" s="269">
        <v>980</v>
      </c>
      <c r="B301" s="13" t="s">
        <v>657</v>
      </c>
      <c r="C301" s="270">
        <v>33533</v>
      </c>
      <c r="D301" s="271">
        <v>20.5</v>
      </c>
      <c r="E301" s="271">
        <f>Tasaus[[#This Row],[Tuloveroprosentti 2022]]-12.64</f>
        <v>7.8599999999999994</v>
      </c>
      <c r="F301" s="14">
        <v>133245675.20999999</v>
      </c>
      <c r="G301" s="14">
        <f>Tasaus[[#This Row],[Kunnallisvero (maksuunpantu), €]]*100/Tasaus[[#This Row],[Tuloveroprosentti 2022]]</f>
        <v>649978903.46341467</v>
      </c>
      <c r="H301" s="272">
        <f>Tasaus[[#This Row],[Verotettava tulo (kunnallisvero), €]]*($E$11/100)</f>
        <v>47903445.185253672</v>
      </c>
      <c r="I301" s="14">
        <v>7074977.2301226733</v>
      </c>
      <c r="J301" s="15">
        <v>4551254.5719500007</v>
      </c>
      <c r="K301" s="15">
        <f>SUM(Tasaus[[#This Row],[Laskennallinen kunnallisvero, €]:[Laskennallinen kiinteistövero, €]])</f>
        <v>59529676.987326346</v>
      </c>
      <c r="L301" s="15">
        <f>Tasaus[[#This Row],[Laskennallinen verotulo yhteensä, €]]/Tasaus[[#This Row],[Asukasluku 31.12.2021]]</f>
        <v>1775.2565230467403</v>
      </c>
      <c r="M301" s="34">
        <f>$L$11-Tasaus[[#This Row],[Laskennallinen verotulo yhteensä, €/asukas (=tasausraja)]]</f>
        <v>181.69347695325973</v>
      </c>
      <c r="N301" s="377">
        <f>IF(Tasaus[[#This Row],[Erotus = tasausraja - laskennallinen verotulo, €/asukas]]&gt;0,(Tasaus[[#This Row],[Erotus = tasausraja - laskennallinen verotulo, €/asukas]]*$B$7),(Tasaus[[#This Row],[Erotus = tasausraja - laskennallinen verotulo, €/asukas]]*$B$8))</f>
        <v>163.52412925793377</v>
      </c>
      <c r="O301" s="378">
        <f>Tasaus[[#This Row],[Tasaus,  €/asukas]]*Tasaus[[#This Row],[Asukasluku 31.12.2021]]</f>
        <v>5483454.6264062934</v>
      </c>
      <c r="Q301" s="116"/>
      <c r="R301" s="117"/>
    </row>
    <row r="302" spans="1:18">
      <c r="A302" s="269">
        <v>981</v>
      </c>
      <c r="B302" s="13" t="s">
        <v>658</v>
      </c>
      <c r="C302" s="270">
        <v>2282</v>
      </c>
      <c r="D302" s="271">
        <v>22</v>
      </c>
      <c r="E302" s="271">
        <f>Tasaus[[#This Row],[Tuloveroprosentti 2022]]-12.64</f>
        <v>9.36</v>
      </c>
      <c r="F302" s="14">
        <v>8144942.8700000001</v>
      </c>
      <c r="G302" s="14">
        <f>Tasaus[[#This Row],[Kunnallisvero (maksuunpantu), €]]*100/Tasaus[[#This Row],[Tuloveroprosentti 2022]]</f>
        <v>37022467.590909094</v>
      </c>
      <c r="H302" s="272">
        <f>Tasaus[[#This Row],[Verotettava tulo (kunnallisvero), €]]*($E$11/100)</f>
        <v>2728555.8614500007</v>
      </c>
      <c r="I302" s="14">
        <v>243254.90115871761</v>
      </c>
      <c r="J302" s="15">
        <v>245379.00745000003</v>
      </c>
      <c r="K302" s="15">
        <f>SUM(Tasaus[[#This Row],[Laskennallinen kunnallisvero, €]:[Laskennallinen kiinteistövero, €]])</f>
        <v>3217189.770058718</v>
      </c>
      <c r="L302" s="15">
        <f>Tasaus[[#This Row],[Laskennallinen verotulo yhteensä, €]]/Tasaus[[#This Row],[Asukasluku 31.12.2021]]</f>
        <v>1409.811468036248</v>
      </c>
      <c r="M302" s="34">
        <f>$L$11-Tasaus[[#This Row],[Laskennallinen verotulo yhteensä, €/asukas (=tasausraja)]]</f>
        <v>547.13853196375203</v>
      </c>
      <c r="N302" s="377">
        <f>IF(Tasaus[[#This Row],[Erotus = tasausraja - laskennallinen verotulo, €/asukas]]&gt;0,(Tasaus[[#This Row],[Erotus = tasausraja - laskennallinen verotulo, €/asukas]]*$B$7),(Tasaus[[#This Row],[Erotus = tasausraja - laskennallinen verotulo, €/asukas]]*$B$8))</f>
        <v>492.42467876737686</v>
      </c>
      <c r="O302" s="378">
        <f>Tasaus[[#This Row],[Tasaus,  €/asukas]]*Tasaus[[#This Row],[Asukasluku 31.12.2021]]</f>
        <v>1123713.116947154</v>
      </c>
      <c r="Q302" s="116"/>
      <c r="R302" s="117"/>
    </row>
    <row r="303" spans="1:18">
      <c r="A303" s="269">
        <v>989</v>
      </c>
      <c r="B303" s="13" t="s">
        <v>659</v>
      </c>
      <c r="C303" s="270">
        <v>5484</v>
      </c>
      <c r="D303" s="271">
        <v>22.5</v>
      </c>
      <c r="E303" s="271">
        <f>Tasaus[[#This Row],[Tuloveroprosentti 2022]]-12.64</f>
        <v>9.86</v>
      </c>
      <c r="F303" s="14">
        <v>18451265.23</v>
      </c>
      <c r="G303" s="14">
        <f>Tasaus[[#This Row],[Kunnallisvero (maksuunpantu), €]]*100/Tasaus[[#This Row],[Tuloveroprosentti 2022]]</f>
        <v>82005623.244444445</v>
      </c>
      <c r="H303" s="272">
        <f>Tasaus[[#This Row],[Verotettava tulo (kunnallisvero), €]]*($E$11/100)</f>
        <v>6043814.4331155568</v>
      </c>
      <c r="I303" s="14">
        <v>1442747.5411114192</v>
      </c>
      <c r="J303" s="15">
        <v>973201.5260500001</v>
      </c>
      <c r="K303" s="15">
        <f>SUM(Tasaus[[#This Row],[Laskennallinen kunnallisvero, €]:[Laskennallinen kiinteistövero, €]])</f>
        <v>8459763.5002769753</v>
      </c>
      <c r="L303" s="15">
        <f>Tasaus[[#This Row],[Laskennallinen verotulo yhteensä, €]]/Tasaus[[#This Row],[Asukasluku 31.12.2021]]</f>
        <v>1542.6264588397109</v>
      </c>
      <c r="M303" s="34">
        <f>$L$11-Tasaus[[#This Row],[Laskennallinen verotulo yhteensä, €/asukas (=tasausraja)]]</f>
        <v>414.3235411602891</v>
      </c>
      <c r="N303" s="377">
        <f>IF(Tasaus[[#This Row],[Erotus = tasausraja - laskennallinen verotulo, €/asukas]]&gt;0,(Tasaus[[#This Row],[Erotus = tasausraja - laskennallinen verotulo, €/asukas]]*$B$7),(Tasaus[[#This Row],[Erotus = tasausraja - laskennallinen verotulo, €/asukas]]*$B$8))</f>
        <v>372.89118704426022</v>
      </c>
      <c r="O303" s="378">
        <f>Tasaus[[#This Row],[Tasaus,  €/asukas]]*Tasaus[[#This Row],[Asukasluku 31.12.2021]]</f>
        <v>2044935.2697507231</v>
      </c>
      <c r="Q303" s="116"/>
      <c r="R303" s="117"/>
    </row>
    <row r="304" spans="1:18">
      <c r="A304" s="269">
        <v>992</v>
      </c>
      <c r="B304" s="13" t="s">
        <v>660</v>
      </c>
      <c r="C304" s="270">
        <v>18318</v>
      </c>
      <c r="D304" s="271">
        <v>21.5</v>
      </c>
      <c r="E304" s="271">
        <f>Tasaus[[#This Row],[Tuloveroprosentti 2022]]-12.64</f>
        <v>8.86</v>
      </c>
      <c r="F304" s="14">
        <v>64928780.890000001</v>
      </c>
      <c r="G304" s="14">
        <f>Tasaus[[#This Row],[Kunnallisvero (maksuunpantu), €]]*100/Tasaus[[#This Row],[Tuloveroprosentti 2022]]</f>
        <v>301994329.72093022</v>
      </c>
      <c r="H304" s="272">
        <f>Tasaus[[#This Row],[Verotettava tulo (kunnallisvero), €]]*($E$11/100)</f>
        <v>22256982.100432564</v>
      </c>
      <c r="I304" s="14">
        <v>4984063.5549605666</v>
      </c>
      <c r="J304" s="15">
        <v>2872482.8403000003</v>
      </c>
      <c r="K304" s="15">
        <f>SUM(Tasaus[[#This Row],[Laskennallinen kunnallisvero, €]:[Laskennallinen kiinteistövero, €]])</f>
        <v>30113528.495693132</v>
      </c>
      <c r="L304" s="15">
        <f>Tasaus[[#This Row],[Laskennallinen verotulo yhteensä, €]]/Tasaus[[#This Row],[Asukasluku 31.12.2021]]</f>
        <v>1643.931023894155</v>
      </c>
      <c r="M304" s="34">
        <f>$L$11-Tasaus[[#This Row],[Laskennallinen verotulo yhteensä, €/asukas (=tasausraja)]]</f>
        <v>313.01897610584501</v>
      </c>
      <c r="N304" s="377">
        <f>IF(Tasaus[[#This Row],[Erotus = tasausraja - laskennallinen verotulo, €/asukas]]&gt;0,(Tasaus[[#This Row],[Erotus = tasausraja - laskennallinen verotulo, €/asukas]]*$B$7),(Tasaus[[#This Row],[Erotus = tasausraja - laskennallinen verotulo, €/asukas]]*$B$8))</f>
        <v>281.71707849526052</v>
      </c>
      <c r="O304" s="378">
        <f>Tasaus[[#This Row],[Tasaus,  €/asukas]]*Tasaus[[#This Row],[Asukasluku 31.12.2021]]</f>
        <v>5160493.4438761827</v>
      </c>
      <c r="Q304" s="116"/>
      <c r="R304" s="117"/>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9"/>
  <sheetViews>
    <sheetView zoomScale="80" zoomScaleNormal="80" workbookViewId="0">
      <pane xSplit="2" ySplit="5" topLeftCell="C6" activePane="bottomRight" state="frozen"/>
      <selection activeCell="G29" sqref="G29"/>
      <selection pane="topRight" activeCell="G29" sqref="G29"/>
      <selection pane="bottomLeft" activeCell="G29" sqref="G29"/>
      <selection pane="bottomRight"/>
    </sheetView>
  </sheetViews>
  <sheetFormatPr defaultRowHeight="15"/>
  <cols>
    <col min="1" max="1" width="8.375" style="301" customWidth="1"/>
    <col min="2" max="2" width="12.5" style="300" bestFit="1" customWidth="1"/>
    <col min="3" max="3" width="21.375" style="307" bestFit="1" customWidth="1"/>
    <col min="4" max="4" width="19.625" style="307" customWidth="1"/>
    <col min="5" max="5" width="21.375" customWidth="1"/>
    <col min="6" max="6" width="16.875" customWidth="1"/>
    <col min="7" max="7" width="24.375" customWidth="1"/>
    <col min="8" max="9" width="9.625" bestFit="1" customWidth="1"/>
  </cols>
  <sheetData>
    <row r="1" spans="1:7" ht="23.25">
      <c r="A1" s="319" t="s">
        <v>770</v>
      </c>
      <c r="C1" s="172"/>
      <c r="D1" s="167"/>
      <c r="E1" s="333"/>
      <c r="G1" s="333"/>
    </row>
    <row r="2" spans="1:7">
      <c r="A2" s="301" t="s">
        <v>367</v>
      </c>
      <c r="B2" s="302"/>
      <c r="C2" s="172"/>
      <c r="D2" s="167"/>
    </row>
    <row r="3" spans="1:7">
      <c r="A3" s="301" t="s">
        <v>710</v>
      </c>
      <c r="C3" s="172"/>
      <c r="D3" s="167"/>
    </row>
    <row r="4" spans="1:7" s="215" customFormat="1" ht="45">
      <c r="A4" s="223" t="s">
        <v>669</v>
      </c>
      <c r="B4" s="224" t="s">
        <v>3</v>
      </c>
      <c r="C4" s="303" t="s">
        <v>716</v>
      </c>
      <c r="D4" s="204" t="s">
        <v>744</v>
      </c>
      <c r="E4" s="223" t="s">
        <v>775</v>
      </c>
      <c r="F4" s="223" t="s">
        <v>773</v>
      </c>
      <c r="G4" s="223" t="s">
        <v>774</v>
      </c>
    </row>
    <row r="5" spans="1:7">
      <c r="A5" s="300"/>
      <c r="B5" s="300" t="s">
        <v>371</v>
      </c>
      <c r="C5" s="304">
        <f>SUM(C6:C298)</f>
        <v>2776499999.9999995</v>
      </c>
      <c r="D5" s="172">
        <f>SUM(D6:D298)</f>
        <v>1943999999.9999993</v>
      </c>
      <c r="E5" s="172">
        <f>SUM(E6:E298)</f>
        <v>851000000.00000155</v>
      </c>
      <c r="F5" s="172">
        <f>SUM(F6:F298)</f>
        <v>-3000000.0000000061</v>
      </c>
      <c r="G5" s="304">
        <f>Verokompensaatiot[[#This Row],[Jäljelle jäävät korvaukset vuosilta 2010-2023, €]]+Verokompensaatiot[[#This Row],[Veromenetysten korvaus 2024]]</f>
        <v>848000000.00000155</v>
      </c>
    </row>
    <row r="6" spans="1:7">
      <c r="A6" s="32">
        <v>5</v>
      </c>
      <c r="B6" s="13" t="s">
        <v>12</v>
      </c>
      <c r="C6" s="304">
        <v>6576722.8656134466</v>
      </c>
      <c r="D6" s="167">
        <v>4626384.7424013829</v>
      </c>
      <c r="E6" s="167">
        <v>1995400.0337450588</v>
      </c>
      <c r="F6" s="167">
        <v>3436.7496087450891</v>
      </c>
      <c r="G6" s="304">
        <f>Verokompensaatiot[[#This Row],[Jäljelle jäävät korvaukset vuosilta 2010-2023, €]]+Verokompensaatiot[[#This Row],[Veromenetysten korvaus 2024]]</f>
        <v>1998836.7833538039</v>
      </c>
    </row>
    <row r="7" spans="1:7">
      <c r="A7" s="32">
        <v>9</v>
      </c>
      <c r="B7" s="13" t="s">
        <v>13</v>
      </c>
      <c r="C7" s="304">
        <v>1751360.8607681198</v>
      </c>
      <c r="D7" s="167">
        <v>1232772.4459935171</v>
      </c>
      <c r="E7" s="167">
        <v>527121.88997430378</v>
      </c>
      <c r="F7" s="167">
        <v>-2403.1163006271436</v>
      </c>
      <c r="G7" s="304">
        <f>Verokompensaatiot[[#This Row],[Jäljelle jäävät korvaukset vuosilta 2010-2023, €]]+Verokompensaatiot[[#This Row],[Veromenetysten korvaus 2024]]</f>
        <v>524718.77367367665</v>
      </c>
    </row>
    <row r="8" spans="1:7">
      <c r="A8" s="32">
        <v>10</v>
      </c>
      <c r="B8" s="13" t="s">
        <v>14</v>
      </c>
      <c r="C8" s="304">
        <v>8040078.2659362117</v>
      </c>
      <c r="D8" s="167">
        <v>5655106.4542102339</v>
      </c>
      <c r="E8" s="167">
        <v>2441205.4908443792</v>
      </c>
      <c r="F8" s="167">
        <v>5165.6234524411557</v>
      </c>
      <c r="G8" s="304">
        <f>Verokompensaatiot[[#This Row],[Jäljelle jäävät korvaukset vuosilta 2010-2023, €]]+Verokompensaatiot[[#This Row],[Veromenetysten korvaus 2024]]</f>
        <v>2446371.1142968205</v>
      </c>
    </row>
    <row r="9" spans="1:7">
      <c r="A9" s="32">
        <v>16</v>
      </c>
      <c r="B9" s="13" t="s">
        <v>15</v>
      </c>
      <c r="C9" s="304">
        <v>4744363.5298567638</v>
      </c>
      <c r="D9" s="167">
        <v>3328855.8554945048</v>
      </c>
      <c r="E9" s="167">
        <v>1409657.9092009971</v>
      </c>
      <c r="F9" s="167">
        <v>-29276.210337117154</v>
      </c>
      <c r="G9" s="304">
        <f>Verokompensaatiot[[#This Row],[Jäljelle jäävät korvaukset vuosilta 2010-2023, €]]+Verokompensaatiot[[#This Row],[Veromenetysten korvaus 2024]]</f>
        <v>1380381.69886388</v>
      </c>
    </row>
    <row r="10" spans="1:7">
      <c r="A10" s="32">
        <v>18</v>
      </c>
      <c r="B10" s="13" t="s">
        <v>16</v>
      </c>
      <c r="C10" s="304">
        <v>2779334.0948246871</v>
      </c>
      <c r="D10" s="167">
        <v>1932985.3759469066</v>
      </c>
      <c r="E10" s="167">
        <v>844062.0157252152</v>
      </c>
      <c r="F10" s="167">
        <v>-33517.066494043691</v>
      </c>
      <c r="G10" s="304">
        <f>Verokompensaatiot[[#This Row],[Jäljelle jäävät korvaukset vuosilta 2010-2023, €]]+Verokompensaatiot[[#This Row],[Veromenetysten korvaus 2024]]</f>
        <v>810544.94923117151</v>
      </c>
    </row>
    <row r="11" spans="1:7">
      <c r="A11" s="32">
        <v>19</v>
      </c>
      <c r="B11" s="13" t="s">
        <v>17</v>
      </c>
      <c r="C11" s="304">
        <v>2246765.894040884</v>
      </c>
      <c r="D11" s="167">
        <v>1583055.7618236588</v>
      </c>
      <c r="E11" s="167">
        <v>661630.39903514739</v>
      </c>
      <c r="F11" s="167">
        <v>-26280.386824124002</v>
      </c>
      <c r="G11" s="304">
        <f>Verokompensaatiot[[#This Row],[Jäljelle jäävät korvaukset vuosilta 2010-2023, €]]+Verokompensaatiot[[#This Row],[Veromenetysten korvaus 2024]]</f>
        <v>635350.01221102336</v>
      </c>
    </row>
    <row r="12" spans="1:7">
      <c r="A12" s="32">
        <v>20</v>
      </c>
      <c r="B12" s="13" t="s">
        <v>18</v>
      </c>
      <c r="C12" s="304">
        <v>9229309.6829814203</v>
      </c>
      <c r="D12" s="167">
        <v>6466680.8228904828</v>
      </c>
      <c r="E12" s="167">
        <v>2774244.065687079</v>
      </c>
      <c r="F12" s="167">
        <v>-86446.32441932059</v>
      </c>
      <c r="G12" s="304">
        <f>Verokompensaatiot[[#This Row],[Jäljelle jäävät korvaukset vuosilta 2010-2023, €]]+Verokompensaatiot[[#This Row],[Veromenetysten korvaus 2024]]</f>
        <v>2687797.7412677584</v>
      </c>
    </row>
    <row r="13" spans="1:7">
      <c r="A13" s="32">
        <v>46</v>
      </c>
      <c r="B13" s="13" t="s">
        <v>19</v>
      </c>
      <c r="C13" s="304">
        <v>1002361.9814681885</v>
      </c>
      <c r="D13" s="167">
        <v>703503.52336309117</v>
      </c>
      <c r="E13" s="167">
        <v>299258.7460745069</v>
      </c>
      <c r="F13" s="167">
        <v>-1059.9879670155156</v>
      </c>
      <c r="G13" s="304">
        <f>Verokompensaatiot[[#This Row],[Jäljelle jäävät korvaukset vuosilta 2010-2023, €]]+Verokompensaatiot[[#This Row],[Veromenetysten korvaus 2024]]</f>
        <v>298198.75810749136</v>
      </c>
    </row>
    <row r="14" spans="1:7">
      <c r="A14" s="32">
        <v>47</v>
      </c>
      <c r="B14" s="13" t="s">
        <v>20</v>
      </c>
      <c r="C14" s="304">
        <v>1289819.6336833797</v>
      </c>
      <c r="D14" s="167">
        <v>902686.04630637052</v>
      </c>
      <c r="E14" s="167">
        <v>388613.91736976686</v>
      </c>
      <c r="F14" s="167">
        <v>214.58720829088975</v>
      </c>
      <c r="G14" s="304">
        <f>Verokompensaatiot[[#This Row],[Jäljelle jäävät korvaukset vuosilta 2010-2023, €]]+Verokompensaatiot[[#This Row],[Veromenetysten korvaus 2024]]</f>
        <v>388828.50457805773</v>
      </c>
    </row>
    <row r="15" spans="1:7">
      <c r="A15" s="32">
        <v>49</v>
      </c>
      <c r="B15" s="13" t="s">
        <v>21</v>
      </c>
      <c r="C15" s="304">
        <v>97811038.88787359</v>
      </c>
      <c r="D15" s="167">
        <v>68214935.910467878</v>
      </c>
      <c r="E15" s="167">
        <v>30593192.016809568</v>
      </c>
      <c r="F15" s="167">
        <v>256709.25596878759</v>
      </c>
      <c r="G15" s="304">
        <f>Verokompensaatiot[[#This Row],[Jäljelle jäävät korvaukset vuosilta 2010-2023, €]]+Verokompensaatiot[[#This Row],[Veromenetysten korvaus 2024]]</f>
        <v>30849901.272778355</v>
      </c>
    </row>
    <row r="16" spans="1:7">
      <c r="A16" s="32">
        <v>50</v>
      </c>
      <c r="B16" s="13" t="s">
        <v>22</v>
      </c>
      <c r="C16" s="304">
        <v>6829019.20395514</v>
      </c>
      <c r="D16" s="167">
        <v>4803422.4492984563</v>
      </c>
      <c r="E16" s="167">
        <v>2090451.7902924223</v>
      </c>
      <c r="F16" s="167">
        <v>-41616.654817366471</v>
      </c>
      <c r="G16" s="304">
        <f>Verokompensaatiot[[#This Row],[Jäljelle jäävät korvaukset vuosilta 2010-2023, €]]+Verokompensaatiot[[#This Row],[Veromenetysten korvaus 2024]]</f>
        <v>2048835.1354750558</v>
      </c>
    </row>
    <row r="17" spans="1:7">
      <c r="A17" s="32">
        <v>51</v>
      </c>
      <c r="B17" s="13" t="s">
        <v>23</v>
      </c>
      <c r="C17" s="304">
        <v>5827275.55193373</v>
      </c>
      <c r="D17" s="167">
        <v>4100984.162724359</v>
      </c>
      <c r="E17" s="167">
        <v>1803744.0505200345</v>
      </c>
      <c r="F17" s="167">
        <v>-20371.966430214528</v>
      </c>
      <c r="G17" s="304">
        <f>Verokompensaatiot[[#This Row],[Jäljelle jäävät korvaukset vuosilta 2010-2023, €]]+Verokompensaatiot[[#This Row],[Veromenetysten korvaus 2024]]</f>
        <v>1783372.08408982</v>
      </c>
    </row>
    <row r="18" spans="1:7">
      <c r="A18" s="32">
        <v>52</v>
      </c>
      <c r="B18" s="13" t="s">
        <v>24</v>
      </c>
      <c r="C18" s="304">
        <v>1820091.2077150643</v>
      </c>
      <c r="D18" s="167">
        <v>1278012.9181458664</v>
      </c>
      <c r="E18" s="167">
        <v>548990.38673231238</v>
      </c>
      <c r="F18" s="167">
        <v>-2911.492499777406</v>
      </c>
      <c r="G18" s="304">
        <f>Verokompensaatiot[[#This Row],[Jäljelle jäävät korvaukset vuosilta 2010-2023, €]]+Verokompensaatiot[[#This Row],[Veromenetysten korvaus 2024]]</f>
        <v>546078.89423253504</v>
      </c>
    </row>
    <row r="19" spans="1:7">
      <c r="A19" s="32">
        <v>61</v>
      </c>
      <c r="B19" s="13" t="s">
        <v>25</v>
      </c>
      <c r="C19" s="304">
        <v>9767975.7039504685</v>
      </c>
      <c r="D19" s="167">
        <v>6842445.0295858542</v>
      </c>
      <c r="E19" s="167">
        <v>3033193.7414299296</v>
      </c>
      <c r="F19" s="167">
        <v>-5565.1227767796081</v>
      </c>
      <c r="G19" s="304">
        <f>Verokompensaatiot[[#This Row],[Jäljelle jäävät korvaukset vuosilta 2010-2023, €]]+Verokompensaatiot[[#This Row],[Veromenetysten korvaus 2024]]</f>
        <v>3027628.6186531498</v>
      </c>
    </row>
    <row r="20" spans="1:7">
      <c r="A20" s="32">
        <v>69</v>
      </c>
      <c r="B20" s="13" t="s">
        <v>26</v>
      </c>
      <c r="C20" s="304">
        <v>4445582.4660910312</v>
      </c>
      <c r="D20" s="167">
        <v>3126122.2131854184</v>
      </c>
      <c r="E20" s="167">
        <v>1358836.9357966036</v>
      </c>
      <c r="F20" s="167">
        <v>1873.121967449817</v>
      </c>
      <c r="G20" s="304">
        <f>Verokompensaatiot[[#This Row],[Jäljelle jäävät korvaukset vuosilta 2010-2023, €]]+Verokompensaatiot[[#This Row],[Veromenetysten korvaus 2024]]</f>
        <v>1360710.0577640533</v>
      </c>
    </row>
    <row r="21" spans="1:7">
      <c r="A21" s="32">
        <v>71</v>
      </c>
      <c r="B21" s="13" t="s">
        <v>27</v>
      </c>
      <c r="C21" s="304">
        <v>4365965.1070268713</v>
      </c>
      <c r="D21" s="167">
        <v>3065195.0412485106</v>
      </c>
      <c r="E21" s="167">
        <v>1381039.5184965217</v>
      </c>
      <c r="F21" s="167">
        <v>1833.9800033458559</v>
      </c>
      <c r="G21" s="304">
        <f>Verokompensaatiot[[#This Row],[Jäljelle jäävät korvaukset vuosilta 2010-2023, €]]+Verokompensaatiot[[#This Row],[Veromenetysten korvaus 2024]]</f>
        <v>1382873.4984998675</v>
      </c>
    </row>
    <row r="22" spans="1:7">
      <c r="A22" s="32">
        <v>72</v>
      </c>
      <c r="B22" s="13" t="s">
        <v>28</v>
      </c>
      <c r="C22" s="304">
        <v>559150.85422893451</v>
      </c>
      <c r="D22" s="167">
        <v>391255.93749637046</v>
      </c>
      <c r="E22" s="167">
        <v>170460.73771434132</v>
      </c>
      <c r="F22" s="167">
        <v>177.07913371267523</v>
      </c>
      <c r="G22" s="304">
        <f>Verokompensaatiot[[#This Row],[Jäljelle jäävät korvaukset vuosilta 2010-2023, €]]+Verokompensaatiot[[#This Row],[Veromenetysten korvaus 2024]]</f>
        <v>170637.816848054</v>
      </c>
    </row>
    <row r="23" spans="1:7">
      <c r="A23" s="32">
        <v>74</v>
      </c>
      <c r="B23" s="13" t="s">
        <v>29</v>
      </c>
      <c r="C23" s="304">
        <v>886195.06163500762</v>
      </c>
      <c r="D23" s="167">
        <v>620736.15011488798</v>
      </c>
      <c r="E23" s="167">
        <v>286522.37275305961</v>
      </c>
      <c r="F23" s="167">
        <v>1297.8568536715866</v>
      </c>
      <c r="G23" s="304">
        <f>Verokompensaatiot[[#This Row],[Jäljelle jäävät korvaukset vuosilta 2010-2023, €]]+Verokompensaatiot[[#This Row],[Veromenetysten korvaus 2024]]</f>
        <v>287820.22960673121</v>
      </c>
    </row>
    <row r="24" spans="1:7">
      <c r="A24" s="32">
        <v>75</v>
      </c>
      <c r="B24" s="13" t="s">
        <v>30</v>
      </c>
      <c r="C24" s="304">
        <v>10721538.22445761</v>
      </c>
      <c r="D24" s="167">
        <v>7521441.2112067761</v>
      </c>
      <c r="E24" s="167">
        <v>3237145.3558460632</v>
      </c>
      <c r="F24" s="167">
        <v>-62269.166173174111</v>
      </c>
      <c r="G24" s="304">
        <f>Verokompensaatiot[[#This Row],[Jäljelle jäävät korvaukset vuosilta 2010-2023, €]]+Verokompensaatiot[[#This Row],[Veromenetysten korvaus 2024]]</f>
        <v>3174876.1896728892</v>
      </c>
    </row>
    <row r="25" spans="1:7">
      <c r="A25" s="32">
        <v>77</v>
      </c>
      <c r="B25" s="13" t="s">
        <v>31</v>
      </c>
      <c r="C25" s="304">
        <v>3513981.5372485863</v>
      </c>
      <c r="D25" s="167">
        <v>2467100.632565897</v>
      </c>
      <c r="E25" s="167">
        <v>1062975.310328146</v>
      </c>
      <c r="F25" s="167">
        <v>-15869.574127233285</v>
      </c>
      <c r="G25" s="304">
        <f>Verokompensaatiot[[#This Row],[Jäljelle jäävät korvaukset vuosilta 2010-2023, €]]+Verokompensaatiot[[#This Row],[Veromenetysten korvaus 2024]]</f>
        <v>1047105.7362009127</v>
      </c>
    </row>
    <row r="26" spans="1:7">
      <c r="A26" s="32">
        <v>78</v>
      </c>
      <c r="B26" s="13" t="s">
        <v>32</v>
      </c>
      <c r="C26" s="304">
        <v>4059830.720999233</v>
      </c>
      <c r="D26" s="167">
        <v>2830859.0037886901</v>
      </c>
      <c r="E26" s="167">
        <v>1250756.2643230706</v>
      </c>
      <c r="F26" s="167">
        <v>-7940.970779633657</v>
      </c>
      <c r="G26" s="304">
        <f>Verokompensaatiot[[#This Row],[Jäljelle jäävät korvaukset vuosilta 2010-2023, €]]+Verokompensaatiot[[#This Row],[Veromenetysten korvaus 2024]]</f>
        <v>1242815.293543437</v>
      </c>
    </row>
    <row r="27" spans="1:7">
      <c r="A27" s="32">
        <v>79</v>
      </c>
      <c r="B27" s="13" t="s">
        <v>33</v>
      </c>
      <c r="C27" s="304">
        <v>3610396.9958858434</v>
      </c>
      <c r="D27" s="167">
        <v>2534904.1482820003</v>
      </c>
      <c r="E27" s="167">
        <v>1086400.6993279201</v>
      </c>
      <c r="F27" s="167">
        <v>-22170.345703692783</v>
      </c>
      <c r="G27" s="304">
        <f>Verokompensaatiot[[#This Row],[Jäljelle jäävät korvaukset vuosilta 2010-2023, €]]+Verokompensaatiot[[#This Row],[Veromenetysten korvaus 2024]]</f>
        <v>1064230.3536242272</v>
      </c>
    </row>
    <row r="28" spans="1:7">
      <c r="A28" s="32">
        <v>81</v>
      </c>
      <c r="B28" s="13" t="s">
        <v>34</v>
      </c>
      <c r="C28" s="304">
        <v>2115057.6408188301</v>
      </c>
      <c r="D28" s="167">
        <v>1481540.8677605733</v>
      </c>
      <c r="E28" s="167">
        <v>628569.95055504865</v>
      </c>
      <c r="F28" s="167">
        <v>-8466.3149361640935</v>
      </c>
      <c r="G28" s="304">
        <f>Verokompensaatiot[[#This Row],[Jäljelle jäävät korvaukset vuosilta 2010-2023, €]]+Verokompensaatiot[[#This Row],[Veromenetysten korvaus 2024]]</f>
        <v>620103.63561888458</v>
      </c>
    </row>
    <row r="29" spans="1:7">
      <c r="A29" s="32">
        <v>82</v>
      </c>
      <c r="B29" s="36" t="s">
        <v>35</v>
      </c>
      <c r="C29" s="304">
        <v>4714245.8157121176</v>
      </c>
      <c r="D29" s="167">
        <v>3306148.5785207553</v>
      </c>
      <c r="E29" s="167">
        <v>1420815.5510925855</v>
      </c>
      <c r="F29" s="167">
        <v>-31462.21124120017</v>
      </c>
      <c r="G29" s="304">
        <f>Verokompensaatiot[[#This Row],[Jäljelle jäävät korvaukset vuosilta 2010-2023, €]]+Verokompensaatiot[[#This Row],[Veromenetysten korvaus 2024]]</f>
        <v>1389353.3398513854</v>
      </c>
    </row>
    <row r="30" spans="1:7">
      <c r="A30" s="32">
        <v>86</v>
      </c>
      <c r="B30" s="13" t="s">
        <v>36</v>
      </c>
      <c r="C30" s="304">
        <v>4770532.8116320018</v>
      </c>
      <c r="D30" s="167">
        <v>3332121.3879746781</v>
      </c>
      <c r="E30" s="167">
        <v>1438485.8113037464</v>
      </c>
      <c r="F30" s="167">
        <v>-46787.881045552524</v>
      </c>
      <c r="G30" s="304">
        <f>Verokompensaatiot[[#This Row],[Jäljelle jäävät korvaukset vuosilta 2010-2023, €]]+Verokompensaatiot[[#This Row],[Veromenetysten korvaus 2024]]</f>
        <v>1391697.930258194</v>
      </c>
    </row>
    <row r="31" spans="1:7">
      <c r="A31" s="32">
        <v>90</v>
      </c>
      <c r="B31" s="13" t="s">
        <v>37</v>
      </c>
      <c r="C31" s="304">
        <v>2389554.0650887783</v>
      </c>
      <c r="D31" s="167">
        <v>1674545.6172341115</v>
      </c>
      <c r="E31" s="167">
        <v>713124.3294630067</v>
      </c>
      <c r="F31" s="167">
        <v>-9095.1327604986145</v>
      </c>
      <c r="G31" s="304">
        <f>Verokompensaatiot[[#This Row],[Jäljelle jäävät korvaukset vuosilta 2010-2023, €]]+Verokompensaatiot[[#This Row],[Veromenetysten korvaus 2024]]</f>
        <v>704029.19670250802</v>
      </c>
    </row>
    <row r="32" spans="1:7">
      <c r="A32" s="32">
        <v>91</v>
      </c>
      <c r="B32" s="13" t="s">
        <v>38</v>
      </c>
      <c r="C32" s="304">
        <v>284705775.15331405</v>
      </c>
      <c r="D32" s="167">
        <v>199162949.78922844</v>
      </c>
      <c r="E32" s="167">
        <v>88279488.98038578</v>
      </c>
      <c r="F32" s="167">
        <v>864623.90791999176</v>
      </c>
      <c r="G32" s="304">
        <f>Verokompensaatiot[[#This Row],[Jäljelle jäävät korvaukset vuosilta 2010-2023, €]]+Verokompensaatiot[[#This Row],[Veromenetysten korvaus 2024]]</f>
        <v>89144112.888305768</v>
      </c>
    </row>
    <row r="33" spans="1:7">
      <c r="A33" s="32">
        <v>92</v>
      </c>
      <c r="B33" s="13" t="s">
        <v>39</v>
      </c>
      <c r="C33" s="304">
        <v>96292646.239306241</v>
      </c>
      <c r="D33" s="167">
        <v>67229665.281306639</v>
      </c>
      <c r="E33" s="167">
        <v>30036233.761776581</v>
      </c>
      <c r="F33" s="167">
        <v>262043.73591744184</v>
      </c>
      <c r="G33" s="304">
        <f>Verokompensaatiot[[#This Row],[Jäljelle jäävät korvaukset vuosilta 2010-2023, €]]+Verokompensaatiot[[#This Row],[Veromenetysten korvaus 2024]]</f>
        <v>30298277.497694023</v>
      </c>
    </row>
    <row r="34" spans="1:7">
      <c r="A34" s="32">
        <v>97</v>
      </c>
      <c r="B34" s="13" t="s">
        <v>40</v>
      </c>
      <c r="C34" s="304">
        <v>1520094.5494879517</v>
      </c>
      <c r="D34" s="167">
        <v>1067197.6068812413</v>
      </c>
      <c r="E34" s="167">
        <v>454103.4057926219</v>
      </c>
      <c r="F34" s="167">
        <v>-5420.4505482063032</v>
      </c>
      <c r="G34" s="304">
        <f>Verokompensaatiot[[#This Row],[Jäljelle jäävät korvaukset vuosilta 2010-2023, €]]+Verokompensaatiot[[#This Row],[Veromenetysten korvaus 2024]]</f>
        <v>448682.95524441561</v>
      </c>
    </row>
    <row r="35" spans="1:7">
      <c r="A35" s="32">
        <v>98</v>
      </c>
      <c r="B35" s="13" t="s">
        <v>41</v>
      </c>
      <c r="C35" s="304">
        <v>11695176.007493628</v>
      </c>
      <c r="D35" s="167">
        <v>8184526.5826215884</v>
      </c>
      <c r="E35" s="167">
        <v>3487316.6869670535</v>
      </c>
      <c r="F35" s="167">
        <v>-69957.278490511992</v>
      </c>
      <c r="G35" s="304">
        <f>Verokompensaatiot[[#This Row],[Jäljelle jäävät korvaukset vuosilta 2010-2023, €]]+Verokompensaatiot[[#This Row],[Veromenetysten korvaus 2024]]</f>
        <v>3417359.4084765413</v>
      </c>
    </row>
    <row r="36" spans="1:7">
      <c r="A36" s="32">
        <v>102</v>
      </c>
      <c r="B36" s="13" t="s">
        <v>42</v>
      </c>
      <c r="C36" s="304">
        <v>6585016.5601364458</v>
      </c>
      <c r="D36" s="167">
        <v>4621475.7461759001</v>
      </c>
      <c r="E36" s="167">
        <v>2161681.9961973326</v>
      </c>
      <c r="F36" s="167">
        <v>-21125.583266550253</v>
      </c>
      <c r="G36" s="304">
        <f>Verokompensaatiot[[#This Row],[Jäljelle jäävät korvaukset vuosilta 2010-2023, €]]+Verokompensaatiot[[#This Row],[Veromenetysten korvaus 2024]]</f>
        <v>2140556.4129307824</v>
      </c>
    </row>
    <row r="37" spans="1:7">
      <c r="A37" s="32">
        <v>103</v>
      </c>
      <c r="B37" s="13" t="s">
        <v>43</v>
      </c>
      <c r="C37" s="304">
        <v>1598758.305066399</v>
      </c>
      <c r="D37" s="167">
        <v>1122393.6615210124</v>
      </c>
      <c r="E37" s="167">
        <v>497462.0541783215</v>
      </c>
      <c r="F37" s="167">
        <v>-8575.700025051141</v>
      </c>
      <c r="G37" s="304">
        <f>Verokompensaatiot[[#This Row],[Jäljelle jäävät korvaukset vuosilta 2010-2023, €]]+Verokompensaatiot[[#This Row],[Veromenetysten korvaus 2024]]</f>
        <v>488886.35415327037</v>
      </c>
    </row>
    <row r="38" spans="1:7">
      <c r="A38" s="32">
        <v>105</v>
      </c>
      <c r="B38" s="13" t="s">
        <v>44</v>
      </c>
      <c r="C38" s="304">
        <v>1653850.1223279219</v>
      </c>
      <c r="D38" s="167">
        <v>1159098.2560255169</v>
      </c>
      <c r="E38" s="167">
        <v>501643.3981361636</v>
      </c>
      <c r="F38" s="167">
        <v>-1219.6400483971347</v>
      </c>
      <c r="G38" s="304">
        <f>Verokompensaatiot[[#This Row],[Jäljelle jäävät korvaukset vuosilta 2010-2023, €]]+Verokompensaatiot[[#This Row],[Veromenetysten korvaus 2024]]</f>
        <v>500423.75808776647</v>
      </c>
    </row>
    <row r="39" spans="1:7">
      <c r="A39" s="32">
        <v>106</v>
      </c>
      <c r="B39" s="13" t="s">
        <v>45</v>
      </c>
      <c r="C39" s="304">
        <v>21548308.828764878</v>
      </c>
      <c r="D39" s="167">
        <v>14890771.503303535</v>
      </c>
      <c r="E39" s="167">
        <v>6711225.9388995431</v>
      </c>
      <c r="F39" s="167">
        <v>-100130.58104322977</v>
      </c>
      <c r="G39" s="304">
        <f>Verokompensaatiot[[#This Row],[Jäljelle jäävät korvaukset vuosilta 2010-2023, €]]+Verokompensaatiot[[#This Row],[Veromenetysten korvaus 2024]]</f>
        <v>6611095.3578563137</v>
      </c>
    </row>
    <row r="40" spans="1:7">
      <c r="A40" s="32">
        <v>108</v>
      </c>
      <c r="B40" s="13" t="s">
        <v>46</v>
      </c>
      <c r="C40" s="304">
        <v>5921381.4229535628</v>
      </c>
      <c r="D40" s="167">
        <v>4151933.6887021731</v>
      </c>
      <c r="E40" s="167">
        <v>1764880.517693779</v>
      </c>
      <c r="F40" s="167">
        <v>-51325.121760581576</v>
      </c>
      <c r="G40" s="304">
        <f>Verokompensaatiot[[#This Row],[Jäljelle jäävät korvaukset vuosilta 2010-2023, €]]+Verokompensaatiot[[#This Row],[Veromenetysten korvaus 2024]]</f>
        <v>1713555.3959331973</v>
      </c>
    </row>
    <row r="41" spans="1:7">
      <c r="A41" s="32">
        <v>109</v>
      </c>
      <c r="B41" s="36" t="s">
        <v>47</v>
      </c>
      <c r="C41" s="304">
        <v>34196138.76168143</v>
      </c>
      <c r="D41" s="167">
        <v>23851720.976826344</v>
      </c>
      <c r="E41" s="167">
        <v>10510009.629210036</v>
      </c>
      <c r="F41" s="167">
        <v>-106987.82768813119</v>
      </c>
      <c r="G41" s="304">
        <f>Verokompensaatiot[[#This Row],[Jäljelle jäävät korvaukset vuosilta 2010-2023, €]]+Verokompensaatiot[[#This Row],[Veromenetysten korvaus 2024]]</f>
        <v>10403021.801521905</v>
      </c>
    </row>
    <row r="42" spans="1:7">
      <c r="A42" s="32">
        <v>111</v>
      </c>
      <c r="B42" s="36" t="s">
        <v>48</v>
      </c>
      <c r="C42" s="304">
        <v>10455513.156465508</v>
      </c>
      <c r="D42" s="167">
        <v>7323580.1521556797</v>
      </c>
      <c r="E42" s="167">
        <v>3115929.416874825</v>
      </c>
      <c r="F42" s="167">
        <v>-43032.664248994748</v>
      </c>
      <c r="G42" s="304">
        <f>Verokompensaatiot[[#This Row],[Jäljelle jäävät korvaukset vuosilta 2010-2023, €]]+Verokompensaatiot[[#This Row],[Veromenetysten korvaus 2024]]</f>
        <v>3072896.7526258305</v>
      </c>
    </row>
    <row r="43" spans="1:7">
      <c r="A43" s="32">
        <v>139</v>
      </c>
      <c r="B43" s="36" t="s">
        <v>49</v>
      </c>
      <c r="C43" s="304">
        <v>5043139.8009602064</v>
      </c>
      <c r="D43" s="167">
        <v>3540454.5640608631</v>
      </c>
      <c r="E43" s="167">
        <v>1480868.7365664411</v>
      </c>
      <c r="F43" s="167">
        <v>-31671.882484217636</v>
      </c>
      <c r="G43" s="304">
        <f>Verokompensaatiot[[#This Row],[Jäljelle jäävät korvaukset vuosilta 2010-2023, €]]+Verokompensaatiot[[#This Row],[Veromenetysten korvaus 2024]]</f>
        <v>1449196.8540822235</v>
      </c>
    </row>
    <row r="44" spans="1:7">
      <c r="A44" s="32">
        <v>140</v>
      </c>
      <c r="B44" s="36" t="s">
        <v>50</v>
      </c>
      <c r="C44" s="304">
        <v>12130862.459012985</v>
      </c>
      <c r="D44" s="167">
        <v>8521544.5223669074</v>
      </c>
      <c r="E44" s="167">
        <v>3680626.5974915642</v>
      </c>
      <c r="F44" s="167">
        <v>-1209.9344271720656</v>
      </c>
      <c r="G44" s="304">
        <f>Verokompensaatiot[[#This Row],[Jäljelle jäävät korvaukset vuosilta 2010-2023, €]]+Verokompensaatiot[[#This Row],[Veromenetysten korvaus 2024]]</f>
        <v>3679416.6630643923</v>
      </c>
    </row>
    <row r="45" spans="1:7">
      <c r="A45" s="32">
        <v>142</v>
      </c>
      <c r="B45" s="36" t="s">
        <v>51</v>
      </c>
      <c r="C45" s="304">
        <v>3985257.841577163</v>
      </c>
      <c r="D45" s="167">
        <v>2801094.182924896</v>
      </c>
      <c r="E45" s="167">
        <v>1192204.6543184984</v>
      </c>
      <c r="F45" s="167">
        <v>-23240.354477863897</v>
      </c>
      <c r="G45" s="304">
        <f>Verokompensaatiot[[#This Row],[Jäljelle jäävät korvaukset vuosilta 2010-2023, €]]+Verokompensaatiot[[#This Row],[Veromenetysten korvaus 2024]]</f>
        <v>1168964.2998406345</v>
      </c>
    </row>
    <row r="46" spans="1:7">
      <c r="A46" s="32">
        <v>143</v>
      </c>
      <c r="B46" s="13" t="s">
        <v>52</v>
      </c>
      <c r="C46" s="304">
        <v>4479069.5652219411</v>
      </c>
      <c r="D46" s="167">
        <v>3135395.0896452623</v>
      </c>
      <c r="E46" s="167">
        <v>1376624.8416008945</v>
      </c>
      <c r="F46" s="167">
        <v>-22604.627406575411</v>
      </c>
      <c r="G46" s="304">
        <f>Verokompensaatiot[[#This Row],[Jäljelle jäävät korvaukset vuosilta 2010-2023, €]]+Verokompensaatiot[[#This Row],[Veromenetysten korvaus 2024]]</f>
        <v>1354020.214194319</v>
      </c>
    </row>
    <row r="47" spans="1:7">
      <c r="A47" s="32">
        <v>145</v>
      </c>
      <c r="B47" s="13" t="s">
        <v>53</v>
      </c>
      <c r="C47" s="304">
        <v>7080151.890244863</v>
      </c>
      <c r="D47" s="167">
        <v>5007730.4624211863</v>
      </c>
      <c r="E47" s="167">
        <v>2214616.8171209665</v>
      </c>
      <c r="F47" s="167">
        <v>-35743.902947357696</v>
      </c>
      <c r="G47" s="304">
        <f>Verokompensaatiot[[#This Row],[Jäljelle jäävät korvaukset vuosilta 2010-2023, €]]+Verokompensaatiot[[#This Row],[Veromenetysten korvaus 2024]]</f>
        <v>2178872.9141736086</v>
      </c>
    </row>
    <row r="48" spans="1:7">
      <c r="A48" s="32">
        <v>146</v>
      </c>
      <c r="B48" s="13" t="s">
        <v>54</v>
      </c>
      <c r="C48" s="304">
        <v>3417394.6402846212</v>
      </c>
      <c r="D48" s="167">
        <v>2396341.6570445485</v>
      </c>
      <c r="E48" s="167">
        <v>1027671.2188625727</v>
      </c>
      <c r="F48" s="167">
        <v>-712.4371671934905</v>
      </c>
      <c r="G48" s="304">
        <f>Verokompensaatiot[[#This Row],[Jäljelle jäävät korvaukset vuosilta 2010-2023, €]]+Verokompensaatiot[[#This Row],[Veromenetysten korvaus 2024]]</f>
        <v>1026958.7816953792</v>
      </c>
    </row>
    <row r="49" spans="1:7">
      <c r="A49" s="32">
        <v>148</v>
      </c>
      <c r="B49" s="13" t="s">
        <v>55</v>
      </c>
      <c r="C49" s="304">
        <v>3848478.6000446281</v>
      </c>
      <c r="D49" s="167">
        <v>2697171.4374986105</v>
      </c>
      <c r="E49" s="167">
        <v>1158727.0007333471</v>
      </c>
      <c r="F49" s="167">
        <v>4167.097592062124</v>
      </c>
      <c r="G49" s="304">
        <f>Verokompensaatiot[[#This Row],[Jäljelle jäävät korvaukset vuosilta 2010-2023, €]]+Verokompensaatiot[[#This Row],[Veromenetysten korvaus 2024]]</f>
        <v>1162894.0983254092</v>
      </c>
    </row>
    <row r="50" spans="1:7">
      <c r="A50" s="32">
        <v>149</v>
      </c>
      <c r="B50" s="13" t="s">
        <v>56</v>
      </c>
      <c r="C50" s="304">
        <v>2878302.0147324139</v>
      </c>
      <c r="D50" s="167">
        <v>1994360.7660314091</v>
      </c>
      <c r="E50" s="167">
        <v>894655.11603372497</v>
      </c>
      <c r="F50" s="167">
        <v>-32224.288829976264</v>
      </c>
      <c r="G50" s="304">
        <f>Verokompensaatiot[[#This Row],[Jäljelle jäävät korvaukset vuosilta 2010-2023, €]]+Verokompensaatiot[[#This Row],[Veromenetysten korvaus 2024]]</f>
        <v>862430.82720374875</v>
      </c>
    </row>
    <row r="51" spans="1:7">
      <c r="A51" s="32">
        <v>151</v>
      </c>
      <c r="B51" s="13" t="s">
        <v>57</v>
      </c>
      <c r="C51" s="304">
        <v>1637264.6319156941</v>
      </c>
      <c r="D51" s="167">
        <v>1147348.1396790855</v>
      </c>
      <c r="E51" s="167">
        <v>502072.84695007186</v>
      </c>
      <c r="F51" s="167">
        <v>-2635.8584675075663</v>
      </c>
      <c r="G51" s="304">
        <f>Verokompensaatiot[[#This Row],[Jäljelle jäävät korvaukset vuosilta 2010-2023, €]]+Verokompensaatiot[[#This Row],[Veromenetysten korvaus 2024]]</f>
        <v>499436.98848256428</v>
      </c>
    </row>
    <row r="52" spans="1:7">
      <c r="A52" s="32">
        <v>152</v>
      </c>
      <c r="B52" s="13" t="s">
        <v>58</v>
      </c>
      <c r="C52" s="304">
        <v>3087164.8931737309</v>
      </c>
      <c r="D52" s="167">
        <v>2166304.9037023331</v>
      </c>
      <c r="E52" s="167">
        <v>939656.42120935954</v>
      </c>
      <c r="F52" s="167">
        <v>-12019.920498620108</v>
      </c>
      <c r="G52" s="304">
        <f>Verokompensaatiot[[#This Row],[Jäljelle jäävät korvaukset vuosilta 2010-2023, €]]+Verokompensaatiot[[#This Row],[Veromenetysten korvaus 2024]]</f>
        <v>927636.5007107394</v>
      </c>
    </row>
    <row r="53" spans="1:7">
      <c r="A53" s="32">
        <v>153</v>
      </c>
      <c r="B53" s="13" t="s">
        <v>59</v>
      </c>
      <c r="C53" s="304">
        <v>12887292.564806219</v>
      </c>
      <c r="D53" s="167">
        <v>9048491.6084770299</v>
      </c>
      <c r="E53" s="167">
        <v>3918225.3298471756</v>
      </c>
      <c r="F53" s="167">
        <v>-52268.085566149122</v>
      </c>
      <c r="G53" s="304">
        <f>Verokompensaatiot[[#This Row],[Jäljelle jäävät korvaukset vuosilta 2010-2023, €]]+Verokompensaatiot[[#This Row],[Veromenetysten korvaus 2024]]</f>
        <v>3865957.2442810265</v>
      </c>
    </row>
    <row r="54" spans="1:7">
      <c r="A54" s="32">
        <v>165</v>
      </c>
      <c r="B54" s="13" t="s">
        <v>60</v>
      </c>
      <c r="C54" s="304">
        <v>8352028.1662999392</v>
      </c>
      <c r="D54" s="167">
        <v>5852320.7077788422</v>
      </c>
      <c r="E54" s="167">
        <v>2578411.4744891906</v>
      </c>
      <c r="F54" s="167">
        <v>-65662.161854742211</v>
      </c>
      <c r="G54" s="304">
        <f>Verokompensaatiot[[#This Row],[Jäljelle jäävät korvaukset vuosilta 2010-2023, €]]+Verokompensaatiot[[#This Row],[Veromenetysten korvaus 2024]]</f>
        <v>2512749.3126344485</v>
      </c>
    </row>
    <row r="55" spans="1:7">
      <c r="A55" s="32">
        <v>167</v>
      </c>
      <c r="B55" s="13" t="s">
        <v>61</v>
      </c>
      <c r="C55" s="304">
        <v>41188285.727183998</v>
      </c>
      <c r="D55" s="167">
        <v>28893955.472115763</v>
      </c>
      <c r="E55" s="167">
        <v>12599686.028364584</v>
      </c>
      <c r="F55" s="167">
        <v>73193.443997824288</v>
      </c>
      <c r="G55" s="304">
        <f>Verokompensaatiot[[#This Row],[Jäljelle jäävät korvaukset vuosilta 2010-2023, €]]+Verokompensaatiot[[#This Row],[Veromenetysten korvaus 2024]]</f>
        <v>12672879.472362408</v>
      </c>
    </row>
    <row r="56" spans="1:7">
      <c r="A56" s="32">
        <v>169</v>
      </c>
      <c r="B56" s="13" t="s">
        <v>62</v>
      </c>
      <c r="C56" s="304">
        <v>3013144.7423068089</v>
      </c>
      <c r="D56" s="167">
        <v>2120015.2957597533</v>
      </c>
      <c r="E56" s="167">
        <v>915355.61309493193</v>
      </c>
      <c r="F56" s="167">
        <v>-11822.327550822249</v>
      </c>
      <c r="G56" s="304">
        <f>Verokompensaatiot[[#This Row],[Jäljelle jäävät korvaukset vuosilta 2010-2023, €]]+Verokompensaatiot[[#This Row],[Veromenetysten korvaus 2024]]</f>
        <v>903533.28554410965</v>
      </c>
    </row>
    <row r="57" spans="1:7">
      <c r="A57" s="32">
        <v>171</v>
      </c>
      <c r="B57" s="13" t="s">
        <v>63</v>
      </c>
      <c r="C57" s="304">
        <v>3113185.0451906305</v>
      </c>
      <c r="D57" s="167">
        <v>2188688.3547332631</v>
      </c>
      <c r="E57" s="167">
        <v>946112.66206561215</v>
      </c>
      <c r="F57" s="167">
        <v>-6841.1614095781597</v>
      </c>
      <c r="G57" s="304">
        <f>Verokompensaatiot[[#This Row],[Jäljelle jäävät korvaukset vuosilta 2010-2023, €]]+Verokompensaatiot[[#This Row],[Veromenetysten korvaus 2024]]</f>
        <v>939271.50065603398</v>
      </c>
    </row>
    <row r="58" spans="1:7">
      <c r="A58" s="32">
        <v>172</v>
      </c>
      <c r="B58" s="13" t="s">
        <v>64</v>
      </c>
      <c r="C58" s="304">
        <v>3108792.8257372328</v>
      </c>
      <c r="D58" s="167">
        <v>2176701.8838900113</v>
      </c>
      <c r="E58" s="167">
        <v>943783.46906109573</v>
      </c>
      <c r="F58" s="167">
        <v>-13801.466014616803</v>
      </c>
      <c r="G58" s="304">
        <f>Verokompensaatiot[[#This Row],[Jäljelle jäävät korvaukset vuosilta 2010-2023, €]]+Verokompensaatiot[[#This Row],[Veromenetysten korvaus 2024]]</f>
        <v>929982.00304647896</v>
      </c>
    </row>
    <row r="59" spans="1:7">
      <c r="A59" s="32">
        <v>176</v>
      </c>
      <c r="B59" s="13" t="s">
        <v>65</v>
      </c>
      <c r="C59" s="304">
        <v>3279882.4928194843</v>
      </c>
      <c r="D59" s="167">
        <v>2302849.7006984088</v>
      </c>
      <c r="E59" s="167">
        <v>997650.35001855297</v>
      </c>
      <c r="F59" s="167">
        <v>-940.68110962621267</v>
      </c>
      <c r="G59" s="304">
        <f>Verokompensaatiot[[#This Row],[Jäljelle jäävät korvaukset vuosilta 2010-2023, €]]+Verokompensaatiot[[#This Row],[Veromenetysten korvaus 2024]]</f>
        <v>996709.66890892677</v>
      </c>
    </row>
    <row r="60" spans="1:7">
      <c r="A60" s="32">
        <v>177</v>
      </c>
      <c r="B60" s="13" t="s">
        <v>66</v>
      </c>
      <c r="C60" s="304">
        <v>1232691.5536141265</v>
      </c>
      <c r="D60" s="167">
        <v>861494.42192084924</v>
      </c>
      <c r="E60" s="167">
        <v>378838.24359697849</v>
      </c>
      <c r="F60" s="167">
        <v>-6150.712737367302</v>
      </c>
      <c r="G60" s="304">
        <f>Verokompensaatiot[[#This Row],[Jäljelle jäävät korvaukset vuosilta 2010-2023, €]]+Verokompensaatiot[[#This Row],[Veromenetysten korvaus 2024]]</f>
        <v>372687.53085961117</v>
      </c>
    </row>
    <row r="61" spans="1:7">
      <c r="A61" s="32">
        <v>178</v>
      </c>
      <c r="B61" s="13" t="s">
        <v>67</v>
      </c>
      <c r="C61" s="304">
        <v>4493785.4403162878</v>
      </c>
      <c r="D61" s="167">
        <v>3152526.340645209</v>
      </c>
      <c r="E61" s="167">
        <v>1352222.9635741962</v>
      </c>
      <c r="F61" s="167">
        <v>-8208.1533091010642</v>
      </c>
      <c r="G61" s="304">
        <f>Verokompensaatiot[[#This Row],[Jäljelle jäävät korvaukset vuosilta 2010-2023, €]]+Verokompensaatiot[[#This Row],[Veromenetysten korvaus 2024]]</f>
        <v>1344014.8102650952</v>
      </c>
    </row>
    <row r="62" spans="1:7">
      <c r="A62" s="32">
        <v>179</v>
      </c>
      <c r="B62" s="13" t="s">
        <v>68</v>
      </c>
      <c r="C62" s="304">
        <v>68769177.317952871</v>
      </c>
      <c r="D62" s="167">
        <v>48198482.348903522</v>
      </c>
      <c r="E62" s="167">
        <v>21122633.565577343</v>
      </c>
      <c r="F62" s="167">
        <v>98855.513757516979</v>
      </c>
      <c r="G62" s="304">
        <f>Verokompensaatiot[[#This Row],[Jäljelle jäävät korvaukset vuosilta 2010-2023, €]]+Verokompensaatiot[[#This Row],[Veromenetysten korvaus 2024]]</f>
        <v>21221489.079334859</v>
      </c>
    </row>
    <row r="63" spans="1:7">
      <c r="A63" s="32">
        <v>181</v>
      </c>
      <c r="B63" s="13" t="s">
        <v>69</v>
      </c>
      <c r="C63" s="304">
        <v>1395869.1956446611</v>
      </c>
      <c r="D63" s="167">
        <v>983009.1120644022</v>
      </c>
      <c r="E63" s="167">
        <v>431797.35128548706</v>
      </c>
      <c r="F63" s="167">
        <v>-5436.04570398958</v>
      </c>
      <c r="G63" s="304">
        <f>Verokompensaatiot[[#This Row],[Jäljelle jäävät korvaukset vuosilta 2010-2023, €]]+Verokompensaatiot[[#This Row],[Veromenetysten korvaus 2024]]</f>
        <v>426361.30558149749</v>
      </c>
    </row>
    <row r="64" spans="1:7">
      <c r="A64" s="32">
        <v>182</v>
      </c>
      <c r="B64" s="13" t="s">
        <v>70</v>
      </c>
      <c r="C64" s="304">
        <v>11016377.136233281</v>
      </c>
      <c r="D64" s="167">
        <v>7713137.958566946</v>
      </c>
      <c r="E64" s="167">
        <v>3333770.6346947895</v>
      </c>
      <c r="F64" s="167">
        <v>-58381.046861065261</v>
      </c>
      <c r="G64" s="304">
        <f>Verokompensaatiot[[#This Row],[Jäljelle jäävät korvaukset vuosilta 2010-2023, €]]+Verokompensaatiot[[#This Row],[Veromenetysten korvaus 2024]]</f>
        <v>3275389.5878337245</v>
      </c>
    </row>
    <row r="65" spans="1:7">
      <c r="A65" s="32">
        <v>186</v>
      </c>
      <c r="B65" s="13" t="s">
        <v>71</v>
      </c>
      <c r="C65" s="304">
        <v>17549557.742746752</v>
      </c>
      <c r="D65" s="167">
        <v>12107797.472169496</v>
      </c>
      <c r="E65" s="167">
        <v>5476934.4101341143</v>
      </c>
      <c r="F65" s="167">
        <v>-78069.60294812551</v>
      </c>
      <c r="G65" s="304">
        <f>Verokompensaatiot[[#This Row],[Jäljelle jäävät korvaukset vuosilta 2010-2023, €]]+Verokompensaatiot[[#This Row],[Veromenetysten korvaus 2024]]</f>
        <v>5398864.8071859889</v>
      </c>
    </row>
    <row r="66" spans="1:7">
      <c r="A66" s="32">
        <v>202</v>
      </c>
      <c r="B66" s="13" t="s">
        <v>72</v>
      </c>
      <c r="C66" s="304">
        <v>12605467.328691928</v>
      </c>
      <c r="D66" s="167">
        <v>8833075.7665711977</v>
      </c>
      <c r="E66" s="167">
        <v>3823613.8257266618</v>
      </c>
      <c r="F66" s="167">
        <v>-84699.916626238351</v>
      </c>
      <c r="G66" s="304">
        <f>Verokompensaatiot[[#This Row],[Jäljelle jäävät korvaukset vuosilta 2010-2023, €]]+Verokompensaatiot[[#This Row],[Veromenetysten korvaus 2024]]</f>
        <v>3738913.9091004236</v>
      </c>
    </row>
    <row r="67" spans="1:7">
      <c r="A67" s="32">
        <v>204</v>
      </c>
      <c r="B67" s="13" t="s">
        <v>73</v>
      </c>
      <c r="C67" s="304">
        <v>2105462.782866179</v>
      </c>
      <c r="D67" s="167">
        <v>1476012.7974773603</v>
      </c>
      <c r="E67" s="167">
        <v>625921.38121557003</v>
      </c>
      <c r="F67" s="167">
        <v>-7622.9627569143486</v>
      </c>
      <c r="G67" s="304">
        <f>Verokompensaatiot[[#This Row],[Jäljelle jäävät korvaukset vuosilta 2010-2023, €]]+Verokompensaatiot[[#This Row],[Veromenetysten korvaus 2024]]</f>
        <v>618298.41845865571</v>
      </c>
    </row>
    <row r="68" spans="1:7">
      <c r="A68" s="32">
        <v>205</v>
      </c>
      <c r="B68" s="13" t="s">
        <v>74</v>
      </c>
      <c r="C68" s="304">
        <v>18956918.978258282</v>
      </c>
      <c r="D68" s="167">
        <v>13298836.014700273</v>
      </c>
      <c r="E68" s="167">
        <v>5725031.784805065</v>
      </c>
      <c r="F68" s="167">
        <v>-6910.8818579301087</v>
      </c>
      <c r="G68" s="304">
        <f>Verokompensaatiot[[#This Row],[Jäljelle jäävät korvaukset vuosilta 2010-2023, €]]+Verokompensaatiot[[#This Row],[Veromenetysten korvaus 2024]]</f>
        <v>5718120.9029471353</v>
      </c>
    </row>
    <row r="69" spans="1:7">
      <c r="A69" s="32">
        <v>208</v>
      </c>
      <c r="B69" s="13" t="s">
        <v>75</v>
      </c>
      <c r="C69" s="304">
        <v>7666381.7106660279</v>
      </c>
      <c r="D69" s="167">
        <v>5382317.4327593194</v>
      </c>
      <c r="E69" s="167">
        <v>2430519.1975263674</v>
      </c>
      <c r="F69" s="167">
        <v>-7376.2791315075774</v>
      </c>
      <c r="G69" s="304">
        <f>Verokompensaatiot[[#This Row],[Jäljelle jäävät korvaukset vuosilta 2010-2023, €]]+Verokompensaatiot[[#This Row],[Veromenetysten korvaus 2024]]</f>
        <v>2423142.9183948599</v>
      </c>
    </row>
    <row r="70" spans="1:7">
      <c r="A70" s="32">
        <v>211</v>
      </c>
      <c r="B70" s="13" t="s">
        <v>76</v>
      </c>
      <c r="C70" s="304">
        <v>14234704.239558602</v>
      </c>
      <c r="D70" s="167">
        <v>10004780.696493015</v>
      </c>
      <c r="E70" s="167">
        <v>4309006.4312020615</v>
      </c>
      <c r="F70" s="167">
        <v>-86875.951082001819</v>
      </c>
      <c r="G70" s="304">
        <f>Verokompensaatiot[[#This Row],[Jäljelle jäävät korvaukset vuosilta 2010-2023, €]]+Verokompensaatiot[[#This Row],[Veromenetysten korvaus 2024]]</f>
        <v>4222130.48012006</v>
      </c>
    </row>
    <row r="71" spans="1:7">
      <c r="A71" s="32">
        <v>213</v>
      </c>
      <c r="B71" s="13" t="s">
        <v>77</v>
      </c>
      <c r="C71" s="304">
        <v>3718476.5748914499</v>
      </c>
      <c r="D71" s="167">
        <v>2604261.1862646956</v>
      </c>
      <c r="E71" s="167">
        <v>1126664.5288037318</v>
      </c>
      <c r="F71" s="167">
        <v>-16368.791765506567</v>
      </c>
      <c r="G71" s="304">
        <f>Verokompensaatiot[[#This Row],[Jäljelle jäävät korvaukset vuosilta 2010-2023, €]]+Verokompensaatiot[[#This Row],[Veromenetysten korvaus 2024]]</f>
        <v>1110295.7370382252</v>
      </c>
    </row>
    <row r="72" spans="1:7">
      <c r="A72" s="32">
        <v>214</v>
      </c>
      <c r="B72" s="13" t="s">
        <v>78</v>
      </c>
      <c r="C72" s="304">
        <v>8619532.2042009607</v>
      </c>
      <c r="D72" s="167">
        <v>6048360.3450286202</v>
      </c>
      <c r="E72" s="167">
        <v>2642332.2678220179</v>
      </c>
      <c r="F72" s="167">
        <v>4609.9258001460439</v>
      </c>
      <c r="G72" s="304">
        <f>Verokompensaatiot[[#This Row],[Jäljelle jäävät korvaukset vuosilta 2010-2023, €]]+Verokompensaatiot[[#This Row],[Veromenetysten korvaus 2024]]</f>
        <v>2646942.193622164</v>
      </c>
    </row>
    <row r="73" spans="1:7">
      <c r="A73" s="32">
        <v>216</v>
      </c>
      <c r="B73" s="13" t="s">
        <v>79</v>
      </c>
      <c r="C73" s="304">
        <v>1007041.9048513905</v>
      </c>
      <c r="D73" s="167">
        <v>706795.29899192578</v>
      </c>
      <c r="E73" s="167">
        <v>301479.03133509611</v>
      </c>
      <c r="F73" s="167">
        <v>-687.33554110710202</v>
      </c>
      <c r="G73" s="304">
        <f>Verokompensaatiot[[#This Row],[Jäljelle jäävät korvaukset vuosilta 2010-2023, €]]+Verokompensaatiot[[#This Row],[Veromenetysten korvaus 2024]]</f>
        <v>300791.695793989</v>
      </c>
    </row>
    <row r="74" spans="1:7">
      <c r="A74" s="32">
        <v>217</v>
      </c>
      <c r="B74" s="13" t="s">
        <v>80</v>
      </c>
      <c r="C74" s="304">
        <v>3447881.9174647089</v>
      </c>
      <c r="D74" s="167">
        <v>2422801.2660525283</v>
      </c>
      <c r="E74" s="167">
        <v>1064158.2011571038</v>
      </c>
      <c r="F74" s="167">
        <v>-12654.128782342796</v>
      </c>
      <c r="G74" s="304">
        <f>Verokompensaatiot[[#This Row],[Jäljelle jäävät korvaukset vuosilta 2010-2023, €]]+Verokompensaatiot[[#This Row],[Veromenetysten korvaus 2024]]</f>
        <v>1051504.0723747609</v>
      </c>
    </row>
    <row r="75" spans="1:7">
      <c r="A75" s="32">
        <v>218</v>
      </c>
      <c r="B75" s="13" t="s">
        <v>81</v>
      </c>
      <c r="C75" s="304">
        <v>1086030.5228215868</v>
      </c>
      <c r="D75" s="167">
        <v>762607.5505961118</v>
      </c>
      <c r="E75" s="167">
        <v>340927.93071164901</v>
      </c>
      <c r="F75" s="167">
        <v>-4156.5162519142486</v>
      </c>
      <c r="G75" s="304">
        <f>Verokompensaatiot[[#This Row],[Jäljelle jäävät korvaukset vuosilta 2010-2023, €]]+Verokompensaatiot[[#This Row],[Veromenetysten korvaus 2024]]</f>
        <v>336771.41445973475</v>
      </c>
    </row>
    <row r="76" spans="1:7">
      <c r="A76" s="32">
        <v>224</v>
      </c>
      <c r="B76" s="13" t="s">
        <v>82</v>
      </c>
      <c r="C76" s="304">
        <v>4874733.618205077</v>
      </c>
      <c r="D76" s="167">
        <v>3377970.1576369922</v>
      </c>
      <c r="E76" s="167">
        <v>1484090.8745698924</v>
      </c>
      <c r="F76" s="167">
        <v>-49414.161021954918</v>
      </c>
      <c r="G76" s="304">
        <f>Verokompensaatiot[[#This Row],[Jäljelle jäävät korvaukset vuosilta 2010-2023, €]]+Verokompensaatiot[[#This Row],[Veromenetysten korvaus 2024]]</f>
        <v>1434676.7135479376</v>
      </c>
    </row>
    <row r="77" spans="1:7">
      <c r="A77" s="32">
        <v>226</v>
      </c>
      <c r="B77" s="13" t="s">
        <v>83</v>
      </c>
      <c r="C77" s="304">
        <v>2704527.3776001297</v>
      </c>
      <c r="D77" s="167">
        <v>1897422.059626702</v>
      </c>
      <c r="E77" s="167">
        <v>806360.18822150188</v>
      </c>
      <c r="F77" s="167">
        <v>-3052.0547335777237</v>
      </c>
      <c r="G77" s="304">
        <f>Verokompensaatiot[[#This Row],[Jäljelle jäävät korvaukset vuosilta 2010-2023, €]]+Verokompensaatiot[[#This Row],[Veromenetysten korvaus 2024]]</f>
        <v>803308.13348792412</v>
      </c>
    </row>
    <row r="78" spans="1:7">
      <c r="A78" s="32">
        <v>230</v>
      </c>
      <c r="B78" s="13" t="s">
        <v>84</v>
      </c>
      <c r="C78" s="304">
        <v>1905189.7123433547</v>
      </c>
      <c r="D78" s="167">
        <v>1338612.963274532</v>
      </c>
      <c r="E78" s="167">
        <v>591678.54719004012</v>
      </c>
      <c r="F78" s="167">
        <v>2846.7097255042809</v>
      </c>
      <c r="G78" s="304">
        <f>Verokompensaatiot[[#This Row],[Jäljelle jäävät korvaukset vuosilta 2010-2023, €]]+Verokompensaatiot[[#This Row],[Veromenetysten korvaus 2024]]</f>
        <v>594525.25691554439</v>
      </c>
    </row>
    <row r="79" spans="1:7">
      <c r="A79" s="32">
        <v>231</v>
      </c>
      <c r="B79" s="13" t="s">
        <v>85</v>
      </c>
      <c r="C79" s="304">
        <v>736281.66310913884</v>
      </c>
      <c r="D79" s="167">
        <v>514886.95123009116</v>
      </c>
      <c r="E79" s="167">
        <v>224270.99566541263</v>
      </c>
      <c r="F79" s="167">
        <v>-1246.3639410380288</v>
      </c>
      <c r="G79" s="304">
        <f>Verokompensaatiot[[#This Row],[Jäljelle jäävät korvaukset vuosilta 2010-2023, €]]+Verokompensaatiot[[#This Row],[Veromenetysten korvaus 2024]]</f>
        <v>223024.6317243746</v>
      </c>
    </row>
    <row r="80" spans="1:7">
      <c r="A80" s="32">
        <v>232</v>
      </c>
      <c r="B80" s="13" t="s">
        <v>86</v>
      </c>
      <c r="C80" s="304">
        <v>9220971.9417025931</v>
      </c>
      <c r="D80" s="167">
        <v>6480401.4268010594</v>
      </c>
      <c r="E80" s="167">
        <v>2831877.4419475589</v>
      </c>
      <c r="F80" s="167">
        <v>1967.1027031883168</v>
      </c>
      <c r="G80" s="304">
        <f>Verokompensaatiot[[#This Row],[Jäljelle jäävät korvaukset vuosilta 2010-2023, €]]+Verokompensaatiot[[#This Row],[Veromenetysten korvaus 2024]]</f>
        <v>2833844.5446507474</v>
      </c>
    </row>
    <row r="81" spans="1:7">
      <c r="A81" s="32">
        <v>233</v>
      </c>
      <c r="B81" s="13" t="s">
        <v>87</v>
      </c>
      <c r="C81" s="304">
        <v>10985527.882557729</v>
      </c>
      <c r="D81" s="167">
        <v>7721998.8028819412</v>
      </c>
      <c r="E81" s="167">
        <v>3403075.8114378415</v>
      </c>
      <c r="F81" s="167">
        <v>-11068.960172852014</v>
      </c>
      <c r="G81" s="304">
        <f>Verokompensaatiot[[#This Row],[Jäljelle jäävät korvaukset vuosilta 2010-2023, €]]+Verokompensaatiot[[#This Row],[Veromenetysten korvaus 2024]]</f>
        <v>3392006.8512649895</v>
      </c>
    </row>
    <row r="82" spans="1:7">
      <c r="A82" s="32">
        <v>235</v>
      </c>
      <c r="B82" s="13" t="s">
        <v>88</v>
      </c>
      <c r="C82" s="304">
        <v>2095554.0760111404</v>
      </c>
      <c r="D82" s="167">
        <v>1456295.2059824499</v>
      </c>
      <c r="E82" s="167">
        <v>662205.84094886249</v>
      </c>
      <c r="F82" s="167">
        <v>-6729.8321869220408</v>
      </c>
      <c r="G82" s="304">
        <f>Verokompensaatiot[[#This Row],[Jäljelle jäävät korvaukset vuosilta 2010-2023, €]]+Verokompensaatiot[[#This Row],[Veromenetysten korvaus 2024]]</f>
        <v>655476.00876194041</v>
      </c>
    </row>
    <row r="83" spans="1:7">
      <c r="A83" s="32">
        <v>236</v>
      </c>
      <c r="B83" s="13" t="s">
        <v>89</v>
      </c>
      <c r="C83" s="304">
        <v>2830811.300060207</v>
      </c>
      <c r="D83" s="167">
        <v>1991616.607772962</v>
      </c>
      <c r="E83" s="167">
        <v>896489.68078274722</v>
      </c>
      <c r="F83" s="167">
        <v>-8636.7222732605333</v>
      </c>
      <c r="G83" s="304">
        <f>Verokompensaatiot[[#This Row],[Jäljelle jäävät korvaukset vuosilta 2010-2023, €]]+Verokompensaatiot[[#This Row],[Veromenetysten korvaus 2024]]</f>
        <v>887852.95850948663</v>
      </c>
    </row>
    <row r="84" spans="1:7">
      <c r="A84" s="32">
        <v>239</v>
      </c>
      <c r="B84" s="13" t="s">
        <v>90</v>
      </c>
      <c r="C84" s="304">
        <v>1523978.2729186474</v>
      </c>
      <c r="D84" s="167">
        <v>1067917.3410201231</v>
      </c>
      <c r="E84" s="167">
        <v>464543.67246879428</v>
      </c>
      <c r="F84" s="167">
        <v>-2243.5300380938052</v>
      </c>
      <c r="G84" s="304">
        <f>Verokompensaatiot[[#This Row],[Jäljelle jäävät korvaukset vuosilta 2010-2023, €]]+Verokompensaatiot[[#This Row],[Veromenetysten korvaus 2024]]</f>
        <v>462300.14243070048</v>
      </c>
    </row>
    <row r="85" spans="1:7">
      <c r="A85" s="32">
        <v>240</v>
      </c>
      <c r="B85" s="13" t="s">
        <v>91</v>
      </c>
      <c r="C85" s="304">
        <v>10604890.407821713</v>
      </c>
      <c r="D85" s="167">
        <v>7436970.7038691929</v>
      </c>
      <c r="E85" s="167">
        <v>3195185.7131914506</v>
      </c>
      <c r="F85" s="167">
        <v>19632.211339547281</v>
      </c>
      <c r="G85" s="304">
        <f>Verokompensaatiot[[#This Row],[Jäljelle jäävät korvaukset vuosilta 2010-2023, €]]+Verokompensaatiot[[#This Row],[Veromenetysten korvaus 2024]]</f>
        <v>3214817.9245309979</v>
      </c>
    </row>
    <row r="86" spans="1:7">
      <c r="A86" s="32">
        <v>241</v>
      </c>
      <c r="B86" s="13" t="s">
        <v>92</v>
      </c>
      <c r="C86" s="304">
        <v>3903918.8555603726</v>
      </c>
      <c r="D86" s="167">
        <v>2746470.2780772019</v>
      </c>
      <c r="E86" s="167">
        <v>1149668.2692131842</v>
      </c>
      <c r="F86" s="167">
        <v>-17125.707925909752</v>
      </c>
      <c r="G86" s="304">
        <f>Verokompensaatiot[[#This Row],[Jäljelle jäävät korvaukset vuosilta 2010-2023, €]]+Verokompensaatiot[[#This Row],[Veromenetysten korvaus 2024]]</f>
        <v>1132542.5612872746</v>
      </c>
    </row>
    <row r="87" spans="1:7">
      <c r="A87" s="32">
        <v>244</v>
      </c>
      <c r="B87" s="13" t="s">
        <v>93</v>
      </c>
      <c r="C87" s="304">
        <v>7023832.7690363359</v>
      </c>
      <c r="D87" s="167">
        <v>4938530.2555748038</v>
      </c>
      <c r="E87" s="167">
        <v>2097985.6613888899</v>
      </c>
      <c r="F87" s="167">
        <v>-22608.691577213824</v>
      </c>
      <c r="G87" s="304">
        <f>Verokompensaatiot[[#This Row],[Jäljelle jäävät korvaukset vuosilta 2010-2023, €]]+Verokompensaatiot[[#This Row],[Veromenetysten korvaus 2024]]</f>
        <v>2075376.9698116761</v>
      </c>
    </row>
    <row r="88" spans="1:7">
      <c r="A88" s="32">
        <v>245</v>
      </c>
      <c r="B88" s="13" t="s">
        <v>94</v>
      </c>
      <c r="C88" s="304">
        <v>15432838.671659153</v>
      </c>
      <c r="D88" s="167">
        <v>10703894.062373791</v>
      </c>
      <c r="E88" s="167">
        <v>4834905.5185733456</v>
      </c>
      <c r="F88" s="167">
        <v>-10611.50260146337</v>
      </c>
      <c r="G88" s="304">
        <f>Verokompensaatiot[[#This Row],[Jäljelle jäävät korvaukset vuosilta 2010-2023, €]]+Verokompensaatiot[[#This Row],[Veromenetysten korvaus 2024]]</f>
        <v>4824294.0159718823</v>
      </c>
    </row>
    <row r="89" spans="1:7">
      <c r="A89" s="32">
        <v>249</v>
      </c>
      <c r="B89" s="13" t="s">
        <v>95</v>
      </c>
      <c r="C89" s="304">
        <v>5613786.3918006644</v>
      </c>
      <c r="D89" s="167">
        <v>3936265.4925514618</v>
      </c>
      <c r="E89" s="167">
        <v>1689805.5154613359</v>
      </c>
      <c r="F89" s="167">
        <v>-24391.308529651425</v>
      </c>
      <c r="G89" s="304">
        <f>Verokompensaatiot[[#This Row],[Jäljelle jäävät korvaukset vuosilta 2010-2023, €]]+Verokompensaatiot[[#This Row],[Veromenetysten korvaus 2024]]</f>
        <v>1665414.2069316844</v>
      </c>
    </row>
    <row r="90" spans="1:7">
      <c r="A90" s="32">
        <v>250</v>
      </c>
      <c r="B90" s="13" t="s">
        <v>96</v>
      </c>
      <c r="C90" s="304">
        <v>1469323.9254787536</v>
      </c>
      <c r="D90" s="167">
        <v>1030754.1919332871</v>
      </c>
      <c r="E90" s="167">
        <v>443555.78617089614</v>
      </c>
      <c r="F90" s="167">
        <v>-2263.6174868858229</v>
      </c>
      <c r="G90" s="304">
        <f>Verokompensaatiot[[#This Row],[Jäljelle jäävät korvaukset vuosilta 2010-2023, €]]+Verokompensaatiot[[#This Row],[Veromenetysten korvaus 2024]]</f>
        <v>441292.16868401034</v>
      </c>
    </row>
    <row r="91" spans="1:7">
      <c r="A91" s="32">
        <v>256</v>
      </c>
      <c r="B91" s="13" t="s">
        <v>97</v>
      </c>
      <c r="C91" s="304">
        <v>1094689.296206468</v>
      </c>
      <c r="D91" s="167">
        <v>765627.77194147324</v>
      </c>
      <c r="E91" s="167">
        <v>342078.91533434647</v>
      </c>
      <c r="F91" s="167">
        <v>1236.29663379463</v>
      </c>
      <c r="G91" s="304">
        <f>Verokompensaatiot[[#This Row],[Jäljelle jäävät korvaukset vuosilta 2010-2023, €]]+Verokompensaatiot[[#This Row],[Veromenetysten korvaus 2024]]</f>
        <v>343315.21196814108</v>
      </c>
    </row>
    <row r="92" spans="1:7">
      <c r="A92" s="32">
        <v>257</v>
      </c>
      <c r="B92" s="13" t="s">
        <v>98</v>
      </c>
      <c r="C92" s="304">
        <v>14608276.029407758</v>
      </c>
      <c r="D92" s="167">
        <v>10122173.822713146</v>
      </c>
      <c r="E92" s="167">
        <v>4555795.7102231998</v>
      </c>
      <c r="F92" s="167">
        <v>-55408.148760037038</v>
      </c>
      <c r="G92" s="304">
        <f>Verokompensaatiot[[#This Row],[Jäljelle jäävät korvaukset vuosilta 2010-2023, €]]+Verokompensaatiot[[#This Row],[Veromenetysten korvaus 2024]]</f>
        <v>4500387.5614631623</v>
      </c>
    </row>
    <row r="93" spans="1:7">
      <c r="A93" s="32">
        <v>260</v>
      </c>
      <c r="B93" s="13" t="s">
        <v>99</v>
      </c>
      <c r="C93" s="304">
        <v>6994909.1348532606</v>
      </c>
      <c r="D93" s="167">
        <v>4912137.6916886158</v>
      </c>
      <c r="E93" s="167">
        <v>2114261.2532293946</v>
      </c>
      <c r="F93" s="167">
        <v>-9740.3396751202472</v>
      </c>
      <c r="G93" s="304">
        <f>Verokompensaatiot[[#This Row],[Jäljelle jäävät korvaukset vuosilta 2010-2023, €]]+Verokompensaatiot[[#This Row],[Veromenetysten korvaus 2024]]</f>
        <v>2104520.9135542745</v>
      </c>
    </row>
    <row r="94" spans="1:7">
      <c r="A94" s="32">
        <v>261</v>
      </c>
      <c r="B94" s="13" t="s">
        <v>100</v>
      </c>
      <c r="C94" s="304">
        <v>4136091.1865265919</v>
      </c>
      <c r="D94" s="167">
        <v>2894392.515342087</v>
      </c>
      <c r="E94" s="167">
        <v>1227445.6298316219</v>
      </c>
      <c r="F94" s="167">
        <v>-20274.40309299302</v>
      </c>
      <c r="G94" s="304">
        <f>Verokompensaatiot[[#This Row],[Jäljelle jäävät korvaukset vuosilta 2010-2023, €]]+Verokompensaatiot[[#This Row],[Veromenetysten korvaus 2024]]</f>
        <v>1207171.2267386289</v>
      </c>
    </row>
    <row r="95" spans="1:7">
      <c r="A95" s="32">
        <v>263</v>
      </c>
      <c r="B95" s="13" t="s">
        <v>101</v>
      </c>
      <c r="C95" s="304">
        <v>5719946.0988819422</v>
      </c>
      <c r="D95" s="167">
        <v>4020712.2833316829</v>
      </c>
      <c r="E95" s="167">
        <v>1812826.8815624351</v>
      </c>
      <c r="F95" s="167">
        <v>-6899.877684535455</v>
      </c>
      <c r="G95" s="304">
        <f>Verokompensaatiot[[#This Row],[Jäljelle jäävät korvaukset vuosilta 2010-2023, €]]+Verokompensaatiot[[#This Row],[Veromenetysten korvaus 2024]]</f>
        <v>1805927.0038778996</v>
      </c>
    </row>
    <row r="96" spans="1:7">
      <c r="A96" s="32">
        <v>265</v>
      </c>
      <c r="B96" s="13" t="s">
        <v>102</v>
      </c>
      <c r="C96" s="304">
        <v>823760.45700248203</v>
      </c>
      <c r="D96" s="167">
        <v>577122.78810614836</v>
      </c>
      <c r="E96" s="167">
        <v>246432.62327001279</v>
      </c>
      <c r="F96" s="167">
        <v>-2238.0091572978954</v>
      </c>
      <c r="G96" s="304">
        <f>Verokompensaatiot[[#This Row],[Jäljelle jäävät korvaukset vuosilta 2010-2023, €]]+Verokompensaatiot[[#This Row],[Veromenetysten korvaus 2024]]</f>
        <v>244194.61411271489</v>
      </c>
    </row>
    <row r="97" spans="1:7">
      <c r="A97" s="32">
        <v>271</v>
      </c>
      <c r="B97" s="13" t="s">
        <v>103</v>
      </c>
      <c r="C97" s="304">
        <v>4638810.3105436508</v>
      </c>
      <c r="D97" s="167">
        <v>3258812.1299423487</v>
      </c>
      <c r="E97" s="167">
        <v>1428589.0970270741</v>
      </c>
      <c r="F97" s="167">
        <v>-17662.989862291393</v>
      </c>
      <c r="G97" s="304">
        <f>Verokompensaatiot[[#This Row],[Jäljelle jäävät korvaukset vuosilta 2010-2023, €]]+Verokompensaatiot[[#This Row],[Veromenetysten korvaus 2024]]</f>
        <v>1410926.1071647827</v>
      </c>
    </row>
    <row r="98" spans="1:7">
      <c r="A98" s="32">
        <v>272</v>
      </c>
      <c r="B98" s="13" t="s">
        <v>104</v>
      </c>
      <c r="C98" s="304">
        <v>24570986.835073683</v>
      </c>
      <c r="D98" s="167">
        <v>17250885.582745451</v>
      </c>
      <c r="E98" s="167">
        <v>7554623.8483991884</v>
      </c>
      <c r="F98" s="167">
        <v>24511.701197499409</v>
      </c>
      <c r="G98" s="304">
        <f>Verokompensaatiot[[#This Row],[Jäljelle jäävät korvaukset vuosilta 2010-2023, €]]+Verokompensaatiot[[#This Row],[Veromenetysten korvaus 2024]]</f>
        <v>7579135.5495966878</v>
      </c>
    </row>
    <row r="99" spans="1:7">
      <c r="A99" s="32">
        <v>273</v>
      </c>
      <c r="B99" s="13" t="s">
        <v>105</v>
      </c>
      <c r="C99" s="304">
        <v>2555785.6413360024</v>
      </c>
      <c r="D99" s="167">
        <v>1793484.9466393599</v>
      </c>
      <c r="E99" s="167">
        <v>755593.04019599035</v>
      </c>
      <c r="F99" s="167">
        <v>-10277.745878527101</v>
      </c>
      <c r="G99" s="304">
        <f>Verokompensaatiot[[#This Row],[Jäljelle jäävät korvaukset vuosilta 2010-2023, €]]+Verokompensaatiot[[#This Row],[Veromenetysten korvaus 2024]]</f>
        <v>745315.2943174633</v>
      </c>
    </row>
    <row r="100" spans="1:7">
      <c r="A100" s="32">
        <v>275</v>
      </c>
      <c r="B100" s="13" t="s">
        <v>106</v>
      </c>
      <c r="C100" s="304">
        <v>1833332.8012748254</v>
      </c>
      <c r="D100" s="167">
        <v>1286149.4182756741</v>
      </c>
      <c r="E100" s="167">
        <v>533578.40248448518</v>
      </c>
      <c r="F100" s="167">
        <v>-11265.619631695183</v>
      </c>
      <c r="G100" s="304">
        <f>Verokompensaatiot[[#This Row],[Jäljelle jäävät korvaukset vuosilta 2010-2023, €]]+Verokompensaatiot[[#This Row],[Veromenetysten korvaus 2024]]</f>
        <v>522312.78285278997</v>
      </c>
    </row>
    <row r="101" spans="1:7">
      <c r="A101" s="32">
        <v>276</v>
      </c>
      <c r="B101" s="13" t="s">
        <v>107</v>
      </c>
      <c r="C101" s="304">
        <v>6888305.7365979804</v>
      </c>
      <c r="D101" s="167">
        <v>4860765.3785254275</v>
      </c>
      <c r="E101" s="167">
        <v>2027800.9120636731</v>
      </c>
      <c r="F101" s="167">
        <v>-35380.710403282828</v>
      </c>
      <c r="G101" s="304">
        <f>Verokompensaatiot[[#This Row],[Jäljelle jäävät korvaukset vuosilta 2010-2023, €]]+Verokompensaatiot[[#This Row],[Veromenetysten korvaus 2024]]</f>
        <v>1992420.2016603902</v>
      </c>
    </row>
    <row r="102" spans="1:7">
      <c r="A102" s="32">
        <v>280</v>
      </c>
      <c r="B102" s="13" t="s">
        <v>108</v>
      </c>
      <c r="C102" s="304">
        <v>1719491.6411110202</v>
      </c>
      <c r="D102" s="167">
        <v>1207814.9294170195</v>
      </c>
      <c r="E102" s="167">
        <v>505168.02661108016</v>
      </c>
      <c r="F102" s="167">
        <v>-7961.2831847093257</v>
      </c>
      <c r="G102" s="304">
        <f>Verokompensaatiot[[#This Row],[Jäljelle jäävät korvaukset vuosilta 2010-2023, €]]+Verokompensaatiot[[#This Row],[Veromenetysten korvaus 2024]]</f>
        <v>497206.74342637084</v>
      </c>
    </row>
    <row r="103" spans="1:7">
      <c r="A103" s="32">
        <v>284</v>
      </c>
      <c r="B103" s="13" t="s">
        <v>109</v>
      </c>
      <c r="C103" s="304">
        <v>1596632.4512835755</v>
      </c>
      <c r="D103" s="167">
        <v>1119578.0886064088</v>
      </c>
      <c r="E103" s="167">
        <v>510917.09850622597</v>
      </c>
      <c r="F103" s="167">
        <v>-3742.2347966200286</v>
      </c>
      <c r="G103" s="304">
        <f>Verokompensaatiot[[#This Row],[Jäljelle jäävät korvaukset vuosilta 2010-2023, €]]+Verokompensaatiot[[#This Row],[Veromenetysten korvaus 2024]]</f>
        <v>507174.86370960594</v>
      </c>
    </row>
    <row r="104" spans="1:7">
      <c r="A104" s="32">
        <v>285</v>
      </c>
      <c r="B104" s="13" t="s">
        <v>110</v>
      </c>
      <c r="C104" s="304">
        <v>25510381.624942832</v>
      </c>
      <c r="D104" s="167">
        <v>17853259.300701864</v>
      </c>
      <c r="E104" s="167">
        <v>7795134.9180065207</v>
      </c>
      <c r="F104" s="167">
        <v>-19201.476207810745</v>
      </c>
      <c r="G104" s="304">
        <f>Verokompensaatiot[[#This Row],[Jäljelle jäävät korvaukset vuosilta 2010-2023, €]]+Verokompensaatiot[[#This Row],[Veromenetysten korvaus 2024]]</f>
        <v>7775933.4417987103</v>
      </c>
    </row>
    <row r="105" spans="1:7">
      <c r="A105" s="32">
        <v>286</v>
      </c>
      <c r="B105" s="13" t="s">
        <v>111</v>
      </c>
      <c r="C105" s="304">
        <v>43255894.792523317</v>
      </c>
      <c r="D105" s="167">
        <v>30337837.680249885</v>
      </c>
      <c r="E105" s="167">
        <v>13075249.793361761</v>
      </c>
      <c r="F105" s="167">
        <v>-161472.9118287848</v>
      </c>
      <c r="G105" s="304">
        <f>Verokompensaatiot[[#This Row],[Jäljelle jäävät korvaukset vuosilta 2010-2023, €]]+Verokompensaatiot[[#This Row],[Veromenetysten korvaus 2024]]</f>
        <v>12913776.881532976</v>
      </c>
    </row>
    <row r="106" spans="1:7">
      <c r="A106" s="32">
        <v>287</v>
      </c>
      <c r="B106" s="13" t="s">
        <v>112</v>
      </c>
      <c r="C106" s="304">
        <v>4651059.7671251819</v>
      </c>
      <c r="D106" s="167">
        <v>3264801.2617950826</v>
      </c>
      <c r="E106" s="167">
        <v>1442594.627989911</v>
      </c>
      <c r="F106" s="167">
        <v>-4716.0736271819642</v>
      </c>
      <c r="G106" s="304">
        <f>Verokompensaatiot[[#This Row],[Jäljelle jäävät korvaukset vuosilta 2010-2023, €]]+Verokompensaatiot[[#This Row],[Veromenetysten korvaus 2024]]</f>
        <v>1437878.554362729</v>
      </c>
    </row>
    <row r="107" spans="1:7">
      <c r="A107" s="32">
        <v>288</v>
      </c>
      <c r="B107" s="13" t="s">
        <v>113</v>
      </c>
      <c r="C107" s="304">
        <v>4316239.3036858812</v>
      </c>
      <c r="D107" s="167">
        <v>3041470.7538664793</v>
      </c>
      <c r="E107" s="167">
        <v>1335863.8451157999</v>
      </c>
      <c r="F107" s="167">
        <v>-11030.540760471424</v>
      </c>
      <c r="G107" s="304">
        <f>Verokompensaatiot[[#This Row],[Jäljelle jäävät korvaukset vuosilta 2010-2023, €]]+Verokompensaatiot[[#This Row],[Veromenetysten korvaus 2024]]</f>
        <v>1324833.3043553284</v>
      </c>
    </row>
    <row r="108" spans="1:7">
      <c r="A108" s="32">
        <v>290</v>
      </c>
      <c r="B108" s="13" t="s">
        <v>114</v>
      </c>
      <c r="C108" s="304">
        <v>5515030.3049179669</v>
      </c>
      <c r="D108" s="167">
        <v>3866969.2694246648</v>
      </c>
      <c r="E108" s="167">
        <v>1696306.0079607312</v>
      </c>
      <c r="F108" s="167">
        <v>5948.0713953219629</v>
      </c>
      <c r="G108" s="304">
        <f>Verokompensaatiot[[#This Row],[Jäljelle jäävät korvaukset vuosilta 2010-2023, €]]+Verokompensaatiot[[#This Row],[Veromenetysten korvaus 2024]]</f>
        <v>1702254.0793560531</v>
      </c>
    </row>
    <row r="109" spans="1:7">
      <c r="A109" s="32">
        <v>291</v>
      </c>
      <c r="B109" s="36" t="s">
        <v>115</v>
      </c>
      <c r="C109" s="304">
        <v>1487577.0886346849</v>
      </c>
      <c r="D109" s="167">
        <v>1040734.5238520975</v>
      </c>
      <c r="E109" s="167">
        <v>449064.00983901822</v>
      </c>
      <c r="F109" s="167">
        <v>-10990.4784892385</v>
      </c>
      <c r="G109" s="304">
        <f>Verokompensaatiot[[#This Row],[Jäljelle jäävät korvaukset vuosilta 2010-2023, €]]+Verokompensaatiot[[#This Row],[Veromenetysten korvaus 2024]]</f>
        <v>438073.53134977975</v>
      </c>
    </row>
    <row r="110" spans="1:7">
      <c r="A110" s="32">
        <v>297</v>
      </c>
      <c r="B110" s="13" t="s">
        <v>116</v>
      </c>
      <c r="C110" s="304">
        <v>62734207.864318751</v>
      </c>
      <c r="D110" s="167">
        <v>43936962.472754255</v>
      </c>
      <c r="E110" s="167">
        <v>19198097.359689422</v>
      </c>
      <c r="F110" s="167">
        <v>11985.211925024974</v>
      </c>
      <c r="G110" s="304">
        <f>Verokompensaatiot[[#This Row],[Jäljelle jäävät korvaukset vuosilta 2010-2023, €]]+Verokompensaatiot[[#This Row],[Veromenetysten korvaus 2024]]</f>
        <v>19210082.571614448</v>
      </c>
    </row>
    <row r="111" spans="1:7">
      <c r="A111" s="305">
        <v>300</v>
      </c>
      <c r="B111" s="13" t="s">
        <v>117</v>
      </c>
      <c r="C111" s="304">
        <v>2508819.0835903282</v>
      </c>
      <c r="D111" s="167">
        <v>1763863.3559905489</v>
      </c>
      <c r="E111" s="167">
        <v>777950.7405079694</v>
      </c>
      <c r="F111" s="167">
        <v>-11119.314399482691</v>
      </c>
      <c r="G111" s="304">
        <f>Verokompensaatiot[[#This Row],[Jäljelle jäävät korvaukset vuosilta 2010-2023, €]]+Verokompensaatiot[[#This Row],[Veromenetysten korvaus 2024]]</f>
        <v>766831.42610848672</v>
      </c>
    </row>
    <row r="112" spans="1:7">
      <c r="A112" s="32">
        <v>301</v>
      </c>
      <c r="B112" s="13" t="s">
        <v>118</v>
      </c>
      <c r="C112" s="304">
        <v>14205172.397084527</v>
      </c>
      <c r="D112" s="167">
        <v>9995150.9942805823</v>
      </c>
      <c r="E112" s="167">
        <v>4466289.7991133537</v>
      </c>
      <c r="F112" s="167">
        <v>-35903.693450620878</v>
      </c>
      <c r="G112" s="304">
        <f>Verokompensaatiot[[#This Row],[Jäljelle jäävät korvaukset vuosilta 2010-2023, €]]+Verokompensaatiot[[#This Row],[Veromenetysten korvaus 2024]]</f>
        <v>4430386.1056627324</v>
      </c>
    </row>
    <row r="113" spans="1:7">
      <c r="A113" s="32">
        <v>304</v>
      </c>
      <c r="B113" s="13" t="s">
        <v>119</v>
      </c>
      <c r="C113" s="304">
        <v>600498.17429560807</v>
      </c>
      <c r="D113" s="167">
        <v>418161.69536178681</v>
      </c>
      <c r="E113" s="167">
        <v>180430.88589154329</v>
      </c>
      <c r="F113" s="167">
        <v>-5408.3362132371767</v>
      </c>
      <c r="G113" s="304">
        <f>Verokompensaatiot[[#This Row],[Jäljelle jäävät korvaukset vuosilta 2010-2023, €]]+Verokompensaatiot[[#This Row],[Veromenetysten korvaus 2024]]</f>
        <v>175022.54967830612</v>
      </c>
    </row>
    <row r="114" spans="1:7">
      <c r="A114" s="32">
        <v>305</v>
      </c>
      <c r="B114" s="13" t="s">
        <v>120</v>
      </c>
      <c r="C114" s="304">
        <v>9153879.941296827</v>
      </c>
      <c r="D114" s="167">
        <v>6431489.1666674148</v>
      </c>
      <c r="E114" s="167">
        <v>2761083.9066240285</v>
      </c>
      <c r="F114" s="167">
        <v>2089.5919143460214</v>
      </c>
      <c r="G114" s="304">
        <f>Verokompensaatiot[[#This Row],[Jäljelle jäävät korvaukset vuosilta 2010-2023, €]]+Verokompensaatiot[[#This Row],[Veromenetysten korvaus 2024]]</f>
        <v>2763173.4985383744</v>
      </c>
    </row>
    <row r="115" spans="1:7">
      <c r="A115" s="32">
        <v>309</v>
      </c>
      <c r="B115" s="13" t="s">
        <v>121</v>
      </c>
      <c r="C115" s="304">
        <v>4141444.7362207561</v>
      </c>
      <c r="D115" s="167">
        <v>2906080.7093570484</v>
      </c>
      <c r="E115" s="167">
        <v>1250746.467831986</v>
      </c>
      <c r="F115" s="167">
        <v>-824.43279710056822</v>
      </c>
      <c r="G115" s="304">
        <f>Verokompensaatiot[[#This Row],[Jäljelle jäävät korvaukset vuosilta 2010-2023, €]]+Verokompensaatiot[[#This Row],[Veromenetysten korvaus 2024]]</f>
        <v>1249922.0350348854</v>
      </c>
    </row>
    <row r="116" spans="1:7">
      <c r="A116" s="32">
        <v>312</v>
      </c>
      <c r="B116" s="13" t="s">
        <v>122</v>
      </c>
      <c r="C116" s="304">
        <v>946597.11614330707</v>
      </c>
      <c r="D116" s="167">
        <v>666330.55511827779</v>
      </c>
      <c r="E116" s="167">
        <v>292553.94335623621</v>
      </c>
      <c r="F116" s="167">
        <v>53.55695901758736</v>
      </c>
      <c r="G116" s="304">
        <f>Verokompensaatiot[[#This Row],[Jäljelle jäävät korvaukset vuosilta 2010-2023, €]]+Verokompensaatiot[[#This Row],[Veromenetysten korvaus 2024]]</f>
        <v>292607.5003152538</v>
      </c>
    </row>
    <row r="117" spans="1:7">
      <c r="A117" s="32">
        <v>316</v>
      </c>
      <c r="B117" s="13" t="s">
        <v>123</v>
      </c>
      <c r="C117" s="304">
        <v>2759689.3656398058</v>
      </c>
      <c r="D117" s="167">
        <v>1928584.2822703891</v>
      </c>
      <c r="E117" s="167">
        <v>826735.03650535177</v>
      </c>
      <c r="F117" s="167">
        <v>-25967.998022914395</v>
      </c>
      <c r="G117" s="304">
        <f>Verokompensaatiot[[#This Row],[Jäljelle jäävät korvaukset vuosilta 2010-2023, €]]+Verokompensaatiot[[#This Row],[Veromenetysten korvaus 2024]]</f>
        <v>800767.03848243738</v>
      </c>
    </row>
    <row r="118" spans="1:7">
      <c r="A118" s="32">
        <v>317</v>
      </c>
      <c r="B118" s="13" t="s">
        <v>124</v>
      </c>
      <c r="C118" s="304">
        <v>1898102.114805402</v>
      </c>
      <c r="D118" s="167">
        <v>1331519.9016913434</v>
      </c>
      <c r="E118" s="167">
        <v>594698.73847422237</v>
      </c>
      <c r="F118" s="167">
        <v>2530.8931114943734</v>
      </c>
      <c r="G118" s="304">
        <f>Verokompensaatiot[[#This Row],[Jäljelle jäävät korvaukset vuosilta 2010-2023, €]]+Verokompensaatiot[[#This Row],[Veromenetysten korvaus 2024]]</f>
        <v>597229.63158571674</v>
      </c>
    </row>
    <row r="119" spans="1:7">
      <c r="A119" s="32">
        <v>320</v>
      </c>
      <c r="B119" s="13" t="s">
        <v>125</v>
      </c>
      <c r="C119" s="304">
        <v>4399517.798858773</v>
      </c>
      <c r="D119" s="167">
        <v>3089383.9596253075</v>
      </c>
      <c r="E119" s="167">
        <v>1333239.8237081533</v>
      </c>
      <c r="F119" s="167">
        <v>585.24565922569718</v>
      </c>
      <c r="G119" s="304">
        <f>Verokompensaatiot[[#This Row],[Jäljelle jäävät korvaukset vuosilta 2010-2023, €]]+Verokompensaatiot[[#This Row],[Veromenetysten korvaus 2024]]</f>
        <v>1333825.069367379</v>
      </c>
    </row>
    <row r="120" spans="1:7">
      <c r="A120" s="32">
        <v>322</v>
      </c>
      <c r="B120" s="13" t="s">
        <v>126</v>
      </c>
      <c r="C120" s="304">
        <v>4128976.3992933631</v>
      </c>
      <c r="D120" s="167">
        <v>2893056.0849200785</v>
      </c>
      <c r="E120" s="167">
        <v>1276403.4791246401</v>
      </c>
      <c r="F120" s="167">
        <v>-11655.337492621484</v>
      </c>
      <c r="G120" s="304">
        <f>Verokompensaatiot[[#This Row],[Jäljelle jäävät korvaukset vuosilta 2010-2023, €]]+Verokompensaatiot[[#This Row],[Veromenetysten korvaus 2024]]</f>
        <v>1264748.1416320186</v>
      </c>
    </row>
    <row r="121" spans="1:7">
      <c r="A121" s="32">
        <v>398</v>
      </c>
      <c r="B121" s="13" t="s">
        <v>127</v>
      </c>
      <c r="C121" s="304">
        <v>59701582.801346004</v>
      </c>
      <c r="D121" s="167">
        <v>41660199.87111453</v>
      </c>
      <c r="E121" s="167">
        <v>18168313.588099688</v>
      </c>
      <c r="F121" s="167">
        <v>55941.783712439588</v>
      </c>
      <c r="G121" s="304">
        <f>Verokompensaatiot[[#This Row],[Jäljelle jäävät korvaukset vuosilta 2010-2023, €]]+Verokompensaatiot[[#This Row],[Veromenetysten korvaus 2024]]</f>
        <v>18224255.371812128</v>
      </c>
    </row>
    <row r="122" spans="1:7">
      <c r="A122" s="32">
        <v>399</v>
      </c>
      <c r="B122" s="13" t="s">
        <v>128</v>
      </c>
      <c r="C122" s="304">
        <v>4445745.7371212244</v>
      </c>
      <c r="D122" s="167">
        <v>3132600.5596085875</v>
      </c>
      <c r="E122" s="167">
        <v>1304513.8354180637</v>
      </c>
      <c r="F122" s="167">
        <v>-26726.277443889336</v>
      </c>
      <c r="G122" s="304">
        <f>Verokompensaatiot[[#This Row],[Jäljelle jäävät korvaukset vuosilta 2010-2023, €]]+Verokompensaatiot[[#This Row],[Veromenetysten korvaus 2024]]</f>
        <v>1277787.5579741744</v>
      </c>
    </row>
    <row r="123" spans="1:7">
      <c r="A123" s="32">
        <v>400</v>
      </c>
      <c r="B123" s="13" t="s">
        <v>129</v>
      </c>
      <c r="C123" s="304">
        <v>5454275.5511138914</v>
      </c>
      <c r="D123" s="167">
        <v>3832553.3520827922</v>
      </c>
      <c r="E123" s="167">
        <v>1719447.5177456574</v>
      </c>
      <c r="F123" s="167">
        <v>-14883.627261236579</v>
      </c>
      <c r="G123" s="304">
        <f>Verokompensaatiot[[#This Row],[Jäljelle jäävät korvaukset vuosilta 2010-2023, €]]+Verokompensaatiot[[#This Row],[Veromenetysten korvaus 2024]]</f>
        <v>1704563.8904844208</v>
      </c>
    </row>
    <row r="124" spans="1:7">
      <c r="A124" s="32">
        <v>402</v>
      </c>
      <c r="B124" s="13" t="s">
        <v>130</v>
      </c>
      <c r="C124" s="304">
        <v>6197012.2365367077</v>
      </c>
      <c r="D124" s="167">
        <v>4355887.3139547594</v>
      </c>
      <c r="E124" s="167">
        <v>1916903.2441040576</v>
      </c>
      <c r="F124" s="167">
        <v>-21933.384514021083</v>
      </c>
      <c r="G124" s="304">
        <f>Verokompensaatiot[[#This Row],[Jäljelle jäävät korvaukset vuosilta 2010-2023, €]]+Verokompensaatiot[[#This Row],[Veromenetysten korvaus 2024]]</f>
        <v>1894969.8595900366</v>
      </c>
    </row>
    <row r="125" spans="1:7">
      <c r="A125" s="32">
        <v>403</v>
      </c>
      <c r="B125" s="13" t="s">
        <v>131</v>
      </c>
      <c r="C125" s="304">
        <v>2204121.1411872599</v>
      </c>
      <c r="D125" s="167">
        <v>1546603.8213366801</v>
      </c>
      <c r="E125" s="167">
        <v>666115.83031535847</v>
      </c>
      <c r="F125" s="167">
        <v>2059.1615394292821</v>
      </c>
      <c r="G125" s="304">
        <f>Verokompensaatiot[[#This Row],[Jäljelle jäävät korvaukset vuosilta 2010-2023, €]]+Verokompensaatiot[[#This Row],[Veromenetysten korvaus 2024]]</f>
        <v>668174.9918547878</v>
      </c>
    </row>
    <row r="126" spans="1:7">
      <c r="A126" s="32">
        <v>405</v>
      </c>
      <c r="B126" s="13" t="s">
        <v>132</v>
      </c>
      <c r="C126" s="304">
        <v>37763398.052871093</v>
      </c>
      <c r="D126" s="167">
        <v>26478835.266562123</v>
      </c>
      <c r="E126" s="167">
        <v>11543595.091604728</v>
      </c>
      <c r="F126" s="167">
        <v>-8570.6138128279563</v>
      </c>
      <c r="G126" s="304">
        <f>Verokompensaatiot[[#This Row],[Jäljelle jäävät korvaukset vuosilta 2010-2023, €]]+Verokompensaatiot[[#This Row],[Veromenetysten korvaus 2024]]</f>
        <v>11535024.4777919</v>
      </c>
    </row>
    <row r="127" spans="1:7">
      <c r="A127" s="32">
        <v>407</v>
      </c>
      <c r="B127" s="13" t="s">
        <v>133</v>
      </c>
      <c r="C127" s="304">
        <v>1912731.607525209</v>
      </c>
      <c r="D127" s="167">
        <v>1339165.4883140514</v>
      </c>
      <c r="E127" s="167">
        <v>646591.11122623389</v>
      </c>
      <c r="F127" s="167">
        <v>-15185.419909886448</v>
      </c>
      <c r="G127" s="304">
        <f>Verokompensaatiot[[#This Row],[Jäljelle jäävät korvaukset vuosilta 2010-2023, €]]+Verokompensaatiot[[#This Row],[Veromenetysten korvaus 2024]]</f>
        <v>631405.69131634745</v>
      </c>
    </row>
    <row r="128" spans="1:7">
      <c r="A128" s="32">
        <v>408</v>
      </c>
      <c r="B128" s="13" t="s">
        <v>134</v>
      </c>
      <c r="C128" s="304">
        <v>8491101.9244900998</v>
      </c>
      <c r="D128" s="167">
        <v>5978049.5677631125</v>
      </c>
      <c r="E128" s="167">
        <v>2563558.6301105171</v>
      </c>
      <c r="F128" s="167">
        <v>-13635.482583164343</v>
      </c>
      <c r="G128" s="304">
        <f>Verokompensaatiot[[#This Row],[Jäljelle jäävät korvaukset vuosilta 2010-2023, €]]+Verokompensaatiot[[#This Row],[Veromenetysten korvaus 2024]]</f>
        <v>2549923.1475273529</v>
      </c>
    </row>
    <row r="129" spans="1:7">
      <c r="A129" s="32">
        <v>410</v>
      </c>
      <c r="B129" s="13" t="s">
        <v>135</v>
      </c>
      <c r="C129" s="304">
        <v>9067059.4564590249</v>
      </c>
      <c r="D129" s="167">
        <v>6386920.8506630352</v>
      </c>
      <c r="E129" s="167">
        <v>2687907.5440148944</v>
      </c>
      <c r="F129" s="167">
        <v>-75178.73120966884</v>
      </c>
      <c r="G129" s="304">
        <f>Verokompensaatiot[[#This Row],[Jäljelle jäävät korvaukset vuosilta 2010-2023, €]]+Verokompensaatiot[[#This Row],[Veromenetysten korvaus 2024]]</f>
        <v>2612728.8128052256</v>
      </c>
    </row>
    <row r="130" spans="1:7">
      <c r="A130" s="32">
        <v>416</v>
      </c>
      <c r="B130" s="13" t="s">
        <v>136</v>
      </c>
      <c r="C130" s="304">
        <v>1742923.8821898634</v>
      </c>
      <c r="D130" s="167">
        <v>1227520.637604512</v>
      </c>
      <c r="E130" s="167">
        <v>519339.96942344541</v>
      </c>
      <c r="F130" s="167">
        <v>-15385.331756801676</v>
      </c>
      <c r="G130" s="304">
        <f>Verokompensaatiot[[#This Row],[Jäljelle jäävät korvaukset vuosilta 2010-2023, €]]+Verokompensaatiot[[#This Row],[Veromenetysten korvaus 2024]]</f>
        <v>503954.63766664371</v>
      </c>
    </row>
    <row r="131" spans="1:7">
      <c r="A131" s="32">
        <v>418</v>
      </c>
      <c r="B131" s="13" t="s">
        <v>137</v>
      </c>
      <c r="C131" s="304">
        <v>9452404.1237969939</v>
      </c>
      <c r="D131" s="167">
        <v>6628227.2991883596</v>
      </c>
      <c r="E131" s="167">
        <v>2849189.1177563285</v>
      </c>
      <c r="F131" s="167">
        <v>-50746.312573366748</v>
      </c>
      <c r="G131" s="304">
        <f>Verokompensaatiot[[#This Row],[Jäljelle jäävät korvaukset vuosilta 2010-2023, €]]+Verokompensaatiot[[#This Row],[Veromenetysten korvaus 2024]]</f>
        <v>2798442.8051829617</v>
      </c>
    </row>
    <row r="132" spans="1:7">
      <c r="A132" s="32">
        <v>420</v>
      </c>
      <c r="B132" s="36" t="s">
        <v>138</v>
      </c>
      <c r="C132" s="304">
        <v>5744052.3910518959</v>
      </c>
      <c r="D132" s="167">
        <v>4028934.3776411451</v>
      </c>
      <c r="E132" s="167">
        <v>1701813.5055073863</v>
      </c>
      <c r="F132" s="167">
        <v>-39407.458802463298</v>
      </c>
      <c r="G132" s="304">
        <f>Verokompensaatiot[[#This Row],[Jäljelle jäävät korvaukset vuosilta 2010-2023, €]]+Verokompensaatiot[[#This Row],[Veromenetysten korvaus 2024]]</f>
        <v>1662406.046704923</v>
      </c>
    </row>
    <row r="133" spans="1:7">
      <c r="A133" s="32">
        <v>421</v>
      </c>
      <c r="B133" s="13" t="s">
        <v>139</v>
      </c>
      <c r="C133" s="304">
        <v>561462.55720939999</v>
      </c>
      <c r="D133" s="167">
        <v>394693.18713263457</v>
      </c>
      <c r="E133" s="167">
        <v>172021.70515941572</v>
      </c>
      <c r="F133" s="167">
        <v>-853.90045146670082</v>
      </c>
      <c r="G133" s="304">
        <f>Verokompensaatiot[[#This Row],[Jäljelle jäävät korvaukset vuosilta 2010-2023, €]]+Verokompensaatiot[[#This Row],[Veromenetysten korvaus 2024]]</f>
        <v>171167.80470794902</v>
      </c>
    </row>
    <row r="134" spans="1:7">
      <c r="A134" s="32">
        <v>422</v>
      </c>
      <c r="B134" s="13" t="s">
        <v>140</v>
      </c>
      <c r="C134" s="304">
        <v>6837698.7990755327</v>
      </c>
      <c r="D134" s="167">
        <v>4794467.6466328194</v>
      </c>
      <c r="E134" s="167">
        <v>2080063.5872202395</v>
      </c>
      <c r="F134" s="167">
        <v>3611.1073542919812</v>
      </c>
      <c r="G134" s="304">
        <f>Verokompensaatiot[[#This Row],[Jäljelle jäävät korvaukset vuosilta 2010-2023, €]]+Verokompensaatiot[[#This Row],[Veromenetysten korvaus 2024]]</f>
        <v>2083674.6945745314</v>
      </c>
    </row>
    <row r="135" spans="1:7">
      <c r="A135" s="32">
        <v>423</v>
      </c>
      <c r="B135" s="13" t="s">
        <v>141</v>
      </c>
      <c r="C135" s="304">
        <v>8339276.8355880678</v>
      </c>
      <c r="D135" s="167">
        <v>5866076.259571082</v>
      </c>
      <c r="E135" s="167">
        <v>2556494.2962510781</v>
      </c>
      <c r="F135" s="167">
        <v>-58439.409988994579</v>
      </c>
      <c r="G135" s="304">
        <f>Verokompensaatiot[[#This Row],[Jäljelle jäävät korvaukset vuosilta 2010-2023, €]]+Verokompensaatiot[[#This Row],[Veromenetysten korvaus 2024]]</f>
        <v>2498054.8862620834</v>
      </c>
    </row>
    <row r="136" spans="1:7">
      <c r="A136" s="305">
        <v>425</v>
      </c>
      <c r="B136" s="13" t="s">
        <v>142</v>
      </c>
      <c r="C136" s="304">
        <v>4006447.5228641997</v>
      </c>
      <c r="D136" s="167">
        <v>2818192.1506629642</v>
      </c>
      <c r="E136" s="167">
        <v>1174532.8275285391</v>
      </c>
      <c r="F136" s="167">
        <v>-21878.905333113307</v>
      </c>
      <c r="G136" s="304">
        <f>Verokompensaatiot[[#This Row],[Jäljelle jäävät korvaukset vuosilta 2010-2023, €]]+Verokompensaatiot[[#This Row],[Veromenetysten korvaus 2024]]</f>
        <v>1152653.9221954257</v>
      </c>
    </row>
    <row r="137" spans="1:7">
      <c r="A137" s="32">
        <v>426</v>
      </c>
      <c r="B137" s="13" t="s">
        <v>143</v>
      </c>
      <c r="C137" s="304">
        <v>7015635.8959500305</v>
      </c>
      <c r="D137" s="167">
        <v>4949635.5730366418</v>
      </c>
      <c r="E137" s="167">
        <v>2102356.0885772733</v>
      </c>
      <c r="F137" s="167">
        <v>-29652.11975363563</v>
      </c>
      <c r="G137" s="304">
        <f>Verokompensaatiot[[#This Row],[Jäljelle jäävät korvaukset vuosilta 2010-2023, €]]+Verokompensaatiot[[#This Row],[Veromenetysten korvaus 2024]]</f>
        <v>2072703.9688236376</v>
      </c>
    </row>
    <row r="138" spans="1:7">
      <c r="A138" s="32">
        <v>430</v>
      </c>
      <c r="B138" s="13" t="s">
        <v>144</v>
      </c>
      <c r="C138" s="304">
        <v>10254030.673724752</v>
      </c>
      <c r="D138" s="167">
        <v>7196540.5416531758</v>
      </c>
      <c r="E138" s="167">
        <v>3269412.1650267849</v>
      </c>
      <c r="F138" s="167">
        <v>-7391.3179543889637</v>
      </c>
      <c r="G138" s="304">
        <f>Verokompensaatiot[[#This Row],[Jäljelle jäävät korvaukset vuosilta 2010-2023, €]]+Verokompensaatiot[[#This Row],[Veromenetysten korvaus 2024]]</f>
        <v>3262020.847072396</v>
      </c>
    </row>
    <row r="139" spans="1:7">
      <c r="A139" s="32">
        <v>433</v>
      </c>
      <c r="B139" s="13" t="s">
        <v>145</v>
      </c>
      <c r="C139" s="304">
        <v>4903826.1185748177</v>
      </c>
      <c r="D139" s="167">
        <v>3424816.650655312</v>
      </c>
      <c r="E139" s="167">
        <v>1451098.149643132</v>
      </c>
      <c r="F139" s="167">
        <v>-47906.995237879455</v>
      </c>
      <c r="G139" s="304">
        <f>Verokompensaatiot[[#This Row],[Jäljelle jäävät korvaukset vuosilta 2010-2023, €]]+Verokompensaatiot[[#This Row],[Veromenetysten korvaus 2024]]</f>
        <v>1403191.1544052525</v>
      </c>
    </row>
    <row r="140" spans="1:7">
      <c r="A140" s="32">
        <v>434</v>
      </c>
      <c r="B140" s="13" t="s">
        <v>146</v>
      </c>
      <c r="C140" s="304">
        <v>8670489.1480180528</v>
      </c>
      <c r="D140" s="167">
        <v>6044917.9215632202</v>
      </c>
      <c r="E140" s="167">
        <v>2636959.5445576711</v>
      </c>
      <c r="F140" s="167">
        <v>-54878.757201914239</v>
      </c>
      <c r="G140" s="304">
        <f>Verokompensaatiot[[#This Row],[Jäljelle jäävät korvaukset vuosilta 2010-2023, €]]+Verokompensaatiot[[#This Row],[Veromenetysten korvaus 2024]]</f>
        <v>2582080.7873557569</v>
      </c>
    </row>
    <row r="141" spans="1:7">
      <c r="A141" s="32">
        <v>435</v>
      </c>
      <c r="B141" s="13" t="s">
        <v>147</v>
      </c>
      <c r="C141" s="304">
        <v>502247.68590741896</v>
      </c>
      <c r="D141" s="167">
        <v>351301.45851657999</v>
      </c>
      <c r="E141" s="167">
        <v>151925.542487278</v>
      </c>
      <c r="F141" s="167">
        <v>-2150.6495243208856</v>
      </c>
      <c r="G141" s="304">
        <f>Verokompensaatiot[[#This Row],[Jäljelle jäävät korvaukset vuosilta 2010-2023, €]]+Verokompensaatiot[[#This Row],[Veromenetysten korvaus 2024]]</f>
        <v>149774.89296295712</v>
      </c>
    </row>
    <row r="142" spans="1:7">
      <c r="A142" s="32">
        <v>436</v>
      </c>
      <c r="B142" s="13" t="s">
        <v>148</v>
      </c>
      <c r="C142" s="304">
        <v>1079700.8257773151</v>
      </c>
      <c r="D142" s="167">
        <v>758717.52199987706</v>
      </c>
      <c r="E142" s="167">
        <v>323531.59803770052</v>
      </c>
      <c r="F142" s="167">
        <v>-779.09043938578634</v>
      </c>
      <c r="G142" s="304">
        <f>Verokompensaatiot[[#This Row],[Jäljelle jäävät korvaukset vuosilta 2010-2023, €]]+Verokompensaatiot[[#This Row],[Veromenetysten korvaus 2024]]</f>
        <v>322752.50759831473</v>
      </c>
    </row>
    <row r="143" spans="1:7">
      <c r="A143" s="32">
        <v>440</v>
      </c>
      <c r="B143" s="13" t="s">
        <v>149</v>
      </c>
      <c r="C143" s="304">
        <v>2511753.7030184357</v>
      </c>
      <c r="D143" s="167">
        <v>1777570.4334890232</v>
      </c>
      <c r="E143" s="167">
        <v>755028.9181588958</v>
      </c>
      <c r="F143" s="167">
        <v>3082.2753868955979</v>
      </c>
      <c r="G143" s="304">
        <f>Verokompensaatiot[[#This Row],[Jäljelle jäävät korvaukset vuosilta 2010-2023, €]]+Verokompensaatiot[[#This Row],[Veromenetysten korvaus 2024]]</f>
        <v>758111.19354579144</v>
      </c>
    </row>
    <row r="144" spans="1:7">
      <c r="A144" s="32">
        <v>441</v>
      </c>
      <c r="B144" s="13" t="s">
        <v>150</v>
      </c>
      <c r="C144" s="304">
        <v>3014797.3201091406</v>
      </c>
      <c r="D144" s="167">
        <v>2112351.3155792942</v>
      </c>
      <c r="E144" s="167">
        <v>894431.67918291781</v>
      </c>
      <c r="F144" s="167">
        <v>-18766.248921551349</v>
      </c>
      <c r="G144" s="304">
        <f>Verokompensaatiot[[#This Row],[Jäljelle jäävät korvaukset vuosilta 2010-2023, €]]+Verokompensaatiot[[#This Row],[Veromenetysten korvaus 2024]]</f>
        <v>875665.43026136642</v>
      </c>
    </row>
    <row r="145" spans="1:7">
      <c r="A145" s="32">
        <v>444</v>
      </c>
      <c r="B145" s="13" t="s">
        <v>151</v>
      </c>
      <c r="C145" s="304">
        <v>23742831.611869782</v>
      </c>
      <c r="D145" s="167">
        <v>16463740.829601426</v>
      </c>
      <c r="E145" s="167">
        <v>7224175.9161620364</v>
      </c>
      <c r="F145" s="167">
        <v>-200755.5947090371</v>
      </c>
      <c r="G145" s="304">
        <f>Verokompensaatiot[[#This Row],[Jäljelle jäävät korvaukset vuosilta 2010-2023, €]]+Verokompensaatiot[[#This Row],[Veromenetysten korvaus 2024]]</f>
        <v>7023420.3214529995</v>
      </c>
    </row>
    <row r="146" spans="1:7">
      <c r="A146" s="32">
        <v>445</v>
      </c>
      <c r="B146" s="13" t="s">
        <v>152</v>
      </c>
      <c r="C146" s="304">
        <v>7246412.8479723809</v>
      </c>
      <c r="D146" s="167">
        <v>5077864.3325552708</v>
      </c>
      <c r="E146" s="167">
        <v>2386424.5004629074</v>
      </c>
      <c r="F146" s="167">
        <v>-27794.871059318764</v>
      </c>
      <c r="G146" s="304">
        <f>Verokompensaatiot[[#This Row],[Jäljelle jäävät korvaukset vuosilta 2010-2023, €]]+Verokompensaatiot[[#This Row],[Veromenetysten korvaus 2024]]</f>
        <v>2358629.6294035888</v>
      </c>
    </row>
    <row r="147" spans="1:7">
      <c r="A147" s="32">
        <v>475</v>
      </c>
      <c r="B147" s="13" t="s">
        <v>153</v>
      </c>
      <c r="C147" s="304">
        <v>3727846.1730509689</v>
      </c>
      <c r="D147" s="167">
        <v>2626128.0137632261</v>
      </c>
      <c r="E147" s="167">
        <v>1105585.6937992242</v>
      </c>
      <c r="F147" s="167">
        <v>-16037.007773504845</v>
      </c>
      <c r="G147" s="304">
        <f>Verokompensaatiot[[#This Row],[Jäljelle jäävät korvaukset vuosilta 2010-2023, €]]+Verokompensaatiot[[#This Row],[Veromenetysten korvaus 2024]]</f>
        <v>1089548.6860257194</v>
      </c>
    </row>
    <row r="148" spans="1:7">
      <c r="A148" s="32">
        <v>480</v>
      </c>
      <c r="B148" s="13" t="s">
        <v>154</v>
      </c>
      <c r="C148" s="304">
        <v>1372055.3762742963</v>
      </c>
      <c r="D148" s="167">
        <v>961950.5982192863</v>
      </c>
      <c r="E148" s="167">
        <v>434726.18160574732</v>
      </c>
      <c r="F148" s="167">
        <v>-9697.4929002840217</v>
      </c>
      <c r="G148" s="304">
        <f>Verokompensaatiot[[#This Row],[Jäljelle jäävät korvaukset vuosilta 2010-2023, €]]+Verokompensaatiot[[#This Row],[Veromenetysten korvaus 2024]]</f>
        <v>425028.68870546331</v>
      </c>
    </row>
    <row r="149" spans="1:7">
      <c r="A149" s="32">
        <v>481</v>
      </c>
      <c r="B149" s="13" t="s">
        <v>155</v>
      </c>
      <c r="C149" s="304">
        <v>4286986.6042655669</v>
      </c>
      <c r="D149" s="167">
        <v>3023814.7155314446</v>
      </c>
      <c r="E149" s="167">
        <v>1262495.7103223628</v>
      </c>
      <c r="F149" s="167">
        <v>-52659.810889242472</v>
      </c>
      <c r="G149" s="304">
        <f>Verokompensaatiot[[#This Row],[Jäljelle jäävät korvaukset vuosilta 2010-2023, €]]+Verokompensaatiot[[#This Row],[Veromenetysten korvaus 2024]]</f>
        <v>1209835.8994331204</v>
      </c>
    </row>
    <row r="150" spans="1:7">
      <c r="A150" s="32">
        <v>483</v>
      </c>
      <c r="B150" s="13" t="s">
        <v>156</v>
      </c>
      <c r="C150" s="304">
        <v>770255.93460210762</v>
      </c>
      <c r="D150" s="167">
        <v>541265.88998967886</v>
      </c>
      <c r="E150" s="167">
        <v>241773.01546562789</v>
      </c>
      <c r="F150" s="167">
        <v>-1837.5395010846091</v>
      </c>
      <c r="G150" s="304">
        <f>Verokompensaatiot[[#This Row],[Jäljelle jäävät korvaukset vuosilta 2010-2023, €]]+Verokompensaatiot[[#This Row],[Veromenetysten korvaus 2024]]</f>
        <v>239935.47596454329</v>
      </c>
    </row>
    <row r="151" spans="1:7">
      <c r="A151" s="32">
        <v>484</v>
      </c>
      <c r="B151" s="13" t="s">
        <v>157</v>
      </c>
      <c r="C151" s="304">
        <v>1970897.996489499</v>
      </c>
      <c r="D151" s="167">
        <v>1382460.9487224563</v>
      </c>
      <c r="E151" s="167">
        <v>607771.47088380624</v>
      </c>
      <c r="F151" s="167">
        <v>-4137.1949099022768</v>
      </c>
      <c r="G151" s="304">
        <f>Verokompensaatiot[[#This Row],[Jäljelle jäävät korvaukset vuosilta 2010-2023, €]]+Verokompensaatiot[[#This Row],[Veromenetysten korvaus 2024]]</f>
        <v>603634.27597390395</v>
      </c>
    </row>
    <row r="152" spans="1:7">
      <c r="A152" s="32">
        <v>489</v>
      </c>
      <c r="B152" s="13" t="s">
        <v>158</v>
      </c>
      <c r="C152" s="304">
        <v>1408224.6723305294</v>
      </c>
      <c r="D152" s="167">
        <v>988049.62540276209</v>
      </c>
      <c r="E152" s="167">
        <v>426527.30960735935</v>
      </c>
      <c r="F152" s="167">
        <v>-5361.047714705127</v>
      </c>
      <c r="G152" s="304">
        <f>Verokompensaatiot[[#This Row],[Jäljelle jäävät korvaukset vuosilta 2010-2023, €]]+Verokompensaatiot[[#This Row],[Veromenetysten korvaus 2024]]</f>
        <v>421166.26189265423</v>
      </c>
    </row>
    <row r="153" spans="1:7">
      <c r="A153" s="32">
        <v>491</v>
      </c>
      <c r="B153" s="13" t="s">
        <v>159</v>
      </c>
      <c r="C153" s="304">
        <v>29466947.700485308</v>
      </c>
      <c r="D153" s="167">
        <v>20668974.546234131</v>
      </c>
      <c r="E153" s="167">
        <v>8906554.4027713686</v>
      </c>
      <c r="F153" s="167">
        <v>-15286.821555205614</v>
      </c>
      <c r="G153" s="304">
        <f>Verokompensaatiot[[#This Row],[Jäljelle jäävät korvaukset vuosilta 2010-2023, €]]+Verokompensaatiot[[#This Row],[Veromenetysten korvaus 2024]]</f>
        <v>8891267.5812161639</v>
      </c>
    </row>
    <row r="154" spans="1:7">
      <c r="A154" s="32">
        <v>494</v>
      </c>
      <c r="B154" s="13" t="s">
        <v>160</v>
      </c>
      <c r="C154" s="304">
        <v>4493575.7990081869</v>
      </c>
      <c r="D154" s="167">
        <v>3160340.7806140301</v>
      </c>
      <c r="E154" s="167">
        <v>1357802.8644019193</v>
      </c>
      <c r="F154" s="167">
        <v>-20430.883487994804</v>
      </c>
      <c r="G154" s="304">
        <f>Verokompensaatiot[[#This Row],[Jäljelle jäävät korvaukset vuosilta 2010-2023, €]]+Verokompensaatiot[[#This Row],[Veromenetysten korvaus 2024]]</f>
        <v>1337371.9809139245</v>
      </c>
    </row>
    <row r="155" spans="1:7">
      <c r="A155" s="32">
        <v>495</v>
      </c>
      <c r="B155" s="13" t="s">
        <v>161</v>
      </c>
      <c r="C155" s="304">
        <v>1118514.1216297441</v>
      </c>
      <c r="D155" s="167">
        <v>783505.79708256887</v>
      </c>
      <c r="E155" s="167">
        <v>332971.06142243801</v>
      </c>
      <c r="F155" s="167">
        <v>-4686.876623035384</v>
      </c>
      <c r="G155" s="304">
        <f>Verokompensaatiot[[#This Row],[Jäljelle jäävät korvaukset vuosilta 2010-2023, €]]+Verokompensaatiot[[#This Row],[Veromenetysten korvaus 2024]]</f>
        <v>328284.1847994026</v>
      </c>
    </row>
    <row r="156" spans="1:7">
      <c r="A156" s="32">
        <v>498</v>
      </c>
      <c r="B156" s="13" t="s">
        <v>162</v>
      </c>
      <c r="C156" s="304">
        <v>1504978.6801538721</v>
      </c>
      <c r="D156" s="167">
        <v>1056579.1715052461</v>
      </c>
      <c r="E156" s="167">
        <v>444350.04603458964</v>
      </c>
      <c r="F156" s="167">
        <v>-4769.4856205083097</v>
      </c>
      <c r="G156" s="304">
        <f>Verokompensaatiot[[#This Row],[Jäljelle jäävät korvaukset vuosilta 2010-2023, €]]+Verokompensaatiot[[#This Row],[Veromenetysten korvaus 2024]]</f>
        <v>439580.56041408132</v>
      </c>
    </row>
    <row r="157" spans="1:7">
      <c r="A157" s="32">
        <v>499</v>
      </c>
      <c r="B157" s="13" t="s">
        <v>163</v>
      </c>
      <c r="C157" s="304">
        <v>9573677.8228718303</v>
      </c>
      <c r="D157" s="167">
        <v>6761971.9049839228</v>
      </c>
      <c r="E157" s="167">
        <v>2855979.3655998912</v>
      </c>
      <c r="F157" s="167">
        <v>-31875.361735449093</v>
      </c>
      <c r="G157" s="304">
        <f>Verokompensaatiot[[#This Row],[Jäljelle jäävät korvaukset vuosilta 2010-2023, €]]+Verokompensaatiot[[#This Row],[Veromenetysten korvaus 2024]]</f>
        <v>2824104.003864442</v>
      </c>
    </row>
    <row r="158" spans="1:7">
      <c r="A158" s="32">
        <v>500</v>
      </c>
      <c r="B158" s="13" t="s">
        <v>164</v>
      </c>
      <c r="C158" s="304">
        <v>3548802.1564536197</v>
      </c>
      <c r="D158" s="167">
        <v>2496429.2090937844</v>
      </c>
      <c r="E158" s="167">
        <v>1064618.4075359539</v>
      </c>
      <c r="F158" s="167">
        <v>-31843.846745599138</v>
      </c>
      <c r="G158" s="304">
        <f>Verokompensaatiot[[#This Row],[Jäljelle jäävät korvaukset vuosilta 2010-2023, €]]+Verokompensaatiot[[#This Row],[Veromenetysten korvaus 2024]]</f>
        <v>1032774.5607903547</v>
      </c>
    </row>
    <row r="159" spans="1:7">
      <c r="A159" s="32">
        <v>503</v>
      </c>
      <c r="B159" s="13" t="s">
        <v>165</v>
      </c>
      <c r="C159" s="304">
        <v>4796121.9078176655</v>
      </c>
      <c r="D159" s="167">
        <v>3370764.5066971071</v>
      </c>
      <c r="E159" s="167">
        <v>1432956.3497235579</v>
      </c>
      <c r="F159" s="167">
        <v>-44648.210936948133</v>
      </c>
      <c r="G159" s="304">
        <f>Verokompensaatiot[[#This Row],[Jäljelle jäävät korvaukset vuosilta 2010-2023, €]]+Verokompensaatiot[[#This Row],[Veromenetysten korvaus 2024]]</f>
        <v>1388308.1387866098</v>
      </c>
    </row>
    <row r="160" spans="1:7">
      <c r="A160" s="32">
        <v>504</v>
      </c>
      <c r="B160" s="13" t="s">
        <v>166</v>
      </c>
      <c r="C160" s="304">
        <v>1322437.1665955535</v>
      </c>
      <c r="D160" s="167">
        <v>921630.29452731146</v>
      </c>
      <c r="E160" s="167">
        <v>394743.52792224649</v>
      </c>
      <c r="F160" s="167">
        <v>-12790.221832791169</v>
      </c>
      <c r="G160" s="304">
        <f>Verokompensaatiot[[#This Row],[Jäljelle jäävät korvaukset vuosilta 2010-2023, €]]+Verokompensaatiot[[#This Row],[Veromenetysten korvaus 2024]]</f>
        <v>381953.30608945532</v>
      </c>
    </row>
    <row r="161" spans="1:7">
      <c r="A161" s="32">
        <v>505</v>
      </c>
      <c r="B161" s="13" t="s">
        <v>167</v>
      </c>
      <c r="C161" s="304">
        <v>10554937.664482078</v>
      </c>
      <c r="D161" s="167">
        <v>7322323.005063111</v>
      </c>
      <c r="E161" s="167">
        <v>3199902.0564645678</v>
      </c>
      <c r="F161" s="167">
        <v>-122787.08451824253</v>
      </c>
      <c r="G161" s="304">
        <f>Verokompensaatiot[[#This Row],[Jäljelle jäävät korvaukset vuosilta 2010-2023, €]]+Verokompensaatiot[[#This Row],[Veromenetysten korvaus 2024]]</f>
        <v>3077114.9719463252</v>
      </c>
    </row>
    <row r="162" spans="1:7">
      <c r="A162" s="32">
        <v>507</v>
      </c>
      <c r="B162" s="13" t="s">
        <v>168</v>
      </c>
      <c r="C162" s="304">
        <v>3762043.601303855</v>
      </c>
      <c r="D162" s="167">
        <v>2637728.5399277783</v>
      </c>
      <c r="E162" s="167">
        <v>1114235.8704170487</v>
      </c>
      <c r="F162" s="167">
        <v>-7691.944713630518</v>
      </c>
      <c r="G162" s="304">
        <f>Verokompensaatiot[[#This Row],[Jäljelle jäävät korvaukset vuosilta 2010-2023, €]]+Verokompensaatiot[[#This Row],[Veromenetysten korvaus 2024]]</f>
        <v>1106543.9257034182</v>
      </c>
    </row>
    <row r="163" spans="1:7">
      <c r="A163" s="32">
        <v>508</v>
      </c>
      <c r="B163" s="13" t="s">
        <v>169</v>
      </c>
      <c r="C163" s="304">
        <v>5602156.7531381464</v>
      </c>
      <c r="D163" s="167">
        <v>3929206.2903610962</v>
      </c>
      <c r="E163" s="167">
        <v>1678386.8842173759</v>
      </c>
      <c r="F163" s="167">
        <v>-16030.781562754757</v>
      </c>
      <c r="G163" s="304">
        <f>Verokompensaatiot[[#This Row],[Jäljelle jäävät korvaukset vuosilta 2010-2023, €]]+Verokompensaatiot[[#This Row],[Veromenetysten korvaus 2024]]</f>
        <v>1662356.1026546212</v>
      </c>
    </row>
    <row r="164" spans="1:7">
      <c r="A164" s="32">
        <v>529</v>
      </c>
      <c r="B164" s="13" t="s">
        <v>170</v>
      </c>
      <c r="C164" s="304">
        <v>7687811.0848915074</v>
      </c>
      <c r="D164" s="167">
        <v>5400325.9665551968</v>
      </c>
      <c r="E164" s="167">
        <v>2330134.0337805543</v>
      </c>
      <c r="F164" s="167">
        <v>-28491.15669390139</v>
      </c>
      <c r="G164" s="304">
        <f>Verokompensaatiot[[#This Row],[Jäljelle jäävät korvaukset vuosilta 2010-2023, €]]+Verokompensaatiot[[#This Row],[Veromenetysten korvaus 2024]]</f>
        <v>2301642.8770866529</v>
      </c>
    </row>
    <row r="165" spans="1:7">
      <c r="A165" s="32">
        <v>531</v>
      </c>
      <c r="B165" s="13" t="s">
        <v>171</v>
      </c>
      <c r="C165" s="304">
        <v>2976466.5272113886</v>
      </c>
      <c r="D165" s="167">
        <v>2097224.3916900815</v>
      </c>
      <c r="E165" s="167">
        <v>894507.61685186625</v>
      </c>
      <c r="F165" s="167">
        <v>-15378.816319427751</v>
      </c>
      <c r="G165" s="304">
        <f>Verokompensaatiot[[#This Row],[Jäljelle jäävät korvaukset vuosilta 2010-2023, €]]+Verokompensaatiot[[#This Row],[Veromenetysten korvaus 2024]]</f>
        <v>879128.80053243844</v>
      </c>
    </row>
    <row r="166" spans="1:7">
      <c r="A166" s="32">
        <v>535</v>
      </c>
      <c r="B166" s="13" t="s">
        <v>172</v>
      </c>
      <c r="C166" s="304">
        <v>6510054.0035441034</v>
      </c>
      <c r="D166" s="167">
        <v>4582142.3126062788</v>
      </c>
      <c r="E166" s="167">
        <v>1996875.6162195159</v>
      </c>
      <c r="F166" s="167">
        <v>18.435731047280569</v>
      </c>
      <c r="G166" s="304">
        <f>Verokompensaatiot[[#This Row],[Jäljelle jäävät korvaukset vuosilta 2010-2023, €]]+Verokompensaatiot[[#This Row],[Veromenetysten korvaus 2024]]</f>
        <v>1996894.0519505632</v>
      </c>
    </row>
    <row r="167" spans="1:7">
      <c r="A167" s="32">
        <v>536</v>
      </c>
      <c r="B167" s="13" t="s">
        <v>173</v>
      </c>
      <c r="C167" s="304">
        <v>14374327.590412365</v>
      </c>
      <c r="D167" s="167">
        <v>10096322.089841342</v>
      </c>
      <c r="E167" s="167">
        <v>4319910.8290714007</v>
      </c>
      <c r="F167" s="167">
        <v>-76116.852190959442</v>
      </c>
      <c r="G167" s="304">
        <f>Verokompensaatiot[[#This Row],[Jäljelle jäävät korvaukset vuosilta 2010-2023, €]]+Verokompensaatiot[[#This Row],[Veromenetysten korvaus 2024]]</f>
        <v>4243793.9768804414</v>
      </c>
    </row>
    <row r="168" spans="1:7">
      <c r="A168" s="32">
        <v>538</v>
      </c>
      <c r="B168" s="13" t="s">
        <v>174</v>
      </c>
      <c r="C168" s="304">
        <v>2654890.4275304084</v>
      </c>
      <c r="D168" s="167">
        <v>1873552.8442671038</v>
      </c>
      <c r="E168" s="167">
        <v>803528.66794922063</v>
      </c>
      <c r="F168" s="167">
        <v>-25039.86487755222</v>
      </c>
      <c r="G168" s="304">
        <f>Verokompensaatiot[[#This Row],[Jäljelle jäävät korvaukset vuosilta 2010-2023, €]]+Verokompensaatiot[[#This Row],[Veromenetysten korvaus 2024]]</f>
        <v>778488.80307166837</v>
      </c>
    </row>
    <row r="169" spans="1:7">
      <c r="A169" s="32">
        <v>541</v>
      </c>
      <c r="B169" s="13" t="s">
        <v>175</v>
      </c>
      <c r="C169" s="304">
        <v>6565277.7054371508</v>
      </c>
      <c r="D169" s="167">
        <v>4607833.7073794808</v>
      </c>
      <c r="E169" s="167">
        <v>2019208.9214752344</v>
      </c>
      <c r="F169" s="167">
        <v>11408.968739092546</v>
      </c>
      <c r="G169" s="304">
        <f>Verokompensaatiot[[#This Row],[Jäljelle jäävät korvaukset vuosilta 2010-2023, €]]+Verokompensaatiot[[#This Row],[Veromenetysten korvaus 2024]]</f>
        <v>2030617.890214327</v>
      </c>
    </row>
    <row r="170" spans="1:7">
      <c r="A170" s="32">
        <v>543</v>
      </c>
      <c r="B170" s="13" t="s">
        <v>176</v>
      </c>
      <c r="C170" s="304">
        <v>17268091.11546712</v>
      </c>
      <c r="D170" s="167">
        <v>11957266.758879555</v>
      </c>
      <c r="E170" s="167">
        <v>5312251.0396160055</v>
      </c>
      <c r="F170" s="167">
        <v>-168028.78775858571</v>
      </c>
      <c r="G170" s="304">
        <f>Verokompensaatiot[[#This Row],[Jäljelle jäävät korvaukset vuosilta 2010-2023, €]]+Verokompensaatiot[[#This Row],[Veromenetysten korvaus 2024]]</f>
        <v>5144222.2518574195</v>
      </c>
    </row>
    <row r="171" spans="1:7">
      <c r="A171" s="32">
        <v>545</v>
      </c>
      <c r="B171" s="13" t="s">
        <v>177</v>
      </c>
      <c r="C171" s="304">
        <v>7077016.5877885977</v>
      </c>
      <c r="D171" s="167">
        <v>4976637.5421798993</v>
      </c>
      <c r="E171" s="167">
        <v>2169459.5671574911</v>
      </c>
      <c r="F171" s="167">
        <v>3930.8259780094231</v>
      </c>
      <c r="G171" s="304">
        <f>Verokompensaatiot[[#This Row],[Jäljelle jäävät korvaukset vuosilta 2010-2023, €]]+Verokompensaatiot[[#This Row],[Veromenetysten korvaus 2024]]</f>
        <v>2173390.3931355006</v>
      </c>
    </row>
    <row r="172" spans="1:7">
      <c r="A172" s="32">
        <v>560</v>
      </c>
      <c r="B172" s="13" t="s">
        <v>178</v>
      </c>
      <c r="C172" s="304">
        <v>9378491.9535839241</v>
      </c>
      <c r="D172" s="167">
        <v>6566926.2156122988</v>
      </c>
      <c r="E172" s="167">
        <v>2807763.6069482872</v>
      </c>
      <c r="F172" s="167">
        <v>-55272.018292399785</v>
      </c>
      <c r="G172" s="304">
        <f>Verokompensaatiot[[#This Row],[Jäljelle jäävät korvaukset vuosilta 2010-2023, €]]+Verokompensaatiot[[#This Row],[Veromenetysten korvaus 2024]]</f>
        <v>2752491.5886558876</v>
      </c>
    </row>
    <row r="173" spans="1:7">
      <c r="A173" s="32">
        <v>561</v>
      </c>
      <c r="B173" s="13" t="s">
        <v>179</v>
      </c>
      <c r="C173" s="304">
        <v>951471.47466524527</v>
      </c>
      <c r="D173" s="167">
        <v>668817.55590410042</v>
      </c>
      <c r="E173" s="167">
        <v>342227.01655398041</v>
      </c>
      <c r="F173" s="167">
        <v>-2142.8697999763526</v>
      </c>
      <c r="G173" s="304">
        <f>Verokompensaatiot[[#This Row],[Jäljelle jäävät korvaukset vuosilta 2010-2023, €]]+Verokompensaatiot[[#This Row],[Veromenetysten korvaus 2024]]</f>
        <v>340084.14675400406</v>
      </c>
    </row>
    <row r="174" spans="1:7">
      <c r="A174" s="32">
        <v>562</v>
      </c>
      <c r="B174" s="13" t="s">
        <v>180</v>
      </c>
      <c r="C174" s="304">
        <v>5706101.0690478776</v>
      </c>
      <c r="D174" s="167">
        <v>3993344.2210099045</v>
      </c>
      <c r="E174" s="167">
        <v>1707001.9478384415</v>
      </c>
      <c r="F174" s="167">
        <v>-48276.357160384076</v>
      </c>
      <c r="G174" s="304">
        <f>Verokompensaatiot[[#This Row],[Jäljelle jäävät korvaukset vuosilta 2010-2023, €]]+Verokompensaatiot[[#This Row],[Veromenetysten korvaus 2024]]</f>
        <v>1658725.5906780574</v>
      </c>
    </row>
    <row r="175" spans="1:7">
      <c r="A175" s="32">
        <v>563</v>
      </c>
      <c r="B175" s="13" t="s">
        <v>181</v>
      </c>
      <c r="C175" s="304">
        <v>4344096.3555738218</v>
      </c>
      <c r="D175" s="167">
        <v>3043586.2050396362</v>
      </c>
      <c r="E175" s="167">
        <v>1307424.8951470982</v>
      </c>
      <c r="F175" s="167">
        <v>-10251.256780378637</v>
      </c>
      <c r="G175" s="304">
        <f>Verokompensaatiot[[#This Row],[Jäljelle jäävät korvaukset vuosilta 2010-2023, €]]+Verokompensaatiot[[#This Row],[Veromenetysten korvaus 2024]]</f>
        <v>1297173.6383667197</v>
      </c>
    </row>
    <row r="176" spans="1:7">
      <c r="A176" s="32">
        <v>564</v>
      </c>
      <c r="B176" s="13" t="s">
        <v>182</v>
      </c>
      <c r="C176" s="304">
        <v>95488876.918839708</v>
      </c>
      <c r="D176" s="167">
        <v>66944202.069628224</v>
      </c>
      <c r="E176" s="167">
        <v>29128493.766056716</v>
      </c>
      <c r="F176" s="167">
        <v>270795.43636430189</v>
      </c>
      <c r="G176" s="304">
        <f>Verokompensaatiot[[#This Row],[Jäljelle jäävät korvaukset vuosilta 2010-2023, €]]+Verokompensaatiot[[#This Row],[Veromenetysten korvaus 2024]]</f>
        <v>29399289.202421017</v>
      </c>
    </row>
    <row r="177" spans="1:7">
      <c r="A177" s="32">
        <v>576</v>
      </c>
      <c r="B177" s="13" t="s">
        <v>183</v>
      </c>
      <c r="C177" s="304">
        <v>2099297.1020866297</v>
      </c>
      <c r="D177" s="167">
        <v>1470836.7134952748</v>
      </c>
      <c r="E177" s="167">
        <v>626308.25840280904</v>
      </c>
      <c r="F177" s="167">
        <v>-10515.611798564159</v>
      </c>
      <c r="G177" s="304">
        <f>Verokompensaatiot[[#This Row],[Jäljelle jäävät korvaukset vuosilta 2010-2023, €]]+Verokompensaatiot[[#This Row],[Veromenetysten korvaus 2024]]</f>
        <v>615792.64660424483</v>
      </c>
    </row>
    <row r="178" spans="1:7">
      <c r="A178" s="32">
        <v>577</v>
      </c>
      <c r="B178" s="13" t="s">
        <v>184</v>
      </c>
      <c r="C178" s="304">
        <v>5367281.4449874097</v>
      </c>
      <c r="D178" s="167">
        <v>3766403.5918914163</v>
      </c>
      <c r="E178" s="167">
        <v>1619753.7953696446</v>
      </c>
      <c r="F178" s="167">
        <v>-46012.36310920972</v>
      </c>
      <c r="G178" s="304">
        <f>Verokompensaatiot[[#This Row],[Jäljelle jäävät korvaukset vuosilta 2010-2023, €]]+Verokompensaatiot[[#This Row],[Veromenetysten korvaus 2024]]</f>
        <v>1573741.4322604348</v>
      </c>
    </row>
    <row r="179" spans="1:7">
      <c r="A179" s="32">
        <v>578</v>
      </c>
      <c r="B179" s="13" t="s">
        <v>185</v>
      </c>
      <c r="C179" s="304">
        <v>2289770.2896996615</v>
      </c>
      <c r="D179" s="167">
        <v>1607090.7833951036</v>
      </c>
      <c r="E179" s="167">
        <v>676025.78812674666</v>
      </c>
      <c r="F179" s="167">
        <v>-11829.880050511338</v>
      </c>
      <c r="G179" s="304">
        <f>Verokompensaatiot[[#This Row],[Jäljelle jäävät korvaukset vuosilta 2010-2023, €]]+Verokompensaatiot[[#This Row],[Veromenetysten korvaus 2024]]</f>
        <v>664195.90807623533</v>
      </c>
    </row>
    <row r="180" spans="1:7">
      <c r="A180" s="32">
        <v>580</v>
      </c>
      <c r="B180" s="13" t="s">
        <v>186</v>
      </c>
      <c r="C180" s="304">
        <v>3377663.7816468976</v>
      </c>
      <c r="D180" s="167">
        <v>2368994.7555211876</v>
      </c>
      <c r="E180" s="167">
        <v>1033549.7310828343</v>
      </c>
      <c r="F180" s="167">
        <v>-8083.8061279057129</v>
      </c>
      <c r="G180" s="304">
        <f>Verokompensaatiot[[#This Row],[Jäljelle jäävät korvaukset vuosilta 2010-2023, €]]+Verokompensaatiot[[#This Row],[Veromenetysten korvaus 2024]]</f>
        <v>1025465.9249549286</v>
      </c>
    </row>
    <row r="181" spans="1:7">
      <c r="A181" s="32">
        <v>581</v>
      </c>
      <c r="B181" s="13" t="s">
        <v>187</v>
      </c>
      <c r="C181" s="304">
        <v>4120216.2465880457</v>
      </c>
      <c r="D181" s="167">
        <v>2887074.6934870481</v>
      </c>
      <c r="E181" s="167">
        <v>1238202.8315967713</v>
      </c>
      <c r="F181" s="167">
        <v>-13725.337588587807</v>
      </c>
      <c r="G181" s="304">
        <f>Verokompensaatiot[[#This Row],[Jäljelle jäävät korvaukset vuosilta 2010-2023, €]]+Verokompensaatiot[[#This Row],[Veromenetysten korvaus 2024]]</f>
        <v>1224477.4940081835</v>
      </c>
    </row>
    <row r="182" spans="1:7">
      <c r="A182" s="32">
        <v>583</v>
      </c>
      <c r="B182" s="13" t="s">
        <v>188</v>
      </c>
      <c r="C182" s="304">
        <v>649179.32496746571</v>
      </c>
      <c r="D182" s="167">
        <v>457369.80342396349</v>
      </c>
      <c r="E182" s="167">
        <v>191959.12275273213</v>
      </c>
      <c r="F182" s="167">
        <v>-441.03565210003239</v>
      </c>
      <c r="G182" s="304">
        <f>Verokompensaatiot[[#This Row],[Jäljelle jäävät korvaukset vuosilta 2010-2023, €]]+Verokompensaatiot[[#This Row],[Veromenetysten korvaus 2024]]</f>
        <v>191518.08710063211</v>
      </c>
    </row>
    <row r="183" spans="1:7">
      <c r="A183" s="32">
        <v>584</v>
      </c>
      <c r="B183" s="13" t="s">
        <v>189</v>
      </c>
      <c r="C183" s="304">
        <v>1773237.1918064989</v>
      </c>
      <c r="D183" s="167">
        <v>1244272.9753530039</v>
      </c>
      <c r="E183" s="167">
        <v>544264.87358014286</v>
      </c>
      <c r="F183" s="167">
        <v>3381.729380000952</v>
      </c>
      <c r="G183" s="304">
        <f>Verokompensaatiot[[#This Row],[Jäljelle jäävät korvaukset vuosilta 2010-2023, €]]+Verokompensaatiot[[#This Row],[Veromenetysten korvaus 2024]]</f>
        <v>547646.60296014382</v>
      </c>
    </row>
    <row r="184" spans="1:7">
      <c r="A184" s="32">
        <v>588</v>
      </c>
      <c r="B184" s="13" t="s">
        <v>190</v>
      </c>
      <c r="C184" s="304">
        <v>1292895.0979313189</v>
      </c>
      <c r="D184" s="167">
        <v>906174.59597087232</v>
      </c>
      <c r="E184" s="167">
        <v>384234.18517887965</v>
      </c>
      <c r="F184" s="167">
        <v>-4095.7106915776726</v>
      </c>
      <c r="G184" s="304">
        <f>Verokompensaatiot[[#This Row],[Jäljelle jäävät korvaukset vuosilta 2010-2023, €]]+Verokompensaatiot[[#This Row],[Veromenetysten korvaus 2024]]</f>
        <v>380138.47448730195</v>
      </c>
    </row>
    <row r="185" spans="1:7">
      <c r="A185" s="32">
        <v>592</v>
      </c>
      <c r="B185" s="13" t="s">
        <v>191</v>
      </c>
      <c r="C185" s="304">
        <v>2336190.767872171</v>
      </c>
      <c r="D185" s="167">
        <v>1636207.9469416654</v>
      </c>
      <c r="E185" s="167">
        <v>694864.69179638941</v>
      </c>
      <c r="F185" s="167">
        <v>-21109.301594785644</v>
      </c>
      <c r="G185" s="304">
        <f>Verokompensaatiot[[#This Row],[Jäljelle jäävät korvaukset vuosilta 2010-2023, €]]+Verokompensaatiot[[#This Row],[Veromenetysten korvaus 2024]]</f>
        <v>673755.39020160376</v>
      </c>
    </row>
    <row r="186" spans="1:7">
      <c r="A186" s="32">
        <v>593</v>
      </c>
      <c r="B186" s="13" t="s">
        <v>192</v>
      </c>
      <c r="C186" s="304">
        <v>11051802.816363364</v>
      </c>
      <c r="D186" s="167">
        <v>7754794.0134429093</v>
      </c>
      <c r="E186" s="167">
        <v>3330180.2490723021</v>
      </c>
      <c r="F186" s="167">
        <v>-7996.8048801974837</v>
      </c>
      <c r="G186" s="304">
        <f>Verokompensaatiot[[#This Row],[Jäljelle jäävät korvaukset vuosilta 2010-2023, €]]+Verokompensaatiot[[#This Row],[Veromenetysten korvaus 2024]]</f>
        <v>3322183.4441921045</v>
      </c>
    </row>
    <row r="187" spans="1:7">
      <c r="A187" s="32">
        <v>595</v>
      </c>
      <c r="B187" s="13" t="s">
        <v>193</v>
      </c>
      <c r="C187" s="304">
        <v>3171901.0329290587</v>
      </c>
      <c r="D187" s="167">
        <v>2224195.0969949933</v>
      </c>
      <c r="E187" s="167">
        <v>972282.43669580948</v>
      </c>
      <c r="F187" s="167">
        <v>-6780.1428213591535</v>
      </c>
      <c r="G187" s="304">
        <f>Verokompensaatiot[[#This Row],[Jäljelle jäävät korvaukset vuosilta 2010-2023, €]]+Verokompensaatiot[[#This Row],[Veromenetysten korvaus 2024]]</f>
        <v>965502.29387445038</v>
      </c>
    </row>
    <row r="188" spans="1:7">
      <c r="A188" s="32">
        <v>598</v>
      </c>
      <c r="B188" s="13" t="s">
        <v>194</v>
      </c>
      <c r="C188" s="304">
        <v>9981887.6279837582</v>
      </c>
      <c r="D188" s="167">
        <v>7007655.6859291475</v>
      </c>
      <c r="E188" s="167">
        <v>3057466.6288290229</v>
      </c>
      <c r="F188" s="167">
        <v>18968.423896229855</v>
      </c>
      <c r="G188" s="304">
        <f>Verokompensaatiot[[#This Row],[Jäljelle jäävät korvaukset vuosilta 2010-2023, €]]+Verokompensaatiot[[#This Row],[Veromenetysten korvaus 2024]]</f>
        <v>3076435.0527252527</v>
      </c>
    </row>
    <row r="189" spans="1:7">
      <c r="A189" s="32">
        <v>599</v>
      </c>
      <c r="B189" s="13" t="s">
        <v>195</v>
      </c>
      <c r="C189" s="304">
        <v>6571651.8462631181</v>
      </c>
      <c r="D189" s="167">
        <v>4642992.9080809699</v>
      </c>
      <c r="E189" s="167">
        <v>2039832.4276491953</v>
      </c>
      <c r="F189" s="167">
        <v>763.41020902849777</v>
      </c>
      <c r="G189" s="304">
        <f>Verokompensaatiot[[#This Row],[Jäljelle jäävät korvaukset vuosilta 2010-2023, €]]+Verokompensaatiot[[#This Row],[Veromenetysten korvaus 2024]]</f>
        <v>2040595.8378582238</v>
      </c>
    </row>
    <row r="190" spans="1:7">
      <c r="A190" s="32">
        <v>601</v>
      </c>
      <c r="B190" s="13" t="s">
        <v>196</v>
      </c>
      <c r="C190" s="304">
        <v>2851283.9119949746</v>
      </c>
      <c r="D190" s="167">
        <v>2000024.0693749515</v>
      </c>
      <c r="E190" s="167">
        <v>858001.98963607987</v>
      </c>
      <c r="F190" s="167">
        <v>-147.54206033757691</v>
      </c>
      <c r="G190" s="304">
        <f>Verokompensaatiot[[#This Row],[Jäljelle jäävät korvaukset vuosilta 2010-2023, €]]+Verokompensaatiot[[#This Row],[Veromenetysten korvaus 2024]]</f>
        <v>857854.44757574226</v>
      </c>
    </row>
    <row r="191" spans="1:7">
      <c r="A191" s="32">
        <v>604</v>
      </c>
      <c r="B191" s="13" t="s">
        <v>197</v>
      </c>
      <c r="C191" s="304">
        <v>6989818.8039682005</v>
      </c>
      <c r="D191" s="167">
        <v>4894732.8317879289</v>
      </c>
      <c r="E191" s="167">
        <v>2135859.3612966966</v>
      </c>
      <c r="F191" s="167">
        <v>-16198.816704595545</v>
      </c>
      <c r="G191" s="304">
        <f>Verokompensaatiot[[#This Row],[Jäljelle jäävät korvaukset vuosilta 2010-2023, €]]+Verokompensaatiot[[#This Row],[Veromenetysten korvaus 2024]]</f>
        <v>2119660.5445921011</v>
      </c>
    </row>
    <row r="192" spans="1:7">
      <c r="A192" s="32">
        <v>607</v>
      </c>
      <c r="B192" s="13" t="s">
        <v>198</v>
      </c>
      <c r="C192" s="304">
        <v>3112439.243659813</v>
      </c>
      <c r="D192" s="167">
        <v>2188412.3900996349</v>
      </c>
      <c r="E192" s="167">
        <v>938647.58690160885</v>
      </c>
      <c r="F192" s="167">
        <v>-5764.2108516378266</v>
      </c>
      <c r="G192" s="304">
        <f>Verokompensaatiot[[#This Row],[Jäljelle jäävät korvaukset vuosilta 2010-2023, €]]+Verokompensaatiot[[#This Row],[Veromenetysten korvaus 2024]]</f>
        <v>932883.37604997098</v>
      </c>
    </row>
    <row r="193" spans="1:7">
      <c r="A193" s="32">
        <v>608</v>
      </c>
      <c r="B193" s="13" t="s">
        <v>199</v>
      </c>
      <c r="C193" s="304">
        <v>1405667.3919847857</v>
      </c>
      <c r="D193" s="167">
        <v>986354.85731287557</v>
      </c>
      <c r="E193" s="167">
        <v>418388.12446064875</v>
      </c>
      <c r="F193" s="167">
        <v>-5103.6667095825051</v>
      </c>
      <c r="G193" s="304">
        <f>Verokompensaatiot[[#This Row],[Jäljelle jäävät korvaukset vuosilta 2010-2023, €]]+Verokompensaatiot[[#This Row],[Veromenetysten korvaus 2024]]</f>
        <v>413284.45775106625</v>
      </c>
    </row>
    <row r="194" spans="1:7">
      <c r="A194" s="32">
        <v>609</v>
      </c>
      <c r="B194" s="13" t="s">
        <v>200</v>
      </c>
      <c r="C194" s="304">
        <v>44484112.501570858</v>
      </c>
      <c r="D194" s="167">
        <v>31187181.278298102</v>
      </c>
      <c r="E194" s="167">
        <v>13537031.482079029</v>
      </c>
      <c r="F194" s="167">
        <v>5330.3636550249103</v>
      </c>
      <c r="G194" s="304">
        <f>Verokompensaatiot[[#This Row],[Jäljelle jäävät korvaukset vuosilta 2010-2023, €]]+Verokompensaatiot[[#This Row],[Veromenetysten korvaus 2024]]</f>
        <v>13542361.845734054</v>
      </c>
    </row>
    <row r="195" spans="1:7">
      <c r="A195" s="305">
        <v>611</v>
      </c>
      <c r="B195" s="13" t="s">
        <v>201</v>
      </c>
      <c r="C195" s="304">
        <v>2545257.8799268892</v>
      </c>
      <c r="D195" s="167">
        <v>1767450.5229554954</v>
      </c>
      <c r="E195" s="167">
        <v>758884.41692466103</v>
      </c>
      <c r="F195" s="167">
        <v>-39242.977017067096</v>
      </c>
      <c r="G195" s="304">
        <f>Verokompensaatiot[[#This Row],[Jäljelle jäävät korvaukset vuosilta 2010-2023, €]]+Verokompensaatiot[[#This Row],[Veromenetysten korvaus 2024]]</f>
        <v>719641.43990759389</v>
      </c>
    </row>
    <row r="196" spans="1:7">
      <c r="A196" s="32">
        <v>614</v>
      </c>
      <c r="B196" s="13" t="s">
        <v>202</v>
      </c>
      <c r="C196" s="304">
        <v>2511371.9910503761</v>
      </c>
      <c r="D196" s="167">
        <v>1762009.5115788241</v>
      </c>
      <c r="E196" s="167">
        <v>765773.22457206785</v>
      </c>
      <c r="F196" s="167">
        <v>3227.7093184630639</v>
      </c>
      <c r="G196" s="304">
        <f>Verokompensaatiot[[#This Row],[Jäljelle jäävät korvaukset vuosilta 2010-2023, €]]+Verokompensaatiot[[#This Row],[Veromenetysten korvaus 2024]]</f>
        <v>769000.93389053096</v>
      </c>
    </row>
    <row r="197" spans="1:7">
      <c r="A197" s="32">
        <v>615</v>
      </c>
      <c r="B197" s="13" t="s">
        <v>203</v>
      </c>
      <c r="C197" s="304">
        <v>5221086.5938135087</v>
      </c>
      <c r="D197" s="167">
        <v>3659338.447053975</v>
      </c>
      <c r="E197" s="167">
        <v>1559906.3044823692</v>
      </c>
      <c r="F197" s="167">
        <v>-2839.2779425589997</v>
      </c>
      <c r="G197" s="304">
        <f>Verokompensaatiot[[#This Row],[Jäljelle jäävät korvaukset vuosilta 2010-2023, €]]+Verokompensaatiot[[#This Row],[Veromenetysten korvaus 2024]]</f>
        <v>1557067.0265398102</v>
      </c>
    </row>
    <row r="198" spans="1:7">
      <c r="A198" s="32">
        <v>616</v>
      </c>
      <c r="B198" s="13" t="s">
        <v>204</v>
      </c>
      <c r="C198" s="304">
        <v>1292811.6487046531</v>
      </c>
      <c r="D198" s="167">
        <v>905315.39078325802</v>
      </c>
      <c r="E198" s="167">
        <v>391264.80938673951</v>
      </c>
      <c r="F198" s="167">
        <v>-11116.095694455018</v>
      </c>
      <c r="G198" s="304">
        <f>Verokompensaatiot[[#This Row],[Jäljelle jäävät korvaukset vuosilta 2010-2023, €]]+Verokompensaatiot[[#This Row],[Veromenetysten korvaus 2024]]</f>
        <v>380148.71369228448</v>
      </c>
    </row>
    <row r="199" spans="1:7">
      <c r="A199" s="32">
        <v>619</v>
      </c>
      <c r="B199" s="13" t="s">
        <v>205</v>
      </c>
      <c r="C199" s="304">
        <v>2196943.5405581091</v>
      </c>
      <c r="D199" s="167">
        <v>1540380.6296431539</v>
      </c>
      <c r="E199" s="167">
        <v>692332.35488204192</v>
      </c>
      <c r="F199" s="167">
        <v>-3520.836632194194</v>
      </c>
      <c r="G199" s="304">
        <f>Verokompensaatiot[[#This Row],[Jäljelle jäävät korvaukset vuosilta 2010-2023, €]]+Verokompensaatiot[[#This Row],[Veromenetysten korvaus 2024]]</f>
        <v>688811.51824984769</v>
      </c>
    </row>
    <row r="200" spans="1:7">
      <c r="A200" s="32">
        <v>620</v>
      </c>
      <c r="B200" s="13" t="s">
        <v>206</v>
      </c>
      <c r="C200" s="304">
        <v>1876367.064981536</v>
      </c>
      <c r="D200" s="167">
        <v>1317287.1108318733</v>
      </c>
      <c r="E200" s="167">
        <v>592880.19126909296</v>
      </c>
      <c r="F200" s="167">
        <v>-1875.5753370449092</v>
      </c>
      <c r="G200" s="304">
        <f>Verokompensaatiot[[#This Row],[Jäljelle jäävät korvaukset vuosilta 2010-2023, €]]+Verokompensaatiot[[#This Row],[Veromenetysten korvaus 2024]]</f>
        <v>591004.61593204807</v>
      </c>
    </row>
    <row r="201" spans="1:7">
      <c r="A201" s="32">
        <v>623</v>
      </c>
      <c r="B201" s="13" t="s">
        <v>207</v>
      </c>
      <c r="C201" s="304">
        <v>1577366.9322103851</v>
      </c>
      <c r="D201" s="167">
        <v>1105002.0661319352</v>
      </c>
      <c r="E201" s="167">
        <v>477548.71115935524</v>
      </c>
      <c r="F201" s="167">
        <v>-3011.6420900786516</v>
      </c>
      <c r="G201" s="304">
        <f>Verokompensaatiot[[#This Row],[Jäljelle jäävät korvaukset vuosilta 2010-2023, €]]+Verokompensaatiot[[#This Row],[Veromenetysten korvaus 2024]]</f>
        <v>474537.06906927656</v>
      </c>
    </row>
    <row r="202" spans="1:7">
      <c r="A202" s="32">
        <v>624</v>
      </c>
      <c r="B202" s="13" t="s">
        <v>208</v>
      </c>
      <c r="C202" s="304">
        <v>2449622.2608153801</v>
      </c>
      <c r="D202" s="167">
        <v>1714011.8763148179</v>
      </c>
      <c r="E202" s="167">
        <v>739756.86131195817</v>
      </c>
      <c r="F202" s="167">
        <v>-25112.735155243034</v>
      </c>
      <c r="G202" s="304">
        <f>Verokompensaatiot[[#This Row],[Jäljelle jäävät korvaukset vuosilta 2010-2023, €]]+Verokompensaatiot[[#This Row],[Veromenetysten korvaus 2024]]</f>
        <v>714644.12615671509</v>
      </c>
    </row>
    <row r="203" spans="1:7">
      <c r="A203" s="32">
        <v>625</v>
      </c>
      <c r="B203" s="13" t="s">
        <v>209</v>
      </c>
      <c r="C203" s="304">
        <v>1828466.6358563174</v>
      </c>
      <c r="D203" s="167">
        <v>1281895.2705825923</v>
      </c>
      <c r="E203" s="167">
        <v>563298.79902610555</v>
      </c>
      <c r="F203" s="167">
        <v>-6041.3908384857286</v>
      </c>
      <c r="G203" s="304">
        <f>Verokompensaatiot[[#This Row],[Jäljelle jäävät korvaukset vuosilta 2010-2023, €]]+Verokompensaatiot[[#This Row],[Veromenetysten korvaus 2024]]</f>
        <v>557257.40818761988</v>
      </c>
    </row>
    <row r="204" spans="1:7">
      <c r="A204" s="32">
        <v>626</v>
      </c>
      <c r="B204" s="13" t="s">
        <v>210</v>
      </c>
      <c r="C204" s="304">
        <v>3206852.2334686713</v>
      </c>
      <c r="D204" s="167">
        <v>2251757.7585437195</v>
      </c>
      <c r="E204" s="167">
        <v>958856.20401978446</v>
      </c>
      <c r="F204" s="167">
        <v>-913.8016317605834</v>
      </c>
      <c r="G204" s="304">
        <f>Verokompensaatiot[[#This Row],[Jäljelle jäävät korvaukset vuosilta 2010-2023, €]]+Verokompensaatiot[[#This Row],[Veromenetysten korvaus 2024]]</f>
        <v>957942.40238802391</v>
      </c>
    </row>
    <row r="205" spans="1:7">
      <c r="A205" s="32">
        <v>630</v>
      </c>
      <c r="B205" s="13" t="s">
        <v>211</v>
      </c>
      <c r="C205" s="304">
        <v>958683.07615972531</v>
      </c>
      <c r="D205" s="167">
        <v>673878.83929164964</v>
      </c>
      <c r="E205" s="167">
        <v>293457.79005564051</v>
      </c>
      <c r="F205" s="167">
        <v>1582.1644145842192</v>
      </c>
      <c r="G205" s="304">
        <f>Verokompensaatiot[[#This Row],[Jäljelle jäävät korvaukset vuosilta 2010-2023, €]]+Verokompensaatiot[[#This Row],[Veromenetysten korvaus 2024]]</f>
        <v>295039.95447022474</v>
      </c>
    </row>
    <row r="206" spans="1:7">
      <c r="A206" s="32">
        <v>631</v>
      </c>
      <c r="B206" s="13" t="s">
        <v>212</v>
      </c>
      <c r="C206" s="304">
        <v>1171467.4070434477</v>
      </c>
      <c r="D206" s="167">
        <v>827211.0063643977</v>
      </c>
      <c r="E206" s="167">
        <v>344417.13611322758</v>
      </c>
      <c r="F206" s="167">
        <v>-11167.013262571138</v>
      </c>
      <c r="G206" s="304">
        <f>Verokompensaatiot[[#This Row],[Jäljelle jäävät korvaukset vuosilta 2010-2023, €]]+Verokompensaatiot[[#This Row],[Veromenetysten korvaus 2024]]</f>
        <v>333250.12285065645</v>
      </c>
    </row>
    <row r="207" spans="1:7">
      <c r="A207" s="32">
        <v>635</v>
      </c>
      <c r="B207" s="13" t="s">
        <v>213</v>
      </c>
      <c r="C207" s="304">
        <v>4230799.6860099016</v>
      </c>
      <c r="D207" s="167">
        <v>2973904.4651243165</v>
      </c>
      <c r="E207" s="167">
        <v>1272187.3641265314</v>
      </c>
      <c r="F207" s="167">
        <v>-33444.399860024489</v>
      </c>
      <c r="G207" s="304">
        <f>Verokompensaatiot[[#This Row],[Jäljelle jäävät korvaukset vuosilta 2010-2023, €]]+Verokompensaatiot[[#This Row],[Veromenetysten korvaus 2024]]</f>
        <v>1238742.964266507</v>
      </c>
    </row>
    <row r="208" spans="1:7">
      <c r="A208" s="32">
        <v>636</v>
      </c>
      <c r="B208" s="13" t="s">
        <v>214</v>
      </c>
      <c r="C208" s="304">
        <v>5447874.7989777904</v>
      </c>
      <c r="D208" s="167">
        <v>3827683.5922113429</v>
      </c>
      <c r="E208" s="167">
        <v>1772192.3552646744</v>
      </c>
      <c r="F208" s="167">
        <v>-33709.773266676566</v>
      </c>
      <c r="G208" s="304">
        <f>Verokompensaatiot[[#This Row],[Jäljelle jäävät korvaukset vuosilta 2010-2023, €]]+Verokompensaatiot[[#This Row],[Veromenetysten korvaus 2024]]</f>
        <v>1738482.5819979978</v>
      </c>
    </row>
    <row r="209" spans="1:7">
      <c r="A209" s="32">
        <v>638</v>
      </c>
      <c r="B209" s="13" t="s">
        <v>215</v>
      </c>
      <c r="C209" s="304">
        <v>23909998.660898998</v>
      </c>
      <c r="D209" s="167">
        <v>16523728.636811676</v>
      </c>
      <c r="E209" s="167">
        <v>7464233.6631018911</v>
      </c>
      <c r="F209" s="167">
        <v>-139313.11942067801</v>
      </c>
      <c r="G209" s="304">
        <f>Verokompensaatiot[[#This Row],[Jäljelle jäävät korvaukset vuosilta 2010-2023, €]]+Verokompensaatiot[[#This Row],[Veromenetysten korvaus 2024]]</f>
        <v>7324920.5436812127</v>
      </c>
    </row>
    <row r="210" spans="1:7">
      <c r="A210" s="32">
        <v>678</v>
      </c>
      <c r="B210" s="13" t="s">
        <v>216</v>
      </c>
      <c r="C210" s="304">
        <v>11512355.546443632</v>
      </c>
      <c r="D210" s="167">
        <v>8078632.8736491883</v>
      </c>
      <c r="E210" s="167">
        <v>3472366.0037305513</v>
      </c>
      <c r="F210" s="167">
        <v>-17280.547611528971</v>
      </c>
      <c r="G210" s="304">
        <f>Verokompensaatiot[[#This Row],[Jäljelle jäävät korvaukset vuosilta 2010-2023, €]]+Verokompensaatiot[[#This Row],[Veromenetysten korvaus 2024]]</f>
        <v>3455085.4561190223</v>
      </c>
    </row>
    <row r="211" spans="1:7">
      <c r="A211" s="32">
        <v>680</v>
      </c>
      <c r="B211" s="13" t="s">
        <v>217</v>
      </c>
      <c r="C211" s="304">
        <v>11231204.048889538</v>
      </c>
      <c r="D211" s="167">
        <v>7874479.2508955114</v>
      </c>
      <c r="E211" s="167">
        <v>3437295.6144646946</v>
      </c>
      <c r="F211" s="167">
        <v>-8876.3631779418429</v>
      </c>
      <c r="G211" s="304">
        <f>Verokompensaatiot[[#This Row],[Jäljelle jäävät korvaukset vuosilta 2010-2023, €]]+Verokompensaatiot[[#This Row],[Veromenetysten korvaus 2024]]</f>
        <v>3428419.251286753</v>
      </c>
    </row>
    <row r="212" spans="1:7">
      <c r="A212" s="32">
        <v>681</v>
      </c>
      <c r="B212" s="13" t="s">
        <v>218</v>
      </c>
      <c r="C212" s="304">
        <v>2598499.5604641046</v>
      </c>
      <c r="D212" s="167">
        <v>1823939.4410390346</v>
      </c>
      <c r="E212" s="167">
        <v>805669.3802147815</v>
      </c>
      <c r="F212" s="167">
        <v>-3647.2257864315234</v>
      </c>
      <c r="G212" s="304">
        <f>Verokompensaatiot[[#This Row],[Jäljelle jäävät korvaukset vuosilta 2010-2023, €]]+Verokompensaatiot[[#This Row],[Veromenetysten korvaus 2024]]</f>
        <v>802022.15442834992</v>
      </c>
    </row>
    <row r="213" spans="1:7">
      <c r="A213" s="32">
        <v>683</v>
      </c>
      <c r="B213" s="13" t="s">
        <v>219</v>
      </c>
      <c r="C213" s="304">
        <v>2518931.3987886487</v>
      </c>
      <c r="D213" s="167">
        <v>1764990.8725029549</v>
      </c>
      <c r="E213" s="167">
        <v>759963.97848509136</v>
      </c>
      <c r="F213" s="167">
        <v>2195.8263855824698</v>
      </c>
      <c r="G213" s="304">
        <f>Verokompensaatiot[[#This Row],[Jäljelle jäävät korvaukset vuosilta 2010-2023, €]]+Verokompensaatiot[[#This Row],[Veromenetysten korvaus 2024]]</f>
        <v>762159.8048706738</v>
      </c>
    </row>
    <row r="214" spans="1:7">
      <c r="A214" s="32">
        <v>684</v>
      </c>
      <c r="B214" s="13" t="s">
        <v>220</v>
      </c>
      <c r="C214" s="304">
        <v>23225148.269903205</v>
      </c>
      <c r="D214" s="167">
        <v>16276110.470209239</v>
      </c>
      <c r="E214" s="167">
        <v>7040812.967825627</v>
      </c>
      <c r="F214" s="167">
        <v>-46326.868723353313</v>
      </c>
      <c r="G214" s="304">
        <f>Verokompensaatiot[[#This Row],[Jäljelle jäävät korvaukset vuosilta 2010-2023, €]]+Verokompensaatiot[[#This Row],[Veromenetysten korvaus 2024]]</f>
        <v>6994486.0991022736</v>
      </c>
    </row>
    <row r="215" spans="1:7">
      <c r="A215" s="32">
        <v>686</v>
      </c>
      <c r="B215" s="13" t="s">
        <v>221</v>
      </c>
      <c r="C215" s="304">
        <v>2187127.0501605025</v>
      </c>
      <c r="D215" s="167">
        <v>1535448.4153805964</v>
      </c>
      <c r="E215" s="167">
        <v>672707.59369978006</v>
      </c>
      <c r="F215" s="167">
        <v>-5763.5498863852827</v>
      </c>
      <c r="G215" s="304">
        <f>Verokompensaatiot[[#This Row],[Jäljelle jäävät korvaukset vuosilta 2010-2023, €]]+Verokompensaatiot[[#This Row],[Veromenetysten korvaus 2024]]</f>
        <v>666944.04381339473</v>
      </c>
    </row>
    <row r="216" spans="1:7">
      <c r="A216" s="32">
        <v>687</v>
      </c>
      <c r="B216" s="13" t="s">
        <v>222</v>
      </c>
      <c r="C216" s="304">
        <v>1255563.7386485457</v>
      </c>
      <c r="D216" s="167">
        <v>877337.92445017875</v>
      </c>
      <c r="E216" s="167">
        <v>376032.70872593054</v>
      </c>
      <c r="F216" s="167">
        <v>997.98261103500727</v>
      </c>
      <c r="G216" s="304">
        <f>Verokompensaatiot[[#This Row],[Jäljelle jäävät korvaukset vuosilta 2010-2023, €]]+Verokompensaatiot[[#This Row],[Veromenetysten korvaus 2024]]</f>
        <v>377030.69133696554</v>
      </c>
    </row>
    <row r="217" spans="1:7">
      <c r="A217" s="32">
        <v>689</v>
      </c>
      <c r="B217" s="13" t="s">
        <v>223</v>
      </c>
      <c r="C217" s="304">
        <v>1983369.1363212909</v>
      </c>
      <c r="D217" s="167">
        <v>1387240.2582120111</v>
      </c>
      <c r="E217" s="167">
        <v>595411.99035538943</v>
      </c>
      <c r="F217" s="167">
        <v>-6980.7495428664679</v>
      </c>
      <c r="G217" s="304">
        <f>Verokompensaatiot[[#This Row],[Jäljelle jäävät korvaukset vuosilta 2010-2023, €]]+Verokompensaatiot[[#This Row],[Veromenetysten korvaus 2024]]</f>
        <v>588431.24081252294</v>
      </c>
    </row>
    <row r="218" spans="1:7">
      <c r="A218" s="32">
        <v>691</v>
      </c>
      <c r="B218" s="13" t="s">
        <v>224</v>
      </c>
      <c r="C218" s="304">
        <v>1903613.2453114691</v>
      </c>
      <c r="D218" s="167">
        <v>1334610.6644693871</v>
      </c>
      <c r="E218" s="167">
        <v>640960.05842737365</v>
      </c>
      <c r="F218" s="167">
        <v>889.16465889832762</v>
      </c>
      <c r="G218" s="304">
        <f>Verokompensaatiot[[#This Row],[Jäljelle jäävät korvaukset vuosilta 2010-2023, €]]+Verokompensaatiot[[#This Row],[Veromenetysten korvaus 2024]]</f>
        <v>641849.22308627202</v>
      </c>
    </row>
    <row r="219" spans="1:7">
      <c r="A219" s="32">
        <v>694</v>
      </c>
      <c r="B219" s="13" t="s">
        <v>225</v>
      </c>
      <c r="C219" s="304">
        <v>14009734.016563462</v>
      </c>
      <c r="D219" s="167">
        <v>9703244.7297688164</v>
      </c>
      <c r="E219" s="167">
        <v>4328850.2716077119</v>
      </c>
      <c r="F219" s="167">
        <v>-65207.639687632676</v>
      </c>
      <c r="G219" s="304">
        <f>Verokompensaatiot[[#This Row],[Jäljelle jäävät korvaukset vuosilta 2010-2023, €]]+Verokompensaatiot[[#This Row],[Veromenetysten korvaus 2024]]</f>
        <v>4263642.6319200788</v>
      </c>
    </row>
    <row r="220" spans="1:7">
      <c r="A220" s="32">
        <v>697</v>
      </c>
      <c r="B220" s="13" t="s">
        <v>226</v>
      </c>
      <c r="C220" s="304">
        <v>971968.24665809888</v>
      </c>
      <c r="D220" s="167">
        <v>680470.55100912787</v>
      </c>
      <c r="E220" s="167">
        <v>294418.19818171416</v>
      </c>
      <c r="F220" s="167">
        <v>-4717.5566931582398</v>
      </c>
      <c r="G220" s="304">
        <f>Verokompensaatiot[[#This Row],[Jäljelle jäävät korvaukset vuosilta 2010-2023, €]]+Verokompensaatiot[[#This Row],[Veromenetysten korvaus 2024]]</f>
        <v>289700.64148855594</v>
      </c>
    </row>
    <row r="221" spans="1:7">
      <c r="A221" s="32">
        <v>698</v>
      </c>
      <c r="B221" s="13" t="s">
        <v>227</v>
      </c>
      <c r="C221" s="304">
        <v>31761070.265235242</v>
      </c>
      <c r="D221" s="167">
        <v>22295780.799656238</v>
      </c>
      <c r="E221" s="167">
        <v>9602704.4680333622</v>
      </c>
      <c r="F221" s="167">
        <v>61591.119052694317</v>
      </c>
      <c r="G221" s="304">
        <f>Verokompensaatiot[[#This Row],[Jäljelle jäävät korvaukset vuosilta 2010-2023, €]]+Verokompensaatiot[[#This Row],[Veromenetysten korvaus 2024]]</f>
        <v>9664295.5870860573</v>
      </c>
    </row>
    <row r="222" spans="1:7">
      <c r="A222" s="32">
        <v>700</v>
      </c>
      <c r="B222" s="13" t="s">
        <v>228</v>
      </c>
      <c r="C222" s="304">
        <v>2773844.493138378</v>
      </c>
      <c r="D222" s="167">
        <v>1953346.4570390568</v>
      </c>
      <c r="E222" s="167">
        <v>815623.78408988658</v>
      </c>
      <c r="F222" s="167">
        <v>-25084.569847599741</v>
      </c>
      <c r="G222" s="304">
        <f>Verokompensaatiot[[#This Row],[Jäljelle jäävät korvaukset vuosilta 2010-2023, €]]+Verokompensaatiot[[#This Row],[Veromenetysten korvaus 2024]]</f>
        <v>790539.21424228686</v>
      </c>
    </row>
    <row r="223" spans="1:7">
      <c r="A223" s="32">
        <v>702</v>
      </c>
      <c r="B223" s="13" t="s">
        <v>229</v>
      </c>
      <c r="C223" s="304">
        <v>2990419.5005834214</v>
      </c>
      <c r="D223" s="167">
        <v>2097173.1570080901</v>
      </c>
      <c r="E223" s="167">
        <v>910151.59470414324</v>
      </c>
      <c r="F223" s="167">
        <v>-12482.508347875468</v>
      </c>
      <c r="G223" s="304">
        <f>Verokompensaatiot[[#This Row],[Jäljelle jäävät korvaukset vuosilta 2010-2023, €]]+Verokompensaatiot[[#This Row],[Veromenetysten korvaus 2024]]</f>
        <v>897669.0863562678</v>
      </c>
    </row>
    <row r="224" spans="1:7">
      <c r="A224" s="32">
        <v>704</v>
      </c>
      <c r="B224" s="13" t="s">
        <v>230</v>
      </c>
      <c r="C224" s="304">
        <v>2868551.7854358489</v>
      </c>
      <c r="D224" s="167">
        <v>2022669.9047249178</v>
      </c>
      <c r="E224" s="167">
        <v>871842.56580709014</v>
      </c>
      <c r="F224" s="167">
        <v>-24726.130465027702</v>
      </c>
      <c r="G224" s="304">
        <f>Verokompensaatiot[[#This Row],[Jäljelle jäävät korvaukset vuosilta 2010-2023, €]]+Verokompensaatiot[[#This Row],[Veromenetysten korvaus 2024]]</f>
        <v>847116.4353420625</v>
      </c>
    </row>
    <row r="225" spans="1:7">
      <c r="A225" s="32">
        <v>707</v>
      </c>
      <c r="B225" s="13" t="s">
        <v>231</v>
      </c>
      <c r="C225" s="304">
        <v>1721685.9576449182</v>
      </c>
      <c r="D225" s="167">
        <v>1208350.8684975533</v>
      </c>
      <c r="E225" s="167">
        <v>524427.44226363301</v>
      </c>
      <c r="F225" s="167">
        <v>-44.61667030094759</v>
      </c>
      <c r="G225" s="304">
        <f>Verokompensaatiot[[#This Row],[Jäljelle jäävät korvaukset vuosilta 2010-2023, €]]+Verokompensaatiot[[#This Row],[Veromenetysten korvaus 2024]]</f>
        <v>524382.82559333206</v>
      </c>
    </row>
    <row r="226" spans="1:7">
      <c r="A226" s="32">
        <v>710</v>
      </c>
      <c r="B226" s="13" t="s">
        <v>232</v>
      </c>
      <c r="C226" s="304">
        <v>16051973.669276308</v>
      </c>
      <c r="D226" s="167">
        <v>11229907.091119945</v>
      </c>
      <c r="E226" s="167">
        <v>4902020.8825135343</v>
      </c>
      <c r="F226" s="167">
        <v>-93203.810375645218</v>
      </c>
      <c r="G226" s="304">
        <f>Verokompensaatiot[[#This Row],[Jäljelle jäävät korvaukset vuosilta 2010-2023, €]]+Verokompensaatiot[[#This Row],[Veromenetysten korvaus 2024]]</f>
        <v>4808817.0721378895</v>
      </c>
    </row>
    <row r="227" spans="1:7">
      <c r="A227" s="32">
        <v>729</v>
      </c>
      <c r="B227" s="13" t="s">
        <v>233</v>
      </c>
      <c r="C227" s="304">
        <v>6306202.7515819687</v>
      </c>
      <c r="D227" s="167">
        <v>4419896.2503372263</v>
      </c>
      <c r="E227" s="167">
        <v>1905196.3208219288</v>
      </c>
      <c r="F227" s="167">
        <v>-22058.211785798332</v>
      </c>
      <c r="G227" s="304">
        <f>Verokompensaatiot[[#This Row],[Jäljelle jäävät korvaukset vuosilta 2010-2023, €]]+Verokompensaatiot[[#This Row],[Veromenetysten korvaus 2024]]</f>
        <v>1883138.1090361304</v>
      </c>
    </row>
    <row r="228" spans="1:7">
      <c r="A228" s="32">
        <v>732</v>
      </c>
      <c r="B228" s="13" t="s">
        <v>234</v>
      </c>
      <c r="C228" s="304">
        <v>2488892.0303752562</v>
      </c>
      <c r="D228" s="167">
        <v>1744840.8980819618</v>
      </c>
      <c r="E228" s="167">
        <v>755675.73850250035</v>
      </c>
      <c r="F228" s="167">
        <v>1465.7189432671148</v>
      </c>
      <c r="G228" s="304">
        <f>Verokompensaatiot[[#This Row],[Jäljelle jäävät korvaukset vuosilta 2010-2023, €]]+Verokompensaatiot[[#This Row],[Veromenetysten korvaus 2024]]</f>
        <v>757141.45744576748</v>
      </c>
    </row>
    <row r="229" spans="1:7">
      <c r="A229" s="32">
        <v>734</v>
      </c>
      <c r="B229" s="13" t="s">
        <v>235</v>
      </c>
      <c r="C229" s="304">
        <v>30209926.755465154</v>
      </c>
      <c r="D229" s="167">
        <v>21132009.225452807</v>
      </c>
      <c r="E229" s="167">
        <v>9273826.570309896</v>
      </c>
      <c r="F229" s="167">
        <v>-140622.93085031488</v>
      </c>
      <c r="G229" s="304">
        <f>Verokompensaatiot[[#This Row],[Jäljelle jäävät korvaukset vuosilta 2010-2023, €]]+Verokompensaatiot[[#This Row],[Veromenetysten korvaus 2024]]</f>
        <v>9133203.639459582</v>
      </c>
    </row>
    <row r="230" spans="1:7">
      <c r="A230" s="32">
        <v>738</v>
      </c>
      <c r="B230" s="13" t="s">
        <v>236</v>
      </c>
      <c r="C230" s="304">
        <v>1915189.9029749373</v>
      </c>
      <c r="D230" s="167">
        <v>1343363.4337225633</v>
      </c>
      <c r="E230" s="167">
        <v>584899.15882966924</v>
      </c>
      <c r="F230" s="167">
        <v>-15128.506439010893</v>
      </c>
      <c r="G230" s="304">
        <f>Verokompensaatiot[[#This Row],[Jäljelle jäävät korvaukset vuosilta 2010-2023, €]]+Verokompensaatiot[[#This Row],[Veromenetysten korvaus 2024]]</f>
        <v>569770.65239065839</v>
      </c>
    </row>
    <row r="231" spans="1:7">
      <c r="A231" s="32">
        <v>739</v>
      </c>
      <c r="B231" s="13" t="s">
        <v>237</v>
      </c>
      <c r="C231" s="304">
        <v>2424447.1275602533</v>
      </c>
      <c r="D231" s="167">
        <v>1701388.8589313866</v>
      </c>
      <c r="E231" s="167">
        <v>719684.4299765157</v>
      </c>
      <c r="F231" s="167">
        <v>-15399.730164890145</v>
      </c>
      <c r="G231" s="304">
        <f>Verokompensaatiot[[#This Row],[Jäljelle jäävät korvaukset vuosilta 2010-2023, €]]+Verokompensaatiot[[#This Row],[Veromenetysten korvaus 2024]]</f>
        <v>704284.69981162553</v>
      </c>
    </row>
    <row r="232" spans="1:7">
      <c r="A232" s="32">
        <v>740</v>
      </c>
      <c r="B232" s="13" t="s">
        <v>238</v>
      </c>
      <c r="C232" s="304">
        <v>20355049.122418426</v>
      </c>
      <c r="D232" s="167">
        <v>14288904.142906262</v>
      </c>
      <c r="E232" s="167">
        <v>6155499.2061898317</v>
      </c>
      <c r="F232" s="167">
        <v>-3462.5217500497383</v>
      </c>
      <c r="G232" s="304">
        <f>Verokompensaatiot[[#This Row],[Jäljelle jäävät korvaukset vuosilta 2010-2023, €]]+Verokompensaatiot[[#This Row],[Veromenetysten korvaus 2024]]</f>
        <v>6152036.6844397821</v>
      </c>
    </row>
    <row r="233" spans="1:7">
      <c r="A233" s="32">
        <v>742</v>
      </c>
      <c r="B233" s="13" t="s">
        <v>239</v>
      </c>
      <c r="C233" s="304">
        <v>760117.69443824957</v>
      </c>
      <c r="D233" s="167">
        <v>533029.80120348418</v>
      </c>
      <c r="E233" s="167">
        <v>225038.02043149644</v>
      </c>
      <c r="F233" s="167">
        <v>2775.6352535470601</v>
      </c>
      <c r="G233" s="304">
        <f>Verokompensaatiot[[#This Row],[Jäljelle jäävät korvaukset vuosilta 2010-2023, €]]+Verokompensaatiot[[#This Row],[Veromenetysten korvaus 2024]]</f>
        <v>227813.65568504349</v>
      </c>
    </row>
    <row r="234" spans="1:7">
      <c r="A234" s="32">
        <v>743</v>
      </c>
      <c r="B234" s="13" t="s">
        <v>240</v>
      </c>
      <c r="C234" s="304">
        <v>32369501.429993518</v>
      </c>
      <c r="D234" s="167">
        <v>22750470.573308073</v>
      </c>
      <c r="E234" s="167">
        <v>9945565.9278010912</v>
      </c>
      <c r="F234" s="167">
        <v>-53755.976626312869</v>
      </c>
      <c r="G234" s="304">
        <f>Verokompensaatiot[[#This Row],[Jäljelle jäävät korvaukset vuosilta 2010-2023, €]]+Verokompensaatiot[[#This Row],[Veromenetysten korvaus 2024]]</f>
        <v>9891809.9511747789</v>
      </c>
    </row>
    <row r="235" spans="1:7">
      <c r="A235" s="32">
        <v>746</v>
      </c>
      <c r="B235" s="13" t="s">
        <v>241</v>
      </c>
      <c r="C235" s="304">
        <v>2965832.681737382</v>
      </c>
      <c r="D235" s="167">
        <v>2086274.2848583567</v>
      </c>
      <c r="E235" s="167">
        <v>923550.17904456658</v>
      </c>
      <c r="F235" s="167">
        <v>3487.6826948098169</v>
      </c>
      <c r="G235" s="304">
        <f>Verokompensaatiot[[#This Row],[Jäljelle jäävät korvaukset vuosilta 2010-2023, €]]+Verokompensaatiot[[#This Row],[Veromenetysten korvaus 2024]]</f>
        <v>927037.86173937644</v>
      </c>
    </row>
    <row r="236" spans="1:7">
      <c r="A236" s="32">
        <v>747</v>
      </c>
      <c r="B236" s="13" t="s">
        <v>242</v>
      </c>
      <c r="C236" s="304">
        <v>1116998.2608955826</v>
      </c>
      <c r="D236" s="167">
        <v>784046.68247535359</v>
      </c>
      <c r="E236" s="167">
        <v>336015.46016985853</v>
      </c>
      <c r="F236" s="167">
        <v>-923.87301867191536</v>
      </c>
      <c r="G236" s="304">
        <f>Verokompensaatiot[[#This Row],[Jäljelle jäävät korvaukset vuosilta 2010-2023, €]]+Verokompensaatiot[[#This Row],[Veromenetysten korvaus 2024]]</f>
        <v>335091.5871511866</v>
      </c>
    </row>
    <row r="237" spans="1:7">
      <c r="A237" s="32">
        <v>748</v>
      </c>
      <c r="B237" s="13" t="s">
        <v>243</v>
      </c>
      <c r="C237" s="304">
        <v>3237607.5872490415</v>
      </c>
      <c r="D237" s="167">
        <v>2269453.851386237</v>
      </c>
      <c r="E237" s="167">
        <v>1025424.8215553551</v>
      </c>
      <c r="F237" s="167">
        <v>-9744.5270485501187</v>
      </c>
      <c r="G237" s="304">
        <f>Verokompensaatiot[[#This Row],[Jäljelle jäävät korvaukset vuosilta 2010-2023, €]]+Verokompensaatiot[[#This Row],[Veromenetysten korvaus 2024]]</f>
        <v>1015680.294506805</v>
      </c>
    </row>
    <row r="238" spans="1:7">
      <c r="A238" s="32">
        <v>749</v>
      </c>
      <c r="B238" s="13" t="s">
        <v>244</v>
      </c>
      <c r="C238" s="304">
        <v>10171111.007828463</v>
      </c>
      <c r="D238" s="167">
        <v>7132932.7635704437</v>
      </c>
      <c r="E238" s="167">
        <v>3085504.7920736158</v>
      </c>
      <c r="F238" s="167">
        <v>-65483.638688530249</v>
      </c>
      <c r="G238" s="304">
        <f>Verokompensaatiot[[#This Row],[Jäljelle jäävät korvaukset vuosilta 2010-2023, €]]+Verokompensaatiot[[#This Row],[Veromenetysten korvaus 2024]]</f>
        <v>3020021.1533850855</v>
      </c>
    </row>
    <row r="239" spans="1:7">
      <c r="A239" s="32">
        <v>751</v>
      </c>
      <c r="B239" s="13" t="s">
        <v>245</v>
      </c>
      <c r="C239" s="304">
        <v>1765546.7622344922</v>
      </c>
      <c r="D239" s="167">
        <v>1237889.3637190198</v>
      </c>
      <c r="E239" s="167">
        <v>521520.347331553</v>
      </c>
      <c r="F239" s="167">
        <v>-16143.542302261176</v>
      </c>
      <c r="G239" s="304">
        <f>Verokompensaatiot[[#This Row],[Jäljelle jäävät korvaukset vuosilta 2010-2023, €]]+Verokompensaatiot[[#This Row],[Veromenetysten korvaus 2024]]</f>
        <v>505376.80502929183</v>
      </c>
    </row>
    <row r="240" spans="1:7">
      <c r="A240" s="32">
        <v>753</v>
      </c>
      <c r="B240" s="13" t="s">
        <v>246</v>
      </c>
      <c r="C240" s="304">
        <v>8181838.7585110879</v>
      </c>
      <c r="D240" s="167">
        <v>5677173.4762421548</v>
      </c>
      <c r="E240" s="167">
        <v>2530377.8872347632</v>
      </c>
      <c r="F240" s="167">
        <v>-54785.270209304406</v>
      </c>
      <c r="G240" s="304">
        <f>Verokompensaatiot[[#This Row],[Jäljelle jäävät korvaukset vuosilta 2010-2023, €]]+Verokompensaatiot[[#This Row],[Veromenetysten korvaus 2024]]</f>
        <v>2475592.6170254587</v>
      </c>
    </row>
    <row r="241" spans="1:7">
      <c r="A241" s="32">
        <v>755</v>
      </c>
      <c r="B241" s="13" t="s">
        <v>247</v>
      </c>
      <c r="C241" s="304">
        <v>3038323.0277892426</v>
      </c>
      <c r="D241" s="167">
        <v>2118261.7021271167</v>
      </c>
      <c r="E241" s="167">
        <v>912800.49977479735</v>
      </c>
      <c r="F241" s="167">
        <v>-43903.329861416343</v>
      </c>
      <c r="G241" s="304">
        <f>Verokompensaatiot[[#This Row],[Jäljelle jäävät korvaukset vuosilta 2010-2023, €]]+Verokompensaatiot[[#This Row],[Veromenetysten korvaus 2024]]</f>
        <v>868897.16991338099</v>
      </c>
    </row>
    <row r="242" spans="1:7">
      <c r="A242" s="32">
        <v>758</v>
      </c>
      <c r="B242" s="13" t="s">
        <v>248</v>
      </c>
      <c r="C242" s="304">
        <v>5054979.3097698623</v>
      </c>
      <c r="D242" s="167">
        <v>3532799.0221280023</v>
      </c>
      <c r="E242" s="167">
        <v>1522016.359015387</v>
      </c>
      <c r="F242" s="167">
        <v>-10508.418054106198</v>
      </c>
      <c r="G242" s="304">
        <f>Verokompensaatiot[[#This Row],[Jäljelle jäävät korvaukset vuosilta 2010-2023, €]]+Verokompensaatiot[[#This Row],[Veromenetysten korvaus 2024]]</f>
        <v>1511507.9409612808</v>
      </c>
    </row>
    <row r="243" spans="1:7">
      <c r="A243" s="32">
        <v>759</v>
      </c>
      <c r="B243" s="13" t="s">
        <v>249</v>
      </c>
      <c r="C243" s="304">
        <v>1554416.6734008971</v>
      </c>
      <c r="D243" s="167">
        <v>1091927.4358975545</v>
      </c>
      <c r="E243" s="167">
        <v>487637.29880807875</v>
      </c>
      <c r="F243" s="167">
        <v>-665.12050297063706</v>
      </c>
      <c r="G243" s="304">
        <f>Verokompensaatiot[[#This Row],[Jäljelle jäävät korvaukset vuosilta 2010-2023, €]]+Verokompensaatiot[[#This Row],[Veromenetysten korvaus 2024]]</f>
        <v>486972.1783051081</v>
      </c>
    </row>
    <row r="244" spans="1:7">
      <c r="A244" s="32">
        <v>761</v>
      </c>
      <c r="B244" s="13" t="s">
        <v>250</v>
      </c>
      <c r="C244" s="304">
        <v>5956096.5129892016</v>
      </c>
      <c r="D244" s="167">
        <v>4169339.5554828024</v>
      </c>
      <c r="E244" s="167">
        <v>1840449.4381827028</v>
      </c>
      <c r="F244" s="167">
        <v>-14516.78431071965</v>
      </c>
      <c r="G244" s="304">
        <f>Verokompensaatiot[[#This Row],[Jäljelle jäävät korvaukset vuosilta 2010-2023, €]]+Verokompensaatiot[[#This Row],[Veromenetysten korvaus 2024]]</f>
        <v>1825932.6538719831</v>
      </c>
    </row>
    <row r="245" spans="1:7">
      <c r="A245" s="32">
        <v>762</v>
      </c>
      <c r="B245" s="13" t="s">
        <v>251</v>
      </c>
      <c r="C245" s="304">
        <v>2838254.8865405461</v>
      </c>
      <c r="D245" s="167">
        <v>1995370.3311661878</v>
      </c>
      <c r="E245" s="167">
        <v>890771.17347844271</v>
      </c>
      <c r="F245" s="167">
        <v>-5539.6239367263152</v>
      </c>
      <c r="G245" s="304">
        <f>Verokompensaatiot[[#This Row],[Jäljelle jäävät korvaukset vuosilta 2010-2023, €]]+Verokompensaatiot[[#This Row],[Veromenetysten korvaus 2024]]</f>
        <v>885231.54954171635</v>
      </c>
    </row>
    <row r="246" spans="1:7">
      <c r="A246" s="32">
        <v>765</v>
      </c>
      <c r="B246" s="13" t="s">
        <v>252</v>
      </c>
      <c r="C246" s="304">
        <v>6263266.1937809037</v>
      </c>
      <c r="D246" s="167">
        <v>4395114.2104134681</v>
      </c>
      <c r="E246" s="167">
        <v>1887722.8527956754</v>
      </c>
      <c r="F246" s="167">
        <v>-25338.82072308183</v>
      </c>
      <c r="G246" s="304">
        <f>Verokompensaatiot[[#This Row],[Jäljelle jäävät korvaukset vuosilta 2010-2023, €]]+Verokompensaatiot[[#This Row],[Veromenetysten korvaus 2024]]</f>
        <v>1862384.0320725935</v>
      </c>
    </row>
    <row r="247" spans="1:7">
      <c r="A247" s="32">
        <v>768</v>
      </c>
      <c r="B247" s="13" t="s">
        <v>253</v>
      </c>
      <c r="C247" s="304">
        <v>1888764.8482496762</v>
      </c>
      <c r="D247" s="167">
        <v>1325290.4920920224</v>
      </c>
      <c r="E247" s="167">
        <v>569415.54148617201</v>
      </c>
      <c r="F247" s="167">
        <v>-2063.4236582368912</v>
      </c>
      <c r="G247" s="304">
        <f>Verokompensaatiot[[#This Row],[Jäljelle jäävät korvaukset vuosilta 2010-2023, €]]+Verokompensaatiot[[#This Row],[Veromenetysten korvaus 2024]]</f>
        <v>567352.11782793514</v>
      </c>
    </row>
    <row r="248" spans="1:7">
      <c r="A248" s="32">
        <v>777</v>
      </c>
      <c r="B248" s="13" t="s">
        <v>254</v>
      </c>
      <c r="C248" s="304">
        <v>5154800.7070890032</v>
      </c>
      <c r="D248" s="167">
        <v>3615022.197175011</v>
      </c>
      <c r="E248" s="167">
        <v>1559568.3935236624</v>
      </c>
      <c r="F248" s="167">
        <v>-246.56918531909105</v>
      </c>
      <c r="G248" s="304">
        <f>Verokompensaatiot[[#This Row],[Jäljelle jäävät korvaukset vuosilta 2010-2023, €]]+Verokompensaatiot[[#This Row],[Veromenetysten korvaus 2024]]</f>
        <v>1559321.8243383432</v>
      </c>
    </row>
    <row r="249" spans="1:7">
      <c r="A249" s="32">
        <v>778</v>
      </c>
      <c r="B249" s="13" t="s">
        <v>255</v>
      </c>
      <c r="C249" s="304">
        <v>4490126.9750424102</v>
      </c>
      <c r="D249" s="167">
        <v>3150935.1993503687</v>
      </c>
      <c r="E249" s="167">
        <v>1365028.5224604667</v>
      </c>
      <c r="F249" s="167">
        <v>-5890.9047256729646</v>
      </c>
      <c r="G249" s="304">
        <f>Verokompensaatiot[[#This Row],[Jäljelle jäävät korvaukset vuosilta 2010-2023, €]]+Verokompensaatiot[[#This Row],[Veromenetysten korvaus 2024]]</f>
        <v>1359137.6177347938</v>
      </c>
    </row>
    <row r="250" spans="1:7">
      <c r="A250" s="32">
        <v>781</v>
      </c>
      <c r="B250" s="13" t="s">
        <v>256</v>
      </c>
      <c r="C250" s="304">
        <v>2642846.6544762929</v>
      </c>
      <c r="D250" s="167">
        <v>1852723.242580995</v>
      </c>
      <c r="E250" s="167">
        <v>805419.18893994577</v>
      </c>
      <c r="F250" s="167">
        <v>-3269.1115672129708</v>
      </c>
      <c r="G250" s="304">
        <f>Verokompensaatiot[[#This Row],[Jäljelle jäävät korvaukset vuosilta 2010-2023, €]]+Verokompensaatiot[[#This Row],[Veromenetysten korvaus 2024]]</f>
        <v>802150.07737273281</v>
      </c>
    </row>
    <row r="251" spans="1:7">
      <c r="A251" s="32">
        <v>783</v>
      </c>
      <c r="B251" s="13" t="s">
        <v>257</v>
      </c>
      <c r="C251" s="304">
        <v>4135763.3066697591</v>
      </c>
      <c r="D251" s="167">
        <v>2907169.1693065078</v>
      </c>
      <c r="E251" s="167">
        <v>1263911.4918444799</v>
      </c>
      <c r="F251" s="167">
        <v>-25297.668876097196</v>
      </c>
      <c r="G251" s="304">
        <f>Verokompensaatiot[[#This Row],[Jäljelle jäävät korvaukset vuosilta 2010-2023, €]]+Verokompensaatiot[[#This Row],[Veromenetysten korvaus 2024]]</f>
        <v>1238613.8229683826</v>
      </c>
    </row>
    <row r="252" spans="1:7">
      <c r="A252" s="32">
        <v>785</v>
      </c>
      <c r="B252" s="13" t="s">
        <v>258</v>
      </c>
      <c r="C252" s="304">
        <v>1958875.3334883768</v>
      </c>
      <c r="D252" s="167">
        <v>1371848.1116550362</v>
      </c>
      <c r="E252" s="167">
        <v>638365.88914082851</v>
      </c>
      <c r="F252" s="167">
        <v>-1738.7571173005672</v>
      </c>
      <c r="G252" s="304">
        <f>Verokompensaatiot[[#This Row],[Jäljelle jäävät korvaukset vuosilta 2010-2023, €]]+Verokompensaatiot[[#This Row],[Veromenetysten korvaus 2024]]</f>
        <v>636627.13202352799</v>
      </c>
    </row>
    <row r="253" spans="1:7">
      <c r="A253" s="32">
        <v>790</v>
      </c>
      <c r="B253" s="13" t="s">
        <v>259</v>
      </c>
      <c r="C253" s="304">
        <v>14795834.095750891</v>
      </c>
      <c r="D253" s="167">
        <v>10393376.626100179</v>
      </c>
      <c r="E253" s="167">
        <v>4475838.6949382462</v>
      </c>
      <c r="F253" s="167">
        <v>-97637.420714441367</v>
      </c>
      <c r="G253" s="304">
        <f>Verokompensaatiot[[#This Row],[Jäljelle jäävät korvaukset vuosilta 2010-2023, €]]+Verokompensaatiot[[#This Row],[Veromenetysten korvaus 2024]]</f>
        <v>4378201.2742238045</v>
      </c>
    </row>
    <row r="254" spans="1:7">
      <c r="A254" s="32">
        <v>791</v>
      </c>
      <c r="B254" s="13" t="s">
        <v>260</v>
      </c>
      <c r="C254" s="304">
        <v>4054664.5666210842</v>
      </c>
      <c r="D254" s="167">
        <v>2843514.7785984869</v>
      </c>
      <c r="E254" s="167">
        <v>1262903.4928640015</v>
      </c>
      <c r="F254" s="167">
        <v>-3481.3071575720205</v>
      </c>
      <c r="G254" s="304">
        <f>Verokompensaatiot[[#This Row],[Jäljelle jäävät korvaukset vuosilta 2010-2023, €]]+Verokompensaatiot[[#This Row],[Veromenetysten korvaus 2024]]</f>
        <v>1259422.1857064294</v>
      </c>
    </row>
    <row r="255" spans="1:7">
      <c r="A255" s="32">
        <v>831</v>
      </c>
      <c r="B255" s="13" t="s">
        <v>261</v>
      </c>
      <c r="C255" s="304">
        <v>2316145.1856104983</v>
      </c>
      <c r="D255" s="167">
        <v>1630304.1900245138</v>
      </c>
      <c r="E255" s="167">
        <v>695604.28385445755</v>
      </c>
      <c r="F255" s="167">
        <v>-18795.158042885178</v>
      </c>
      <c r="G255" s="304">
        <f>Verokompensaatiot[[#This Row],[Jäljelle jäävät korvaukset vuosilta 2010-2023, €]]+Verokompensaatiot[[#This Row],[Veromenetysten korvaus 2024]]</f>
        <v>676809.12581157242</v>
      </c>
    </row>
    <row r="256" spans="1:7">
      <c r="A256" s="32">
        <v>832</v>
      </c>
      <c r="B256" s="13" t="s">
        <v>262</v>
      </c>
      <c r="C256" s="304">
        <v>2562167.0502761239</v>
      </c>
      <c r="D256" s="167">
        <v>1798074.6690510975</v>
      </c>
      <c r="E256" s="167">
        <v>765347.09521522536</v>
      </c>
      <c r="F256" s="167">
        <v>94.710858530927453</v>
      </c>
      <c r="G256" s="304">
        <f>Verokompensaatiot[[#This Row],[Jäljelle jäävät korvaukset vuosilta 2010-2023, €]]+Verokompensaatiot[[#This Row],[Veromenetysten korvaus 2024]]</f>
        <v>765441.80607375631</v>
      </c>
    </row>
    <row r="257" spans="1:7">
      <c r="A257" s="32">
        <v>833</v>
      </c>
      <c r="B257" s="13" t="s">
        <v>263</v>
      </c>
      <c r="C257" s="304">
        <v>1103683.1998708695</v>
      </c>
      <c r="D257" s="167">
        <v>773995.57247688994</v>
      </c>
      <c r="E257" s="167">
        <v>342281.76810028055</v>
      </c>
      <c r="F257" s="167">
        <v>-7185.6569388959533</v>
      </c>
      <c r="G257" s="304">
        <f>Verokompensaatiot[[#This Row],[Jäljelle jäävät korvaukset vuosilta 2010-2023, €]]+Verokompensaatiot[[#This Row],[Veromenetysten korvaus 2024]]</f>
        <v>335096.11116138462</v>
      </c>
    </row>
    <row r="258" spans="1:7">
      <c r="A258" s="32">
        <v>834</v>
      </c>
      <c r="B258" s="13" t="s">
        <v>264</v>
      </c>
      <c r="C258" s="304">
        <v>3708979.5918655051</v>
      </c>
      <c r="D258" s="167">
        <v>2609410.0476463553</v>
      </c>
      <c r="E258" s="167">
        <v>1113721.6941235559</v>
      </c>
      <c r="F258" s="167">
        <v>-24717.224699091807</v>
      </c>
      <c r="G258" s="304">
        <f>Verokompensaatiot[[#This Row],[Jäljelle jäävät korvaukset vuosilta 2010-2023, €]]+Verokompensaatiot[[#This Row],[Veromenetysten korvaus 2024]]</f>
        <v>1089004.469424464</v>
      </c>
    </row>
    <row r="259" spans="1:7">
      <c r="A259" s="32">
        <v>837</v>
      </c>
      <c r="B259" s="13" t="s">
        <v>265</v>
      </c>
      <c r="C259" s="304">
        <v>117060643.86201537</v>
      </c>
      <c r="D259" s="167">
        <v>81865033.504743978</v>
      </c>
      <c r="E259" s="167">
        <v>36300023.396053225</v>
      </c>
      <c r="F259" s="167">
        <v>420076.98405097169</v>
      </c>
      <c r="G259" s="304">
        <f>Verokompensaatiot[[#This Row],[Jäljelle jäävät korvaukset vuosilta 2010-2023, €]]+Verokompensaatiot[[#This Row],[Veromenetysten korvaus 2024]]</f>
        <v>36720100.380104199</v>
      </c>
    </row>
    <row r="260" spans="1:7">
      <c r="A260" s="32">
        <v>844</v>
      </c>
      <c r="B260" s="13" t="s">
        <v>266</v>
      </c>
      <c r="C260" s="304">
        <v>1211900.8783003301</v>
      </c>
      <c r="D260" s="167">
        <v>850327.49589453544</v>
      </c>
      <c r="E260" s="167">
        <v>367381.62735902192</v>
      </c>
      <c r="F260" s="167">
        <v>-8927.1742334659211</v>
      </c>
      <c r="G260" s="304">
        <f>Verokompensaatiot[[#This Row],[Jäljelle jäävät korvaukset vuosilta 2010-2023, €]]+Verokompensaatiot[[#This Row],[Veromenetysten korvaus 2024]]</f>
        <v>358454.453125556</v>
      </c>
    </row>
    <row r="261" spans="1:7">
      <c r="A261" s="32">
        <v>845</v>
      </c>
      <c r="B261" s="13" t="s">
        <v>267</v>
      </c>
      <c r="C261" s="304">
        <v>1903717.6959708424</v>
      </c>
      <c r="D261" s="167">
        <v>1331868.4926218244</v>
      </c>
      <c r="E261" s="167">
        <v>595425.26634182339</v>
      </c>
      <c r="F261" s="167">
        <v>-5597.3370576055113</v>
      </c>
      <c r="G261" s="304">
        <f>Verokompensaatiot[[#This Row],[Jäljelle jäävät korvaukset vuosilta 2010-2023, €]]+Verokompensaatiot[[#This Row],[Veromenetysten korvaus 2024]]</f>
        <v>589827.92928421788</v>
      </c>
    </row>
    <row r="262" spans="1:7">
      <c r="A262" s="32">
        <v>846</v>
      </c>
      <c r="B262" s="13" t="s">
        <v>268</v>
      </c>
      <c r="C262" s="304">
        <v>3738628.9424776365</v>
      </c>
      <c r="D262" s="167">
        <v>2627877.7801566725</v>
      </c>
      <c r="E262" s="167">
        <v>1137822.754602755</v>
      </c>
      <c r="F262" s="167">
        <v>355.49147906483813</v>
      </c>
      <c r="G262" s="304">
        <f>Verokompensaatiot[[#This Row],[Jäljelle jäävät korvaukset vuosilta 2010-2023, €]]+Verokompensaatiot[[#This Row],[Veromenetysten korvaus 2024]]</f>
        <v>1138178.2460818198</v>
      </c>
    </row>
    <row r="263" spans="1:7">
      <c r="A263" s="32">
        <v>848</v>
      </c>
      <c r="B263" s="13" t="s">
        <v>269</v>
      </c>
      <c r="C263" s="304">
        <v>3181416.3734441213</v>
      </c>
      <c r="D263" s="167">
        <v>2231096.2699434785</v>
      </c>
      <c r="E263" s="167">
        <v>989321.16184801655</v>
      </c>
      <c r="F263" s="167">
        <v>-12471.088586874963</v>
      </c>
      <c r="G263" s="304">
        <f>Verokompensaatiot[[#This Row],[Jäljelle jäävät korvaukset vuosilta 2010-2023, €]]+Verokompensaatiot[[#This Row],[Veromenetysten korvaus 2024]]</f>
        <v>976850.07326114154</v>
      </c>
    </row>
    <row r="264" spans="1:7">
      <c r="A264" s="32">
        <v>849</v>
      </c>
      <c r="B264" s="13" t="s">
        <v>270</v>
      </c>
      <c r="C264" s="304">
        <v>2165019.4841542882</v>
      </c>
      <c r="D264" s="167">
        <v>1517975.3511777897</v>
      </c>
      <c r="E264" s="167">
        <v>698965.11716177594</v>
      </c>
      <c r="F264" s="167">
        <v>-1960.3759419803773</v>
      </c>
      <c r="G264" s="304">
        <f>Verokompensaatiot[[#This Row],[Jäljelle jäävät korvaukset vuosilta 2010-2023, €]]+Verokompensaatiot[[#This Row],[Veromenetysten korvaus 2024]]</f>
        <v>697004.74121979554</v>
      </c>
    </row>
    <row r="265" spans="1:7">
      <c r="A265" s="32">
        <v>850</v>
      </c>
      <c r="B265" s="13" t="s">
        <v>271</v>
      </c>
      <c r="C265" s="304">
        <v>1427829.0367570685</v>
      </c>
      <c r="D265" s="167">
        <v>1003078.241190937</v>
      </c>
      <c r="E265" s="167">
        <v>420099.4296281893</v>
      </c>
      <c r="F265" s="167">
        <v>-16488.361190124262</v>
      </c>
      <c r="G265" s="304">
        <f>Verokompensaatiot[[#This Row],[Jäljelle jäävät korvaukset vuosilta 2010-2023, €]]+Verokompensaatiot[[#This Row],[Veromenetysten korvaus 2024]]</f>
        <v>403611.06843806506</v>
      </c>
    </row>
    <row r="266" spans="1:7">
      <c r="A266" s="32">
        <v>851</v>
      </c>
      <c r="B266" s="13" t="s">
        <v>272</v>
      </c>
      <c r="C266" s="304">
        <v>10885150.482996266</v>
      </c>
      <c r="D266" s="167">
        <v>7654358.1523133954</v>
      </c>
      <c r="E266" s="167">
        <v>3292338.6038466329</v>
      </c>
      <c r="F266" s="167">
        <v>-18714.073120874687</v>
      </c>
      <c r="G266" s="304">
        <f>Verokompensaatiot[[#This Row],[Jäljelle jäävät korvaukset vuosilta 2010-2023, €]]+Verokompensaatiot[[#This Row],[Veromenetysten korvaus 2024]]</f>
        <v>3273624.5307257581</v>
      </c>
    </row>
    <row r="267" spans="1:7">
      <c r="A267" s="32">
        <v>853</v>
      </c>
      <c r="B267" s="13" t="s">
        <v>273</v>
      </c>
      <c r="C267" s="304">
        <v>101052572.13740179</v>
      </c>
      <c r="D267" s="167">
        <v>70671720.52821371</v>
      </c>
      <c r="E267" s="167">
        <v>31340782.047305316</v>
      </c>
      <c r="F267" s="167">
        <v>374358.79328620632</v>
      </c>
      <c r="G267" s="304">
        <f>Verokompensaatiot[[#This Row],[Jäljelle jäävät korvaukset vuosilta 2010-2023, €]]+Verokompensaatiot[[#This Row],[Veromenetysten korvaus 2024]]</f>
        <v>31715140.840591524</v>
      </c>
    </row>
    <row r="268" spans="1:7">
      <c r="A268" s="32">
        <v>854</v>
      </c>
      <c r="B268" s="13" t="s">
        <v>274</v>
      </c>
      <c r="C268" s="304">
        <v>2268127.0872382307</v>
      </c>
      <c r="D268" s="167">
        <v>1592970.1746957037</v>
      </c>
      <c r="E268" s="167">
        <v>677713.52548992494</v>
      </c>
      <c r="F268" s="167">
        <v>-6669.4635548915649</v>
      </c>
      <c r="G268" s="304">
        <f>Verokompensaatiot[[#This Row],[Jäljelle jäävät korvaukset vuosilta 2010-2023, €]]+Verokompensaatiot[[#This Row],[Veromenetysten korvaus 2024]]</f>
        <v>671044.06193503342</v>
      </c>
    </row>
    <row r="269" spans="1:7">
      <c r="A269" s="32">
        <v>857</v>
      </c>
      <c r="B269" s="13" t="s">
        <v>275</v>
      </c>
      <c r="C269" s="304">
        <v>1804787.613218969</v>
      </c>
      <c r="D269" s="167">
        <v>1263376.6643490982</v>
      </c>
      <c r="E269" s="167">
        <v>527451.85057411972</v>
      </c>
      <c r="F269" s="167">
        <v>-8903.5198820928417</v>
      </c>
      <c r="G269" s="304">
        <f>Verokompensaatiot[[#This Row],[Jäljelle jäävät korvaukset vuosilta 2010-2023, €]]+Verokompensaatiot[[#This Row],[Veromenetysten korvaus 2024]]</f>
        <v>518548.33069202688</v>
      </c>
    </row>
    <row r="270" spans="1:7">
      <c r="A270" s="32">
        <v>858</v>
      </c>
      <c r="B270" s="13" t="s">
        <v>276</v>
      </c>
      <c r="C270" s="304">
        <v>15044079.26054896</v>
      </c>
      <c r="D270" s="167">
        <v>10449577.117429107</v>
      </c>
      <c r="E270" s="167">
        <v>4629137.4877160415</v>
      </c>
      <c r="F270" s="167">
        <v>-106119.51493814212</v>
      </c>
      <c r="G270" s="304">
        <f>Verokompensaatiot[[#This Row],[Jäljelle jäävät korvaukset vuosilta 2010-2023, €]]+Verokompensaatiot[[#This Row],[Veromenetysten korvaus 2024]]</f>
        <v>4523017.9727778994</v>
      </c>
    </row>
    <row r="271" spans="1:7">
      <c r="A271" s="32">
        <v>859</v>
      </c>
      <c r="B271" s="13" t="s">
        <v>277</v>
      </c>
      <c r="C271" s="304">
        <v>3312813.4295565658</v>
      </c>
      <c r="D271" s="167">
        <v>2336673.0353434347</v>
      </c>
      <c r="E271" s="167">
        <v>968220.28774869489</v>
      </c>
      <c r="F271" s="167">
        <v>-24225.913534068655</v>
      </c>
      <c r="G271" s="304">
        <f>Verokompensaatiot[[#This Row],[Jäljelle jäävät korvaukset vuosilta 2010-2023, €]]+Verokompensaatiot[[#This Row],[Veromenetysten korvaus 2024]]</f>
        <v>943994.37421462627</v>
      </c>
    </row>
    <row r="272" spans="1:7">
      <c r="A272" s="32">
        <v>886</v>
      </c>
      <c r="B272" s="13" t="s">
        <v>278</v>
      </c>
      <c r="C272" s="304">
        <v>6475622.1633369755</v>
      </c>
      <c r="D272" s="167">
        <v>4562511.0484115137</v>
      </c>
      <c r="E272" s="167">
        <v>1935332.8315087492</v>
      </c>
      <c r="F272" s="167">
        <v>-28088.924984773057</v>
      </c>
      <c r="G272" s="304">
        <f>Verokompensaatiot[[#This Row],[Jäljelle jäävät korvaukset vuosilta 2010-2023, €]]+Verokompensaatiot[[#This Row],[Veromenetysten korvaus 2024]]</f>
        <v>1907243.906523976</v>
      </c>
    </row>
    <row r="273" spans="1:7">
      <c r="A273" s="32">
        <v>887</v>
      </c>
      <c r="B273" s="13" t="s">
        <v>279</v>
      </c>
      <c r="C273" s="304">
        <v>3434638.6272101505</v>
      </c>
      <c r="D273" s="167">
        <v>2407699.3481854247</v>
      </c>
      <c r="E273" s="167">
        <v>1059397.7324163243</v>
      </c>
      <c r="F273" s="167">
        <v>-22137.603092433375</v>
      </c>
      <c r="G273" s="304">
        <f>Verokompensaatiot[[#This Row],[Jäljelle jäävät korvaukset vuosilta 2010-2023, €]]+Verokompensaatiot[[#This Row],[Veromenetysten korvaus 2024]]</f>
        <v>1037260.1293238909</v>
      </c>
    </row>
    <row r="274" spans="1:7">
      <c r="A274" s="32">
        <v>889</v>
      </c>
      <c r="B274" s="13" t="s">
        <v>280</v>
      </c>
      <c r="C274" s="304">
        <v>1809750.447115452</v>
      </c>
      <c r="D274" s="167">
        <v>1268594.7717289804</v>
      </c>
      <c r="E274" s="167">
        <v>555205.31133360858</v>
      </c>
      <c r="F274" s="167">
        <v>-2221.0085262214507</v>
      </c>
      <c r="G274" s="304">
        <f>Verokompensaatiot[[#This Row],[Jäljelle jäävät korvaukset vuosilta 2010-2023, €]]+Verokompensaatiot[[#This Row],[Veromenetysten korvaus 2024]]</f>
        <v>552984.30280738708</v>
      </c>
    </row>
    <row r="275" spans="1:7">
      <c r="A275" s="32">
        <v>890</v>
      </c>
      <c r="B275" s="13" t="s">
        <v>281</v>
      </c>
      <c r="C275" s="304">
        <v>774254.34802629496</v>
      </c>
      <c r="D275" s="167">
        <v>540117.86917101708</v>
      </c>
      <c r="E275" s="167">
        <v>234551.63909570267</v>
      </c>
      <c r="F275" s="167">
        <v>3171.3782403669902</v>
      </c>
      <c r="G275" s="304">
        <f>Verokompensaatiot[[#This Row],[Jäljelle jäävät korvaukset vuosilta 2010-2023, €]]+Verokompensaatiot[[#This Row],[Veromenetysten korvaus 2024]]</f>
        <v>237723.01733606966</v>
      </c>
    </row>
    <row r="276" spans="1:7">
      <c r="A276" s="32">
        <v>892</v>
      </c>
      <c r="B276" s="13" t="s">
        <v>282</v>
      </c>
      <c r="C276" s="304">
        <v>2011872.2560610052</v>
      </c>
      <c r="D276" s="167">
        <v>1416617.6639711794</v>
      </c>
      <c r="E276" s="167">
        <v>596788.2530678059</v>
      </c>
      <c r="F276" s="167">
        <v>-17466.152090015872</v>
      </c>
      <c r="G276" s="304">
        <f>Verokompensaatiot[[#This Row],[Jäljelle jäävät korvaukset vuosilta 2010-2023, €]]+Verokompensaatiot[[#This Row],[Veromenetysten korvaus 2024]]</f>
        <v>579322.10097779008</v>
      </c>
    </row>
    <row r="277" spans="1:7">
      <c r="A277" s="32">
        <v>893</v>
      </c>
      <c r="B277" s="13" t="s">
        <v>283</v>
      </c>
      <c r="C277" s="304">
        <v>4934230.6697417554</v>
      </c>
      <c r="D277" s="167">
        <v>3473816.1842338797</v>
      </c>
      <c r="E277" s="167">
        <v>1521040.3856361369</v>
      </c>
      <c r="F277" s="167">
        <v>-4529.8111347074046</v>
      </c>
      <c r="G277" s="304">
        <f>Verokompensaatiot[[#This Row],[Jäljelle jäävät korvaukset vuosilta 2010-2023, €]]+Verokompensaatiot[[#This Row],[Veromenetysten korvaus 2024]]</f>
        <v>1516510.5745014295</v>
      </c>
    </row>
    <row r="278" spans="1:7">
      <c r="A278" s="32">
        <v>895</v>
      </c>
      <c r="B278" s="13" t="s">
        <v>284</v>
      </c>
      <c r="C278" s="304">
        <v>8462970.7317899838</v>
      </c>
      <c r="D278" s="167">
        <v>5942824.0579203162</v>
      </c>
      <c r="E278" s="167">
        <v>2613083.7152337562</v>
      </c>
      <c r="F278" s="167">
        <v>-9667.2574188193066</v>
      </c>
      <c r="G278" s="304">
        <f>Verokompensaatiot[[#This Row],[Jäljelle jäävät korvaukset vuosilta 2010-2023, €]]+Verokompensaatiot[[#This Row],[Veromenetysten korvaus 2024]]</f>
        <v>2603416.457814937</v>
      </c>
    </row>
    <row r="279" spans="1:7">
      <c r="A279" s="32">
        <v>905</v>
      </c>
      <c r="B279" s="13" t="s">
        <v>285</v>
      </c>
      <c r="C279" s="304">
        <v>33970056.61300391</v>
      </c>
      <c r="D279" s="167">
        <v>23825291.11175305</v>
      </c>
      <c r="E279" s="167">
        <v>10466596.893593695</v>
      </c>
      <c r="F279" s="167">
        <v>120547.78794924309</v>
      </c>
      <c r="G279" s="304">
        <f>Verokompensaatiot[[#This Row],[Jäljelle jäävät korvaukset vuosilta 2010-2023, €]]+Verokompensaatiot[[#This Row],[Veromenetysten korvaus 2024]]</f>
        <v>10587144.681542939</v>
      </c>
    </row>
    <row r="280" spans="1:7">
      <c r="A280" s="32">
        <v>908</v>
      </c>
      <c r="B280" s="13" t="s">
        <v>286</v>
      </c>
      <c r="C280" s="304">
        <v>9587990.1707395967</v>
      </c>
      <c r="D280" s="167">
        <v>6707948.3673347095</v>
      </c>
      <c r="E280" s="167">
        <v>2924192.5603013141</v>
      </c>
      <c r="F280" s="167">
        <v>-60796.277065151095</v>
      </c>
      <c r="G280" s="304">
        <f>Verokompensaatiot[[#This Row],[Jäljelle jäävät korvaukset vuosilta 2010-2023, €]]+Verokompensaatiot[[#This Row],[Veromenetysten korvaus 2024]]</f>
        <v>2863396.2832361632</v>
      </c>
    </row>
    <row r="281" spans="1:7">
      <c r="A281" s="32">
        <v>915</v>
      </c>
      <c r="B281" s="13" t="s">
        <v>287</v>
      </c>
      <c r="C281" s="304">
        <v>10963425.13668745</v>
      </c>
      <c r="D281" s="167">
        <v>7679749.4584001955</v>
      </c>
      <c r="E281" s="167">
        <v>3323029.3194958586</v>
      </c>
      <c r="F281" s="167">
        <v>-12555.937114786198</v>
      </c>
      <c r="G281" s="304">
        <f>Verokompensaatiot[[#This Row],[Jäljelle jäävät korvaukset vuosilta 2010-2023, €]]+Verokompensaatiot[[#This Row],[Veromenetysten korvaus 2024]]</f>
        <v>3310473.3823810723</v>
      </c>
    </row>
    <row r="282" spans="1:7">
      <c r="A282" s="32">
        <v>918</v>
      </c>
      <c r="B282" s="13" t="s">
        <v>288</v>
      </c>
      <c r="C282" s="304">
        <v>1689683.8533343424</v>
      </c>
      <c r="D282" s="167">
        <v>1190629.0820513554</v>
      </c>
      <c r="E282" s="167">
        <v>520627.62677149219</v>
      </c>
      <c r="F282" s="167">
        <v>-10490.84787955154</v>
      </c>
      <c r="G282" s="304">
        <f>Verokompensaatiot[[#This Row],[Jäljelle jäävät korvaukset vuosilta 2010-2023, €]]+Verokompensaatiot[[#This Row],[Veromenetysten korvaus 2024]]</f>
        <v>510136.77889194066</v>
      </c>
    </row>
    <row r="283" spans="1:7">
      <c r="A283" s="32">
        <v>921</v>
      </c>
      <c r="B283" s="13" t="s">
        <v>289</v>
      </c>
      <c r="C283" s="304">
        <v>1603816.8977849092</v>
      </c>
      <c r="D283" s="167">
        <v>1124132.7832885173</v>
      </c>
      <c r="E283" s="167">
        <v>489090.13610551949</v>
      </c>
      <c r="F283" s="167">
        <v>738.96572517530785</v>
      </c>
      <c r="G283" s="304">
        <f>Verokompensaatiot[[#This Row],[Jäljelle jäävät korvaukset vuosilta 2010-2023, €]]+Verokompensaatiot[[#This Row],[Veromenetysten korvaus 2024]]</f>
        <v>489829.10183069477</v>
      </c>
    </row>
    <row r="284" spans="1:7">
      <c r="A284" s="32">
        <v>922</v>
      </c>
      <c r="B284" s="13" t="s">
        <v>290</v>
      </c>
      <c r="C284" s="304">
        <v>2438906.2781831902</v>
      </c>
      <c r="D284" s="167">
        <v>1708816.2007618744</v>
      </c>
      <c r="E284" s="167">
        <v>723605.03246662044</v>
      </c>
      <c r="F284" s="167">
        <v>-26269.225509112926</v>
      </c>
      <c r="G284" s="304">
        <f>Verokompensaatiot[[#This Row],[Jäljelle jäävät korvaukset vuosilta 2010-2023, €]]+Verokompensaatiot[[#This Row],[Veromenetysten korvaus 2024]]</f>
        <v>697335.80695750751</v>
      </c>
    </row>
    <row r="285" spans="1:7">
      <c r="A285" s="32">
        <v>924</v>
      </c>
      <c r="B285" s="13" t="s">
        <v>291</v>
      </c>
      <c r="C285" s="304">
        <v>2331482.7032699832</v>
      </c>
      <c r="D285" s="167">
        <v>1637740.857504816</v>
      </c>
      <c r="E285" s="167">
        <v>723912.00203211629</v>
      </c>
      <c r="F285" s="167">
        <v>-3511.9560778691302</v>
      </c>
      <c r="G285" s="304">
        <f>Verokompensaatiot[[#This Row],[Jäljelle jäävät korvaukset vuosilta 2010-2023, €]]+Verokompensaatiot[[#This Row],[Veromenetysten korvaus 2024]]</f>
        <v>720400.04595424712</v>
      </c>
    </row>
    <row r="286" spans="1:7">
      <c r="A286" s="32">
        <v>925</v>
      </c>
      <c r="B286" s="13" t="s">
        <v>292</v>
      </c>
      <c r="C286" s="304">
        <v>2587658.4990995508</v>
      </c>
      <c r="D286" s="167">
        <v>1819089.9908363929</v>
      </c>
      <c r="E286" s="167">
        <v>817536.66303129564</v>
      </c>
      <c r="F286" s="167">
        <v>2993.6838939091194</v>
      </c>
      <c r="G286" s="304">
        <f>Verokompensaatiot[[#This Row],[Jäljelle jäävät korvaukset vuosilta 2010-2023, €]]+Verokompensaatiot[[#This Row],[Veromenetysten korvaus 2024]]</f>
        <v>820530.34692520474</v>
      </c>
    </row>
    <row r="287" spans="1:7">
      <c r="A287" s="32">
        <v>927</v>
      </c>
      <c r="B287" s="13" t="s">
        <v>293</v>
      </c>
      <c r="C287" s="304">
        <v>13762467.198739575</v>
      </c>
      <c r="D287" s="167">
        <v>9505857.7756426129</v>
      </c>
      <c r="E287" s="167">
        <v>4188001.3455443028</v>
      </c>
      <c r="F287" s="167">
        <v>-159819.00281489795</v>
      </c>
      <c r="G287" s="304">
        <f>Verokompensaatiot[[#This Row],[Jäljelle jäävät korvaukset vuosilta 2010-2023, €]]+Verokompensaatiot[[#This Row],[Veromenetysten korvaus 2024]]</f>
        <v>4028182.342729405</v>
      </c>
    </row>
    <row r="288" spans="1:7">
      <c r="A288" s="32">
        <v>931</v>
      </c>
      <c r="B288" s="13" t="s">
        <v>294</v>
      </c>
      <c r="C288" s="304">
        <v>4352705.8415672462</v>
      </c>
      <c r="D288" s="167">
        <v>3051328.312514781</v>
      </c>
      <c r="E288" s="167">
        <v>1313012.965701743</v>
      </c>
      <c r="F288" s="167">
        <v>-3298.6731226030506</v>
      </c>
      <c r="G288" s="304">
        <f>Verokompensaatiot[[#This Row],[Jäljelle jäävät korvaukset vuosilta 2010-2023, €]]+Verokompensaatiot[[#This Row],[Veromenetysten korvaus 2024]]</f>
        <v>1309714.29257914</v>
      </c>
    </row>
    <row r="289" spans="1:7">
      <c r="A289" s="32">
        <v>934</v>
      </c>
      <c r="B289" s="13" t="s">
        <v>295</v>
      </c>
      <c r="C289" s="304">
        <v>1827503.0426406444</v>
      </c>
      <c r="D289" s="167">
        <v>1285643.1591544794</v>
      </c>
      <c r="E289" s="167">
        <v>565563.69020306994</v>
      </c>
      <c r="F289" s="167">
        <v>-3664.599877405436</v>
      </c>
      <c r="G289" s="304">
        <f>Verokompensaatiot[[#This Row],[Jäljelle jäävät korvaukset vuosilta 2010-2023, €]]+Verokompensaatiot[[#This Row],[Veromenetysten korvaus 2024]]</f>
        <v>561899.0903256645</v>
      </c>
    </row>
    <row r="290" spans="1:7">
      <c r="A290" s="32">
        <v>935</v>
      </c>
      <c r="B290" s="13" t="s">
        <v>296</v>
      </c>
      <c r="C290" s="304">
        <v>2082562.8176878851</v>
      </c>
      <c r="D290" s="167">
        <v>1461604.8313106913</v>
      </c>
      <c r="E290" s="167">
        <v>632603.8478659899</v>
      </c>
      <c r="F290" s="167">
        <v>-10116.522724127277</v>
      </c>
      <c r="G290" s="304">
        <f>Verokompensaatiot[[#This Row],[Jäljelle jäävät korvaukset vuosilta 2010-2023, €]]+Verokompensaatiot[[#This Row],[Veromenetysten korvaus 2024]]</f>
        <v>622487.32514186262</v>
      </c>
    </row>
    <row r="291" spans="1:7">
      <c r="A291" s="32">
        <v>936</v>
      </c>
      <c r="B291" s="13" t="s">
        <v>297</v>
      </c>
      <c r="C291" s="304">
        <v>4607284.2549322601</v>
      </c>
      <c r="D291" s="167">
        <v>3233998.3895016187</v>
      </c>
      <c r="E291" s="167">
        <v>1423625.6235486302</v>
      </c>
      <c r="F291" s="167">
        <v>-7046.5084695038131</v>
      </c>
      <c r="G291" s="304">
        <f>Verokompensaatiot[[#This Row],[Jäljelle jäävät korvaukset vuosilta 2010-2023, €]]+Verokompensaatiot[[#This Row],[Veromenetysten korvaus 2024]]</f>
        <v>1416579.1150791263</v>
      </c>
    </row>
    <row r="292" spans="1:7">
      <c r="A292" s="32">
        <v>946</v>
      </c>
      <c r="B292" s="13" t="s">
        <v>298</v>
      </c>
      <c r="C292" s="304">
        <v>4456367.1899150303</v>
      </c>
      <c r="D292" s="167">
        <v>3136854.5569595797</v>
      </c>
      <c r="E292" s="167">
        <v>1380218.5947131673</v>
      </c>
      <c r="F292" s="167">
        <v>-16183.450541126163</v>
      </c>
      <c r="G292" s="304">
        <f>Verokompensaatiot[[#This Row],[Jäljelle jäävät korvaukset vuosilta 2010-2023, €]]+Verokompensaatiot[[#This Row],[Veromenetysten korvaus 2024]]</f>
        <v>1364035.1441720412</v>
      </c>
    </row>
    <row r="293" spans="1:7">
      <c r="A293" s="32">
        <v>976</v>
      </c>
      <c r="B293" s="13" t="s">
        <v>299</v>
      </c>
      <c r="C293" s="304">
        <v>2696653.9618642372</v>
      </c>
      <c r="D293" s="167">
        <v>1888081.3395385093</v>
      </c>
      <c r="E293" s="167">
        <v>829621.10435336339</v>
      </c>
      <c r="F293" s="167">
        <v>-6850.0211902480742</v>
      </c>
      <c r="G293" s="304">
        <f>Verokompensaatiot[[#This Row],[Jäljelle jäävät korvaukset vuosilta 2010-2023, €]]+Verokompensaatiot[[#This Row],[Veromenetysten korvaus 2024]]</f>
        <v>822771.08316311531</v>
      </c>
    </row>
    <row r="294" spans="1:7">
      <c r="A294" s="32">
        <v>977</v>
      </c>
      <c r="B294" s="13" t="s">
        <v>300</v>
      </c>
      <c r="C294" s="304">
        <v>8059607.8749968307</v>
      </c>
      <c r="D294" s="167">
        <v>5669657.7313953703</v>
      </c>
      <c r="E294" s="167">
        <v>2434887.9310677741</v>
      </c>
      <c r="F294" s="167">
        <v>-1474.647877423824</v>
      </c>
      <c r="G294" s="304">
        <f>Verokompensaatiot[[#This Row],[Jäljelle jäävät korvaukset vuosilta 2010-2023, €]]+Verokompensaatiot[[#This Row],[Veromenetysten korvaus 2024]]</f>
        <v>2433413.28319035</v>
      </c>
    </row>
    <row r="295" spans="1:7">
      <c r="A295" s="32">
        <v>980</v>
      </c>
      <c r="B295" s="13" t="s">
        <v>301</v>
      </c>
      <c r="C295" s="304">
        <v>14464844.446224453</v>
      </c>
      <c r="D295" s="167">
        <v>10163885.309710452</v>
      </c>
      <c r="E295" s="167">
        <v>4320934.4172466155</v>
      </c>
      <c r="F295" s="167">
        <v>-99965.103571664047</v>
      </c>
      <c r="G295" s="304">
        <f>Verokompensaatiot[[#This Row],[Jäljelle jäävät korvaukset vuosilta 2010-2023, €]]+Verokompensaatiot[[#This Row],[Veromenetysten korvaus 2024]]</f>
        <v>4220969.3136749519</v>
      </c>
    </row>
    <row r="296" spans="1:7">
      <c r="A296" s="32">
        <v>981</v>
      </c>
      <c r="B296" s="13" t="s">
        <v>302</v>
      </c>
      <c r="C296" s="304">
        <v>1650734.9916412393</v>
      </c>
      <c r="D296" s="167">
        <v>1159893.3660612078</v>
      </c>
      <c r="E296" s="167">
        <v>512319.97658165707</v>
      </c>
      <c r="F296" s="167">
        <v>-5725.0016940501655</v>
      </c>
      <c r="G296" s="304">
        <f>Verokompensaatiot[[#This Row],[Jäljelle jäävät korvaukset vuosilta 2010-2023, €]]+Verokompensaatiot[[#This Row],[Veromenetysten korvaus 2024]]</f>
        <v>506594.97488760692</v>
      </c>
    </row>
    <row r="297" spans="1:7">
      <c r="A297" s="32">
        <v>989</v>
      </c>
      <c r="B297" s="13" t="s">
        <v>303</v>
      </c>
      <c r="C297" s="304">
        <v>3777222.1418359703</v>
      </c>
      <c r="D297" s="167">
        <v>2653754.1365008405</v>
      </c>
      <c r="E297" s="167">
        <v>1159091.2377425535</v>
      </c>
      <c r="F297" s="167">
        <v>-8814.1020562735011</v>
      </c>
      <c r="G297" s="304">
        <f>Verokompensaatiot[[#This Row],[Jäljelle jäävät korvaukset vuosilta 2010-2023, €]]+Verokompensaatiot[[#This Row],[Veromenetysten korvaus 2024]]</f>
        <v>1150277.13568628</v>
      </c>
    </row>
    <row r="298" spans="1:7">
      <c r="A298" s="32">
        <v>992</v>
      </c>
      <c r="B298" s="13" t="s">
        <v>304</v>
      </c>
      <c r="C298" s="304">
        <v>10004435.821346484</v>
      </c>
      <c r="D298" s="167">
        <v>7027231.4305414259</v>
      </c>
      <c r="E298" s="167">
        <v>2981917.2262499053</v>
      </c>
      <c r="F298" s="167">
        <v>-47616.011511176992</v>
      </c>
      <c r="G298" s="304">
        <f>Verokompensaatiot[[#This Row],[Jäljelle jäävät korvaukset vuosilta 2010-2023, €]]+Verokompensaatiot[[#This Row],[Veromenetysten korvaus 2024]]</f>
        <v>2934301.2147387285</v>
      </c>
    </row>
    <row r="299" spans="1:7">
      <c r="A299" s="306"/>
    </row>
  </sheetData>
  <pageMargins left="0.7" right="0.7" top="0.75" bottom="0.75" header="0.3" footer="0.3"/>
  <pageSetup paperSize="9" orientation="portrait" r:id="rId1"/>
  <ignoredErrors>
    <ignoredError sqref="C5 C6:C29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2"/>
  <sheetViews>
    <sheetView zoomScale="80" zoomScaleNormal="80" workbookViewId="0"/>
  </sheetViews>
  <sheetFormatPr defaultRowHeight="15"/>
  <cols>
    <col min="1" max="1" width="24" style="245" customWidth="1"/>
    <col min="2" max="2" width="39.125" style="36" bestFit="1" customWidth="1"/>
    <col min="3" max="3" width="20.5" style="41" customWidth="1"/>
    <col min="4" max="4" width="9.625" style="41" customWidth="1"/>
    <col min="5" max="5" width="20.125" style="41" customWidth="1"/>
    <col min="6" max="6" width="22.125" style="134" customWidth="1"/>
    <col min="7" max="11" width="9" style="21"/>
  </cols>
  <sheetData>
    <row r="1" spans="1:11" ht="24" thickBot="1">
      <c r="A1" s="496" t="s">
        <v>1082</v>
      </c>
      <c r="C1" s="326"/>
      <c r="F1" s="163"/>
    </row>
    <row r="2" spans="1:11" ht="15.75" thickTop="1">
      <c r="A2" s="245" t="s">
        <v>367</v>
      </c>
    </row>
    <row r="4" spans="1:11">
      <c r="A4" s="450" t="s">
        <v>1197</v>
      </c>
      <c r="B4" s="451">
        <v>7459.25</v>
      </c>
    </row>
    <row r="5" spans="1:11">
      <c r="C5" s="452"/>
      <c r="D5" s="452"/>
      <c r="E5" s="452"/>
      <c r="F5" s="452"/>
    </row>
    <row r="6" spans="1:11" s="454" customFormat="1" ht="28.5">
      <c r="A6" s="217" t="s">
        <v>785</v>
      </c>
      <c r="B6" s="216" t="s">
        <v>786</v>
      </c>
      <c r="C6" s="218" t="s">
        <v>787</v>
      </c>
      <c r="D6" s="218" t="s">
        <v>788</v>
      </c>
      <c r="E6" s="218" t="s">
        <v>789</v>
      </c>
      <c r="F6" s="218" t="s">
        <v>790</v>
      </c>
      <c r="G6" s="453"/>
      <c r="H6" s="453"/>
      <c r="I6" s="453"/>
      <c r="J6" s="453"/>
      <c r="K6" s="453"/>
    </row>
    <row r="7" spans="1:11" ht="14.25">
      <c r="A7" s="42"/>
      <c r="B7" s="133" t="s">
        <v>791</v>
      </c>
      <c r="F7" s="455">
        <f>F8-D8</f>
        <v>11931541.352044571</v>
      </c>
    </row>
    <row r="8" spans="1:11">
      <c r="A8" s="134"/>
      <c r="B8" s="36" t="s">
        <v>11</v>
      </c>
      <c r="C8" s="38">
        <f>SUM(C9:C377)</f>
        <v>349211256.96404487</v>
      </c>
      <c r="D8" s="38">
        <f>SUM(D9:D377)</f>
        <v>7951763.412903619</v>
      </c>
      <c r="E8" s="38">
        <f>SUM(E9:E377)</f>
        <v>337279715.61200029</v>
      </c>
      <c r="F8" s="456">
        <f>C8+D8-E8</f>
        <v>19883304.764948189</v>
      </c>
    </row>
    <row r="9" spans="1:11" s="45" customFormat="1">
      <c r="A9" s="463">
        <v>5</v>
      </c>
      <c r="B9" s="36" t="s">
        <v>792</v>
      </c>
      <c r="C9" s="41">
        <v>2664891.6549999993</v>
      </c>
      <c r="D9" s="41">
        <v>0</v>
      </c>
      <c r="E9" s="15">
        <v>636453.04700000002</v>
      </c>
      <c r="F9" s="457">
        <v>2028438.6079999993</v>
      </c>
      <c r="G9" s="112"/>
      <c r="H9" s="112"/>
      <c r="I9" s="112"/>
      <c r="J9" s="112"/>
      <c r="K9" s="112"/>
    </row>
    <row r="10" spans="1:11" s="45" customFormat="1">
      <c r="A10" s="463">
        <v>9</v>
      </c>
      <c r="B10" s="36" t="s">
        <v>793</v>
      </c>
      <c r="C10" s="41">
        <v>165595.34999999998</v>
      </c>
      <c r="D10" s="41">
        <v>0</v>
      </c>
      <c r="E10" s="15">
        <v>82051.75</v>
      </c>
      <c r="F10" s="457">
        <v>83543.599999999977</v>
      </c>
      <c r="G10" s="112"/>
      <c r="H10" s="112"/>
      <c r="I10" s="112"/>
      <c r="J10" s="112"/>
      <c r="K10" s="112"/>
    </row>
    <row r="11" spans="1:11" s="45" customFormat="1">
      <c r="A11" s="463">
        <v>10</v>
      </c>
      <c r="B11" s="36" t="s">
        <v>794</v>
      </c>
      <c r="C11" s="41">
        <v>192523.24249999999</v>
      </c>
      <c r="D11" s="41">
        <v>0</v>
      </c>
      <c r="E11" s="15">
        <v>238845.185</v>
      </c>
      <c r="F11" s="457">
        <v>-46321.942500000005</v>
      </c>
      <c r="G11" s="112"/>
      <c r="H11" s="112"/>
      <c r="I11" s="112"/>
      <c r="J11" s="112"/>
      <c r="K11" s="112"/>
    </row>
    <row r="12" spans="1:11" s="45" customFormat="1">
      <c r="A12" s="463">
        <v>16</v>
      </c>
      <c r="B12" s="36" t="s">
        <v>795</v>
      </c>
      <c r="C12" s="41">
        <v>701393.27750000008</v>
      </c>
      <c r="D12" s="41">
        <v>0</v>
      </c>
      <c r="E12" s="15">
        <v>153063.81</v>
      </c>
      <c r="F12" s="457">
        <v>548329.46750000003</v>
      </c>
      <c r="G12" s="112"/>
      <c r="H12" s="112"/>
      <c r="I12" s="112"/>
      <c r="J12" s="112"/>
      <c r="K12" s="112"/>
    </row>
    <row r="13" spans="1:11" s="45" customFormat="1">
      <c r="A13" s="463">
        <v>18</v>
      </c>
      <c r="B13" s="36" t="s">
        <v>796</v>
      </c>
      <c r="C13" s="41">
        <v>693859.43500000006</v>
      </c>
      <c r="D13" s="41">
        <v>0</v>
      </c>
      <c r="E13" s="15">
        <v>300697.28600000002</v>
      </c>
      <c r="F13" s="457">
        <v>393162.14900000003</v>
      </c>
      <c r="G13" s="112"/>
      <c r="H13" s="112"/>
      <c r="I13" s="112"/>
      <c r="J13" s="112"/>
      <c r="K13" s="112"/>
    </row>
    <row r="14" spans="1:11" s="45" customFormat="1">
      <c r="A14" s="463">
        <v>19</v>
      </c>
      <c r="B14" s="36" t="s">
        <v>797</v>
      </c>
      <c r="C14" s="41">
        <v>211842.7</v>
      </c>
      <c r="D14" s="41">
        <v>0</v>
      </c>
      <c r="E14" s="15">
        <v>171562.75000000003</v>
      </c>
      <c r="F14" s="457">
        <v>40279.949999999983</v>
      </c>
      <c r="G14" s="112"/>
      <c r="H14" s="112"/>
      <c r="I14" s="112"/>
      <c r="J14" s="112"/>
      <c r="K14" s="112"/>
    </row>
    <row r="15" spans="1:11" s="45" customFormat="1">
      <c r="A15" s="463">
        <v>20</v>
      </c>
      <c r="B15" s="36" t="s">
        <v>798</v>
      </c>
      <c r="C15" s="41">
        <v>292700.96999999997</v>
      </c>
      <c r="D15" s="41">
        <v>0</v>
      </c>
      <c r="E15" s="15">
        <v>878371.44299999985</v>
      </c>
      <c r="F15" s="457">
        <v>-585670.47299999988</v>
      </c>
      <c r="G15" s="112"/>
      <c r="H15" s="112"/>
      <c r="I15" s="112"/>
      <c r="J15" s="112"/>
      <c r="K15" s="112"/>
    </row>
    <row r="16" spans="1:11" s="45" customFormat="1">
      <c r="A16" s="463">
        <v>46</v>
      </c>
      <c r="B16" s="36" t="s">
        <v>799</v>
      </c>
      <c r="C16" s="41">
        <v>316421.38500000001</v>
      </c>
      <c r="D16" s="41">
        <v>0</v>
      </c>
      <c r="E16" s="15">
        <v>23869.600000000002</v>
      </c>
      <c r="F16" s="457">
        <v>292551.78500000003</v>
      </c>
      <c r="G16" s="112"/>
      <c r="H16" s="112"/>
      <c r="I16" s="112"/>
      <c r="J16" s="112"/>
      <c r="K16" s="112"/>
    </row>
    <row r="17" spans="1:11" s="45" customFormat="1">
      <c r="A17" s="463">
        <v>47</v>
      </c>
      <c r="B17" s="36" t="s">
        <v>800</v>
      </c>
      <c r="C17" s="41">
        <v>0</v>
      </c>
      <c r="D17" s="41">
        <v>0</v>
      </c>
      <c r="E17" s="15">
        <v>50722.9</v>
      </c>
      <c r="F17" s="457">
        <v>-50722.9</v>
      </c>
      <c r="G17" s="112"/>
      <c r="H17" s="112"/>
      <c r="I17" s="112"/>
      <c r="J17" s="112"/>
      <c r="K17" s="112"/>
    </row>
    <row r="18" spans="1:11" s="45" customFormat="1">
      <c r="A18" s="463">
        <v>49</v>
      </c>
      <c r="B18" s="36" t="s">
        <v>801</v>
      </c>
      <c r="C18" s="41">
        <v>3457511.5599999991</v>
      </c>
      <c r="D18" s="41">
        <v>0</v>
      </c>
      <c r="E18" s="15">
        <v>18266257.647350002</v>
      </c>
      <c r="F18" s="457">
        <v>-14808746.087350003</v>
      </c>
      <c r="G18" s="112"/>
      <c r="H18" s="112"/>
      <c r="I18" s="112"/>
      <c r="J18" s="112"/>
      <c r="K18" s="112"/>
    </row>
    <row r="19" spans="1:11" s="45" customFormat="1">
      <c r="A19" s="463">
        <v>50</v>
      </c>
      <c r="B19" s="36" t="s">
        <v>802</v>
      </c>
      <c r="C19" s="41">
        <v>340216.39249999996</v>
      </c>
      <c r="D19" s="41">
        <v>0</v>
      </c>
      <c r="E19" s="15">
        <v>141800.3425</v>
      </c>
      <c r="F19" s="457">
        <v>198416.04999999996</v>
      </c>
      <c r="G19" s="112"/>
      <c r="H19" s="112"/>
      <c r="I19" s="112"/>
      <c r="J19" s="112"/>
      <c r="K19" s="112"/>
    </row>
    <row r="20" spans="1:11" s="45" customFormat="1">
      <c r="A20" s="463">
        <v>51</v>
      </c>
      <c r="B20" s="36" t="s">
        <v>803</v>
      </c>
      <c r="C20" s="41">
        <v>313512.27750000003</v>
      </c>
      <c r="D20" s="41">
        <v>0</v>
      </c>
      <c r="E20" s="15">
        <v>453626.82949999999</v>
      </c>
      <c r="F20" s="457">
        <v>-140114.55199999997</v>
      </c>
      <c r="G20" s="112"/>
      <c r="H20" s="112"/>
      <c r="I20" s="112"/>
      <c r="J20" s="112"/>
      <c r="K20" s="112"/>
    </row>
    <row r="21" spans="1:11" s="45" customFormat="1">
      <c r="A21" s="463">
        <v>52</v>
      </c>
      <c r="B21" s="36" t="s">
        <v>804</v>
      </c>
      <c r="C21" s="41">
        <v>73100.650000000009</v>
      </c>
      <c r="D21" s="41">
        <v>0</v>
      </c>
      <c r="E21" s="15">
        <v>53706.600000000006</v>
      </c>
      <c r="F21" s="457">
        <v>19394.050000000003</v>
      </c>
      <c r="G21" s="112"/>
      <c r="H21" s="112"/>
      <c r="I21" s="112"/>
      <c r="J21" s="112"/>
      <c r="K21" s="112"/>
    </row>
    <row r="22" spans="1:11" s="45" customFormat="1">
      <c r="A22" s="463">
        <v>61</v>
      </c>
      <c r="B22" s="36" t="s">
        <v>805</v>
      </c>
      <c r="C22" s="41">
        <v>615089.75500000012</v>
      </c>
      <c r="D22" s="41">
        <v>0</v>
      </c>
      <c r="E22" s="15">
        <v>405842.87399999995</v>
      </c>
      <c r="F22" s="457">
        <v>209246.88100000017</v>
      </c>
      <c r="G22" s="112"/>
      <c r="H22" s="112"/>
      <c r="I22" s="112"/>
      <c r="J22" s="112"/>
      <c r="K22" s="112"/>
    </row>
    <row r="23" spans="1:11" s="45" customFormat="1">
      <c r="A23" s="463">
        <v>69</v>
      </c>
      <c r="B23" s="36" t="s">
        <v>806</v>
      </c>
      <c r="C23" s="41">
        <v>204458.04250000004</v>
      </c>
      <c r="D23" s="41">
        <v>0</v>
      </c>
      <c r="E23" s="15">
        <v>136683.29700000002</v>
      </c>
      <c r="F23" s="457">
        <v>67774.745500000019</v>
      </c>
      <c r="G23" s="112"/>
      <c r="H23" s="112"/>
      <c r="I23" s="112"/>
      <c r="J23" s="112"/>
      <c r="K23" s="112"/>
    </row>
    <row r="24" spans="1:11" s="45" customFormat="1">
      <c r="A24" s="463">
        <v>71</v>
      </c>
      <c r="B24" s="36" t="s">
        <v>807</v>
      </c>
      <c r="C24" s="41">
        <v>199982.49250000002</v>
      </c>
      <c r="D24" s="41">
        <v>0</v>
      </c>
      <c r="E24" s="15">
        <v>271740.47749999998</v>
      </c>
      <c r="F24" s="457">
        <v>-71757.984999999957</v>
      </c>
      <c r="G24" s="112"/>
      <c r="H24" s="112"/>
      <c r="I24" s="112"/>
      <c r="J24" s="112"/>
      <c r="K24" s="112"/>
    </row>
    <row r="25" spans="1:11" s="45" customFormat="1">
      <c r="A25" s="463">
        <v>72</v>
      </c>
      <c r="B25" s="36" t="s">
        <v>808</v>
      </c>
      <c r="C25" s="41">
        <v>11934.800000000001</v>
      </c>
      <c r="D25" s="41">
        <v>0</v>
      </c>
      <c r="E25" s="15">
        <v>7459.25</v>
      </c>
      <c r="F25" s="457">
        <v>4475.5500000000011</v>
      </c>
      <c r="G25" s="112"/>
      <c r="H25" s="112"/>
      <c r="I25" s="112"/>
      <c r="J25" s="112"/>
      <c r="K25" s="112"/>
    </row>
    <row r="26" spans="1:11" s="45" customFormat="1">
      <c r="A26" s="463">
        <v>74</v>
      </c>
      <c r="B26" s="36" t="s">
        <v>809</v>
      </c>
      <c r="C26" s="41">
        <v>73100.650000000009</v>
      </c>
      <c r="D26" s="41">
        <v>0</v>
      </c>
      <c r="E26" s="15">
        <v>23869.600000000002</v>
      </c>
      <c r="F26" s="457">
        <v>49231.05</v>
      </c>
      <c r="G26" s="112"/>
      <c r="H26" s="112"/>
      <c r="I26" s="112"/>
      <c r="J26" s="112"/>
      <c r="K26" s="112"/>
    </row>
    <row r="27" spans="1:11" s="45" customFormat="1">
      <c r="A27" s="463">
        <v>75</v>
      </c>
      <c r="B27" s="36" t="s">
        <v>810</v>
      </c>
      <c r="C27" s="41">
        <v>347974.01249999995</v>
      </c>
      <c r="D27" s="41">
        <v>0</v>
      </c>
      <c r="E27" s="15">
        <v>368378.04495000001</v>
      </c>
      <c r="F27" s="457">
        <v>-20404.032450000057</v>
      </c>
      <c r="G27" s="112"/>
      <c r="H27" s="112"/>
      <c r="I27" s="112"/>
      <c r="J27" s="112"/>
      <c r="K27" s="112"/>
    </row>
    <row r="28" spans="1:11" s="45" customFormat="1">
      <c r="A28" s="463">
        <v>77</v>
      </c>
      <c r="B28" s="36" t="s">
        <v>811</v>
      </c>
      <c r="C28" s="41">
        <v>179022</v>
      </c>
      <c r="D28" s="41">
        <v>0</v>
      </c>
      <c r="E28" s="15">
        <v>132013.80650000001</v>
      </c>
      <c r="F28" s="457">
        <v>47008.193499999994</v>
      </c>
      <c r="G28" s="112"/>
      <c r="H28" s="112"/>
      <c r="I28" s="112"/>
      <c r="J28" s="112"/>
      <c r="K28" s="112"/>
    </row>
    <row r="29" spans="1:11" s="45" customFormat="1">
      <c r="A29" s="463">
        <v>78</v>
      </c>
      <c r="B29" s="36" t="s">
        <v>812</v>
      </c>
      <c r="C29" s="41">
        <v>191031.39250000002</v>
      </c>
      <c r="D29" s="41">
        <v>0</v>
      </c>
      <c r="E29" s="15">
        <v>183049.995</v>
      </c>
      <c r="F29" s="457">
        <v>7981.397500000021</v>
      </c>
      <c r="G29" s="112"/>
      <c r="H29" s="112"/>
      <c r="I29" s="112"/>
      <c r="J29" s="112"/>
      <c r="K29" s="112"/>
    </row>
    <row r="30" spans="1:11" s="45" customFormat="1">
      <c r="A30" s="463">
        <v>79</v>
      </c>
      <c r="B30" s="36" t="s">
        <v>813</v>
      </c>
      <c r="C30" s="41">
        <v>165669.94249999998</v>
      </c>
      <c r="D30" s="41">
        <v>0</v>
      </c>
      <c r="E30" s="15">
        <v>219525.72750000001</v>
      </c>
      <c r="F30" s="457">
        <v>-53855.785000000033</v>
      </c>
      <c r="G30" s="112"/>
      <c r="H30" s="112"/>
      <c r="I30" s="112"/>
      <c r="J30" s="112"/>
      <c r="K30" s="112"/>
    </row>
    <row r="31" spans="1:11" s="45" customFormat="1">
      <c r="A31" s="463">
        <v>81</v>
      </c>
      <c r="B31" s="36" t="s">
        <v>814</v>
      </c>
      <c r="C31" s="41">
        <v>14918.5</v>
      </c>
      <c r="D31" s="41">
        <v>0</v>
      </c>
      <c r="E31" s="15">
        <v>174546.45000000004</v>
      </c>
      <c r="F31" s="457">
        <v>-159627.95000000004</v>
      </c>
      <c r="G31" s="112"/>
      <c r="H31" s="112"/>
      <c r="I31" s="112"/>
      <c r="J31" s="112"/>
      <c r="K31" s="112"/>
    </row>
    <row r="32" spans="1:11" s="45" customFormat="1">
      <c r="A32" s="463">
        <v>82</v>
      </c>
      <c r="B32" s="36" t="s">
        <v>815</v>
      </c>
      <c r="C32" s="41">
        <v>264281.22749999998</v>
      </c>
      <c r="D32" s="41">
        <v>0</v>
      </c>
      <c r="E32" s="15">
        <v>139070.25700000001</v>
      </c>
      <c r="F32" s="457">
        <v>125210.97049999997</v>
      </c>
      <c r="G32" s="112"/>
      <c r="H32" s="112"/>
      <c r="I32" s="112"/>
      <c r="J32" s="112"/>
      <c r="K32" s="112"/>
    </row>
    <row r="33" spans="1:11" s="45" customFormat="1">
      <c r="A33" s="463">
        <v>86</v>
      </c>
      <c r="B33" s="36" t="s">
        <v>816</v>
      </c>
      <c r="C33" s="41">
        <v>395340.24999999994</v>
      </c>
      <c r="D33" s="41">
        <v>0</v>
      </c>
      <c r="E33" s="15">
        <v>1145278.3265000002</v>
      </c>
      <c r="F33" s="457">
        <v>-749938.0765000002</v>
      </c>
      <c r="G33" s="112"/>
      <c r="H33" s="112"/>
      <c r="I33" s="112"/>
      <c r="J33" s="112"/>
      <c r="K33" s="112"/>
    </row>
    <row r="34" spans="1:11" s="45" customFormat="1">
      <c r="A34" s="463">
        <v>90</v>
      </c>
      <c r="B34" s="36" t="s">
        <v>817</v>
      </c>
      <c r="C34" s="41">
        <v>23869.600000000002</v>
      </c>
      <c r="D34" s="41">
        <v>0</v>
      </c>
      <c r="E34" s="15">
        <v>31328.850000000002</v>
      </c>
      <c r="F34" s="457">
        <v>-7459.25</v>
      </c>
      <c r="G34" s="112"/>
      <c r="H34" s="112"/>
      <c r="I34" s="112"/>
      <c r="J34" s="112"/>
      <c r="K34" s="112"/>
    </row>
    <row r="35" spans="1:11" s="45" customFormat="1">
      <c r="A35" s="463">
        <v>91</v>
      </c>
      <c r="B35" s="36" t="s">
        <v>818</v>
      </c>
      <c r="C35" s="41">
        <v>5933982.5599999987</v>
      </c>
      <c r="D35" s="41">
        <v>0</v>
      </c>
      <c r="E35" s="15">
        <v>97625748.004099935</v>
      </c>
      <c r="F35" s="457">
        <v>-91691765.444099933</v>
      </c>
      <c r="G35" s="112"/>
      <c r="H35" s="112"/>
      <c r="I35" s="112"/>
      <c r="J35" s="112"/>
      <c r="K35" s="112"/>
    </row>
    <row r="36" spans="1:11" s="45" customFormat="1">
      <c r="A36" s="463">
        <v>92</v>
      </c>
      <c r="B36" s="36" t="s">
        <v>819</v>
      </c>
      <c r="C36" s="41">
        <v>4145627.3724999987</v>
      </c>
      <c r="D36" s="41">
        <v>0</v>
      </c>
      <c r="E36" s="15">
        <v>9992961.7926500086</v>
      </c>
      <c r="F36" s="457">
        <v>-5847334.4201500099</v>
      </c>
      <c r="G36" s="112"/>
      <c r="H36" s="112"/>
      <c r="I36" s="112"/>
      <c r="J36" s="112"/>
      <c r="K36" s="112"/>
    </row>
    <row r="37" spans="1:11" s="45" customFormat="1">
      <c r="A37" s="463">
        <v>97</v>
      </c>
      <c r="B37" s="36" t="s">
        <v>820</v>
      </c>
      <c r="C37" s="41">
        <v>123898.1425</v>
      </c>
      <c r="D37" s="41">
        <v>0</v>
      </c>
      <c r="E37" s="15">
        <v>147051.6545</v>
      </c>
      <c r="F37" s="457">
        <v>-23153.512000000002</v>
      </c>
      <c r="G37" s="112"/>
      <c r="H37" s="112"/>
      <c r="I37" s="112"/>
      <c r="J37" s="112"/>
      <c r="K37" s="112"/>
    </row>
    <row r="38" spans="1:11" s="45" customFormat="1">
      <c r="A38" s="463">
        <v>98</v>
      </c>
      <c r="B38" s="36" t="s">
        <v>821</v>
      </c>
      <c r="C38" s="41">
        <v>1144472.7275</v>
      </c>
      <c r="D38" s="41">
        <v>0</v>
      </c>
      <c r="E38" s="15">
        <v>3036681.5609000004</v>
      </c>
      <c r="F38" s="457">
        <v>-1892208.8334000004</v>
      </c>
      <c r="G38" s="112"/>
      <c r="H38" s="112"/>
      <c r="I38" s="112"/>
      <c r="J38" s="112"/>
      <c r="K38" s="112"/>
    </row>
    <row r="39" spans="1:11" s="45" customFormat="1">
      <c r="A39" s="463">
        <v>102</v>
      </c>
      <c r="B39" s="36" t="s">
        <v>822</v>
      </c>
      <c r="C39" s="41">
        <v>303218.51250000001</v>
      </c>
      <c r="D39" s="41">
        <v>0</v>
      </c>
      <c r="E39" s="15">
        <v>101445.80000000002</v>
      </c>
      <c r="F39" s="457">
        <v>201772.71249999999</v>
      </c>
      <c r="G39" s="112"/>
      <c r="H39" s="112"/>
      <c r="I39" s="112"/>
      <c r="J39" s="112"/>
      <c r="K39" s="112"/>
    </row>
    <row r="40" spans="1:11" s="45" customFormat="1">
      <c r="A40" s="463">
        <v>103</v>
      </c>
      <c r="B40" s="36" t="s">
        <v>823</v>
      </c>
      <c r="C40" s="41">
        <v>61165.850000000006</v>
      </c>
      <c r="D40" s="41">
        <v>0</v>
      </c>
      <c r="E40" s="15">
        <v>89511</v>
      </c>
      <c r="F40" s="457">
        <v>-28345.149999999994</v>
      </c>
      <c r="G40" s="112"/>
      <c r="H40" s="112"/>
      <c r="I40" s="112"/>
      <c r="J40" s="112"/>
      <c r="K40" s="112"/>
    </row>
    <row r="41" spans="1:11" s="45" customFormat="1">
      <c r="A41" s="463">
        <v>105</v>
      </c>
      <c r="B41" s="36" t="s">
        <v>824</v>
      </c>
      <c r="C41" s="41">
        <v>47739.200000000004</v>
      </c>
      <c r="D41" s="41">
        <v>0</v>
      </c>
      <c r="E41" s="15">
        <v>34312.550000000003</v>
      </c>
      <c r="F41" s="457">
        <v>13426.650000000001</v>
      </c>
      <c r="G41" s="112"/>
      <c r="H41" s="112"/>
      <c r="I41" s="112"/>
      <c r="J41" s="112"/>
      <c r="K41" s="112"/>
    </row>
    <row r="42" spans="1:11" s="45" customFormat="1">
      <c r="A42" s="463">
        <v>106</v>
      </c>
      <c r="B42" s="36" t="s">
        <v>825</v>
      </c>
      <c r="C42" s="41">
        <v>1053693.6550000003</v>
      </c>
      <c r="D42" s="41">
        <v>0</v>
      </c>
      <c r="E42" s="15">
        <v>1187989.9920000003</v>
      </c>
      <c r="F42" s="457">
        <v>-134296.33700000006</v>
      </c>
      <c r="G42" s="112"/>
      <c r="H42" s="112"/>
      <c r="I42" s="112"/>
      <c r="J42" s="112"/>
      <c r="K42" s="112"/>
    </row>
    <row r="43" spans="1:11" s="45" customFormat="1">
      <c r="A43" s="463">
        <v>108</v>
      </c>
      <c r="B43" s="36" t="s">
        <v>826</v>
      </c>
      <c r="C43" s="41">
        <v>188122.285</v>
      </c>
      <c r="D43" s="41">
        <v>0</v>
      </c>
      <c r="E43" s="15">
        <v>287434.73949999991</v>
      </c>
      <c r="F43" s="457">
        <v>-99312.454499999905</v>
      </c>
      <c r="G43" s="112"/>
      <c r="H43" s="112"/>
      <c r="I43" s="112"/>
      <c r="J43" s="112"/>
      <c r="K43" s="112"/>
    </row>
    <row r="44" spans="1:11" s="45" customFormat="1">
      <c r="A44" s="463">
        <v>109</v>
      </c>
      <c r="B44" s="36" t="s">
        <v>827</v>
      </c>
      <c r="C44" s="41">
        <v>970821.38750000007</v>
      </c>
      <c r="D44" s="41">
        <v>0</v>
      </c>
      <c r="E44" s="15">
        <v>1216767.7785000005</v>
      </c>
      <c r="F44" s="457">
        <v>-245946.39100000041</v>
      </c>
      <c r="G44" s="112"/>
      <c r="H44" s="112"/>
      <c r="I44" s="112"/>
      <c r="J44" s="112"/>
      <c r="K44" s="112"/>
    </row>
    <row r="45" spans="1:11" s="45" customFormat="1">
      <c r="A45" s="463">
        <v>111</v>
      </c>
      <c r="B45" s="36" t="s">
        <v>828</v>
      </c>
      <c r="C45" s="41">
        <v>350957.71249999997</v>
      </c>
      <c r="D45" s="41">
        <v>0</v>
      </c>
      <c r="E45" s="15">
        <v>243395.32749999998</v>
      </c>
      <c r="F45" s="457">
        <v>107562.38499999998</v>
      </c>
      <c r="G45" s="112"/>
      <c r="H45" s="112"/>
      <c r="I45" s="112"/>
      <c r="J45" s="112"/>
      <c r="K45" s="112"/>
    </row>
    <row r="46" spans="1:11" s="45" customFormat="1">
      <c r="A46" s="463">
        <v>139</v>
      </c>
      <c r="B46" s="36" t="s">
        <v>829</v>
      </c>
      <c r="C46" s="41">
        <v>365503.24999999994</v>
      </c>
      <c r="D46" s="41">
        <v>0</v>
      </c>
      <c r="E46" s="15">
        <v>104757.70700000001</v>
      </c>
      <c r="F46" s="457">
        <v>260745.54299999995</v>
      </c>
      <c r="G46" s="112"/>
      <c r="H46" s="112"/>
      <c r="I46" s="112"/>
      <c r="J46" s="112"/>
      <c r="K46" s="112"/>
    </row>
    <row r="47" spans="1:11" s="45" customFormat="1">
      <c r="A47" s="463">
        <v>140</v>
      </c>
      <c r="B47" s="36" t="s">
        <v>830</v>
      </c>
      <c r="C47" s="41">
        <v>347899.42</v>
      </c>
      <c r="D47" s="41">
        <v>0</v>
      </c>
      <c r="E47" s="15">
        <v>494011.20900000003</v>
      </c>
      <c r="F47" s="457">
        <v>-146111.78900000005</v>
      </c>
      <c r="G47" s="112"/>
      <c r="H47" s="112"/>
      <c r="I47" s="112"/>
      <c r="J47" s="112"/>
      <c r="K47" s="112"/>
    </row>
    <row r="48" spans="1:11" s="45" customFormat="1">
      <c r="A48" s="463">
        <v>142</v>
      </c>
      <c r="B48" s="36" t="s">
        <v>831</v>
      </c>
      <c r="C48" s="41">
        <v>631276.32750000001</v>
      </c>
      <c r="D48" s="41">
        <v>0</v>
      </c>
      <c r="E48" s="15">
        <v>113380.6</v>
      </c>
      <c r="F48" s="457">
        <v>517895.72750000004</v>
      </c>
      <c r="G48" s="112"/>
      <c r="H48" s="112"/>
      <c r="I48" s="112"/>
      <c r="J48" s="112"/>
      <c r="K48" s="112"/>
    </row>
    <row r="49" spans="1:11" s="45" customFormat="1">
      <c r="A49" s="463">
        <v>143</v>
      </c>
      <c r="B49" s="36" t="s">
        <v>832</v>
      </c>
      <c r="C49" s="41">
        <v>310304.8</v>
      </c>
      <c r="D49" s="41">
        <v>0</v>
      </c>
      <c r="E49" s="15">
        <v>111963.34250000001</v>
      </c>
      <c r="F49" s="457">
        <v>198341.45749999996</v>
      </c>
      <c r="G49" s="112"/>
      <c r="H49" s="112"/>
      <c r="I49" s="112"/>
      <c r="J49" s="112"/>
      <c r="K49" s="112"/>
    </row>
    <row r="50" spans="1:11" s="45" customFormat="1">
      <c r="A50" s="463">
        <v>145</v>
      </c>
      <c r="B50" s="36" t="s">
        <v>833</v>
      </c>
      <c r="C50" s="41">
        <v>308887.54250000004</v>
      </c>
      <c r="D50" s="41">
        <v>0</v>
      </c>
      <c r="E50" s="15">
        <v>241560.35200000001</v>
      </c>
      <c r="F50" s="457">
        <v>67327.190500000026</v>
      </c>
      <c r="G50" s="112"/>
      <c r="H50" s="112"/>
      <c r="I50" s="112"/>
      <c r="J50" s="112"/>
      <c r="K50" s="112"/>
    </row>
    <row r="51" spans="1:11" s="45" customFormat="1">
      <c r="A51" s="463">
        <v>146</v>
      </c>
      <c r="B51" s="36" t="s">
        <v>834</v>
      </c>
      <c r="C51" s="41">
        <v>123898.14250000002</v>
      </c>
      <c r="D51" s="41">
        <v>0</v>
      </c>
      <c r="E51" s="15">
        <v>97044.842500000013</v>
      </c>
      <c r="F51" s="457">
        <v>26853.300000000003</v>
      </c>
      <c r="G51" s="112"/>
      <c r="H51" s="112"/>
      <c r="I51" s="112"/>
      <c r="J51" s="112"/>
      <c r="K51" s="112"/>
    </row>
    <row r="52" spans="1:11" s="45" customFormat="1">
      <c r="A52" s="463">
        <v>148</v>
      </c>
      <c r="B52" s="36" t="s">
        <v>835</v>
      </c>
      <c r="C52" s="41">
        <v>128373.6925</v>
      </c>
      <c r="D52" s="41">
        <v>0</v>
      </c>
      <c r="E52" s="15">
        <v>130715.89700000001</v>
      </c>
      <c r="F52" s="457">
        <v>-2342.2045000000071</v>
      </c>
      <c r="G52" s="112"/>
      <c r="H52" s="112"/>
      <c r="I52" s="112"/>
      <c r="J52" s="112"/>
      <c r="K52" s="112"/>
    </row>
    <row r="53" spans="1:11" s="45" customFormat="1">
      <c r="A53" s="463">
        <v>149</v>
      </c>
      <c r="B53" s="36" t="s">
        <v>836</v>
      </c>
      <c r="C53" s="41">
        <v>52214.75</v>
      </c>
      <c r="D53" s="41">
        <v>0</v>
      </c>
      <c r="E53" s="15">
        <v>2455704.4479999999</v>
      </c>
      <c r="F53" s="457">
        <v>-2403489.6979999999</v>
      </c>
      <c r="G53" s="112"/>
      <c r="H53" s="112"/>
      <c r="I53" s="112"/>
      <c r="J53" s="112"/>
      <c r="K53" s="112"/>
    </row>
    <row r="54" spans="1:11" s="45" customFormat="1">
      <c r="A54" s="463">
        <v>151</v>
      </c>
      <c r="B54" s="36" t="s">
        <v>837</v>
      </c>
      <c r="C54" s="41">
        <v>35804.400000000001</v>
      </c>
      <c r="D54" s="41">
        <v>0</v>
      </c>
      <c r="E54" s="15">
        <v>35804.400000000001</v>
      </c>
      <c r="F54" s="457">
        <v>0</v>
      </c>
      <c r="G54" s="112"/>
      <c r="H54" s="112"/>
      <c r="I54" s="112"/>
      <c r="J54" s="112"/>
      <c r="K54" s="112"/>
    </row>
    <row r="55" spans="1:11" s="45" customFormat="1">
      <c r="A55" s="463">
        <v>152</v>
      </c>
      <c r="B55" s="36" t="s">
        <v>838</v>
      </c>
      <c r="C55" s="41">
        <v>405932.38500000001</v>
      </c>
      <c r="D55" s="41">
        <v>0</v>
      </c>
      <c r="E55" s="15">
        <v>139786.345</v>
      </c>
      <c r="F55" s="457">
        <v>266146.04000000004</v>
      </c>
      <c r="G55" s="112"/>
      <c r="H55" s="112"/>
      <c r="I55" s="112"/>
      <c r="J55" s="112"/>
      <c r="K55" s="112"/>
    </row>
    <row r="56" spans="1:11" s="45" customFormat="1">
      <c r="A56" s="463">
        <v>153</v>
      </c>
      <c r="B56" s="36" t="s">
        <v>839</v>
      </c>
      <c r="C56" s="41">
        <v>356775.92750000005</v>
      </c>
      <c r="D56" s="41">
        <v>0</v>
      </c>
      <c r="E56" s="15">
        <v>1324895.5746500003</v>
      </c>
      <c r="F56" s="457">
        <v>-968119.64715000032</v>
      </c>
      <c r="G56" s="112"/>
      <c r="H56" s="112"/>
      <c r="I56" s="112"/>
      <c r="J56" s="112"/>
      <c r="K56" s="112"/>
    </row>
    <row r="57" spans="1:11" s="45" customFormat="1">
      <c r="A57" s="463">
        <v>165</v>
      </c>
      <c r="B57" s="36" t="s">
        <v>840</v>
      </c>
      <c r="C57" s="41">
        <v>729962.20500000031</v>
      </c>
      <c r="D57" s="41">
        <v>0</v>
      </c>
      <c r="E57" s="15">
        <v>442616.97649999993</v>
      </c>
      <c r="F57" s="457">
        <v>287345.22850000038</v>
      </c>
      <c r="G57" s="112"/>
      <c r="H57" s="112"/>
      <c r="I57" s="112"/>
      <c r="J57" s="112"/>
      <c r="K57" s="112"/>
    </row>
    <row r="58" spans="1:11" s="45" customFormat="1">
      <c r="A58" s="463">
        <v>167</v>
      </c>
      <c r="B58" s="36" t="s">
        <v>841</v>
      </c>
      <c r="C58" s="41">
        <v>762559.12750000006</v>
      </c>
      <c r="D58" s="41">
        <v>0</v>
      </c>
      <c r="E58" s="15">
        <v>11113357.552999999</v>
      </c>
      <c r="F58" s="457">
        <v>-10350798.4255</v>
      </c>
      <c r="G58" s="112"/>
      <c r="H58" s="112"/>
      <c r="I58" s="112"/>
      <c r="J58" s="112"/>
      <c r="K58" s="112"/>
    </row>
    <row r="59" spans="1:11" s="45" customFormat="1">
      <c r="A59" s="463">
        <v>169</v>
      </c>
      <c r="B59" s="36" t="s">
        <v>842</v>
      </c>
      <c r="C59" s="41">
        <v>190956.79999999999</v>
      </c>
      <c r="D59" s="41">
        <v>0</v>
      </c>
      <c r="E59" s="15">
        <v>114872.45000000001</v>
      </c>
      <c r="F59" s="457">
        <v>76084.349999999977</v>
      </c>
      <c r="G59" s="112"/>
      <c r="H59" s="112"/>
      <c r="I59" s="112"/>
      <c r="J59" s="112"/>
      <c r="K59" s="112"/>
    </row>
    <row r="60" spans="1:11" s="45" customFormat="1">
      <c r="A60" s="463">
        <v>171</v>
      </c>
      <c r="B60" s="36" t="s">
        <v>843</v>
      </c>
      <c r="C60" s="41">
        <v>38937.285000000003</v>
      </c>
      <c r="D60" s="41">
        <v>0</v>
      </c>
      <c r="E60" s="15">
        <v>31328.850000000002</v>
      </c>
      <c r="F60" s="457">
        <v>7608.4350000000013</v>
      </c>
      <c r="G60" s="112"/>
      <c r="H60" s="112"/>
      <c r="I60" s="112"/>
      <c r="J60" s="112"/>
      <c r="K60" s="112"/>
    </row>
    <row r="61" spans="1:11" s="45" customFormat="1">
      <c r="A61" s="463">
        <v>172</v>
      </c>
      <c r="B61" s="36" t="s">
        <v>844</v>
      </c>
      <c r="C61" s="41">
        <v>289418.90000000002</v>
      </c>
      <c r="D61" s="41">
        <v>0</v>
      </c>
      <c r="E61" s="15">
        <v>344647.18700000003</v>
      </c>
      <c r="F61" s="457">
        <v>-55228.287000000011</v>
      </c>
      <c r="G61" s="112"/>
      <c r="H61" s="112"/>
      <c r="I61" s="112"/>
      <c r="J61" s="112"/>
      <c r="K61" s="112"/>
    </row>
    <row r="62" spans="1:11" s="45" customFormat="1">
      <c r="A62" s="463">
        <v>176</v>
      </c>
      <c r="B62" s="36" t="s">
        <v>845</v>
      </c>
      <c r="C62" s="41">
        <v>71608.800000000003</v>
      </c>
      <c r="D62" s="41">
        <v>0</v>
      </c>
      <c r="E62" s="15">
        <v>332831.73499999999</v>
      </c>
      <c r="F62" s="457">
        <v>-261222.935</v>
      </c>
      <c r="G62" s="112"/>
      <c r="H62" s="112"/>
      <c r="I62" s="112"/>
      <c r="J62" s="112"/>
      <c r="K62" s="112"/>
    </row>
    <row r="63" spans="1:11" s="45" customFormat="1">
      <c r="A63" s="463">
        <v>177</v>
      </c>
      <c r="B63" s="36" t="s">
        <v>846</v>
      </c>
      <c r="C63" s="41">
        <v>180588.44249999998</v>
      </c>
      <c r="D63" s="41">
        <v>0</v>
      </c>
      <c r="E63" s="15">
        <v>84453.628500000006</v>
      </c>
      <c r="F63" s="457">
        <v>96134.813999999969</v>
      </c>
      <c r="G63" s="112"/>
      <c r="H63" s="112"/>
      <c r="I63" s="112"/>
      <c r="J63" s="112"/>
      <c r="K63" s="112"/>
    </row>
    <row r="64" spans="1:11" s="45" customFormat="1">
      <c r="A64" s="463">
        <v>178</v>
      </c>
      <c r="B64" s="36" t="s">
        <v>847</v>
      </c>
      <c r="C64" s="41">
        <v>147916.92750000002</v>
      </c>
      <c r="D64" s="41">
        <v>0</v>
      </c>
      <c r="E64" s="15">
        <v>130566.71200000001</v>
      </c>
      <c r="F64" s="457">
        <v>17350.215500000006</v>
      </c>
      <c r="G64" s="112"/>
      <c r="H64" s="112"/>
      <c r="I64" s="112"/>
      <c r="J64" s="112"/>
      <c r="K64" s="112"/>
    </row>
    <row r="65" spans="1:11" s="45" customFormat="1">
      <c r="A65" s="463">
        <v>179</v>
      </c>
      <c r="B65" s="36" t="s">
        <v>848</v>
      </c>
      <c r="C65" s="41">
        <v>1219811.1525000005</v>
      </c>
      <c r="D65" s="41">
        <v>0</v>
      </c>
      <c r="E65" s="15">
        <v>11995185.612450004</v>
      </c>
      <c r="F65" s="457">
        <v>-10775374.459950004</v>
      </c>
      <c r="G65" s="112"/>
      <c r="H65" s="112"/>
      <c r="I65" s="112"/>
      <c r="J65" s="112"/>
      <c r="K65" s="112"/>
    </row>
    <row r="66" spans="1:11" s="45" customFormat="1">
      <c r="A66" s="463">
        <v>181</v>
      </c>
      <c r="B66" s="36" t="s">
        <v>849</v>
      </c>
      <c r="C66" s="41">
        <v>104429.50000000001</v>
      </c>
      <c r="D66" s="41">
        <v>0</v>
      </c>
      <c r="E66" s="15">
        <v>38788.100000000006</v>
      </c>
      <c r="F66" s="457">
        <v>65641.400000000009</v>
      </c>
      <c r="G66" s="112"/>
      <c r="H66" s="112"/>
      <c r="I66" s="112"/>
      <c r="J66" s="112"/>
      <c r="K66" s="112"/>
    </row>
    <row r="67" spans="1:11" s="45" customFormat="1">
      <c r="A67" s="463">
        <v>182</v>
      </c>
      <c r="B67" s="36" t="s">
        <v>850</v>
      </c>
      <c r="C67" s="41">
        <v>227581.71749999997</v>
      </c>
      <c r="D67" s="41">
        <v>0</v>
      </c>
      <c r="E67" s="15">
        <v>477436.75549999997</v>
      </c>
      <c r="F67" s="457">
        <v>-249855.038</v>
      </c>
      <c r="G67" s="112"/>
      <c r="H67" s="112"/>
      <c r="I67" s="112"/>
      <c r="J67" s="112"/>
      <c r="K67" s="112"/>
    </row>
    <row r="68" spans="1:11" s="45" customFormat="1">
      <c r="A68" s="463">
        <v>186</v>
      </c>
      <c r="B68" s="36" t="s">
        <v>851</v>
      </c>
      <c r="C68" s="41">
        <v>953217.55750000011</v>
      </c>
      <c r="D68" s="41">
        <v>0</v>
      </c>
      <c r="E68" s="15">
        <v>3518247.7572000003</v>
      </c>
      <c r="F68" s="457">
        <v>-2565030.1997000002</v>
      </c>
      <c r="G68" s="112"/>
      <c r="H68" s="112"/>
      <c r="I68" s="112"/>
      <c r="J68" s="112"/>
      <c r="K68" s="112"/>
    </row>
    <row r="69" spans="1:11" s="45" customFormat="1">
      <c r="A69" s="463">
        <v>202</v>
      </c>
      <c r="B69" s="36" t="s">
        <v>852</v>
      </c>
      <c r="C69" s="41">
        <v>1397415.8950000003</v>
      </c>
      <c r="D69" s="41">
        <v>0</v>
      </c>
      <c r="E69" s="15">
        <v>3790680.4530999996</v>
      </c>
      <c r="F69" s="457">
        <v>-2393264.5580999991</v>
      </c>
      <c r="G69" s="112"/>
      <c r="H69" s="112"/>
      <c r="I69" s="112"/>
      <c r="J69" s="112"/>
      <c r="K69" s="112"/>
    </row>
    <row r="70" spans="1:11" s="45" customFormat="1">
      <c r="A70" s="463">
        <v>204</v>
      </c>
      <c r="B70" s="36" t="s">
        <v>853</v>
      </c>
      <c r="C70" s="41">
        <v>41771.800000000003</v>
      </c>
      <c r="D70" s="41">
        <v>0</v>
      </c>
      <c r="E70" s="15">
        <v>872668.10045000014</v>
      </c>
      <c r="F70" s="457">
        <v>-830896.3004500001</v>
      </c>
      <c r="G70" s="112"/>
      <c r="H70" s="112"/>
      <c r="I70" s="112"/>
      <c r="J70" s="112"/>
      <c r="K70" s="112"/>
    </row>
    <row r="71" spans="1:11" s="45" customFormat="1">
      <c r="A71" s="463">
        <v>205</v>
      </c>
      <c r="B71" s="36" t="s">
        <v>854</v>
      </c>
      <c r="C71" s="41">
        <v>378333.16000000003</v>
      </c>
      <c r="D71" s="41">
        <v>0</v>
      </c>
      <c r="E71" s="15">
        <v>664455.07149999996</v>
      </c>
      <c r="F71" s="457">
        <v>-286121.91149999993</v>
      </c>
      <c r="G71" s="112"/>
      <c r="H71" s="112"/>
      <c r="I71" s="112"/>
      <c r="J71" s="112"/>
      <c r="K71" s="112"/>
    </row>
    <row r="72" spans="1:11" s="45" customFormat="1">
      <c r="A72" s="463">
        <v>208</v>
      </c>
      <c r="B72" s="36" t="s">
        <v>855</v>
      </c>
      <c r="C72" s="41">
        <v>146499.67000000001</v>
      </c>
      <c r="D72" s="41">
        <v>0</v>
      </c>
      <c r="E72" s="15">
        <v>167146.87400000001</v>
      </c>
      <c r="F72" s="457">
        <v>-20647.203999999998</v>
      </c>
      <c r="G72" s="112"/>
      <c r="H72" s="112"/>
      <c r="I72" s="112"/>
      <c r="J72" s="112"/>
      <c r="K72" s="112"/>
    </row>
    <row r="73" spans="1:11" s="45" customFormat="1">
      <c r="A73" s="463">
        <v>211</v>
      </c>
      <c r="B73" s="36" t="s">
        <v>856</v>
      </c>
      <c r="C73" s="41">
        <v>834317.11249999993</v>
      </c>
      <c r="D73" s="41">
        <v>0</v>
      </c>
      <c r="E73" s="15">
        <v>1986704.1042500006</v>
      </c>
      <c r="F73" s="457">
        <v>-1152386.9917500005</v>
      </c>
      <c r="G73" s="112"/>
      <c r="H73" s="112"/>
      <c r="I73" s="112"/>
      <c r="J73" s="112"/>
      <c r="K73" s="112"/>
    </row>
    <row r="74" spans="1:11" s="45" customFormat="1">
      <c r="A74" s="463">
        <v>213</v>
      </c>
      <c r="B74" s="36" t="s">
        <v>857</v>
      </c>
      <c r="C74" s="41">
        <v>29837</v>
      </c>
      <c r="D74" s="41">
        <v>0</v>
      </c>
      <c r="E74" s="15">
        <v>144739.28700000001</v>
      </c>
      <c r="F74" s="457">
        <v>-114902.28700000001</v>
      </c>
      <c r="G74" s="112"/>
      <c r="H74" s="112"/>
      <c r="I74" s="112"/>
      <c r="J74" s="112"/>
      <c r="K74" s="112"/>
    </row>
    <row r="75" spans="1:11" s="45" customFormat="1">
      <c r="A75" s="463">
        <v>214</v>
      </c>
      <c r="B75" s="36" t="s">
        <v>858</v>
      </c>
      <c r="C75" s="41">
        <v>403097.86999999994</v>
      </c>
      <c r="D75" s="41">
        <v>0</v>
      </c>
      <c r="E75" s="15">
        <v>207590.92750000002</v>
      </c>
      <c r="F75" s="457">
        <v>195506.94249999992</v>
      </c>
      <c r="G75" s="112"/>
      <c r="H75" s="112"/>
      <c r="I75" s="112"/>
      <c r="J75" s="112"/>
      <c r="K75" s="112"/>
    </row>
    <row r="76" spans="1:11" s="45" customFormat="1">
      <c r="A76" s="463">
        <v>216</v>
      </c>
      <c r="B76" s="36" t="s">
        <v>859</v>
      </c>
      <c r="C76" s="41">
        <v>85035.45</v>
      </c>
      <c r="D76" s="41">
        <v>0</v>
      </c>
      <c r="E76" s="15">
        <v>19394.050000000003</v>
      </c>
      <c r="F76" s="457">
        <v>65641.399999999994</v>
      </c>
      <c r="G76" s="112"/>
      <c r="H76" s="112"/>
      <c r="I76" s="112"/>
      <c r="J76" s="112"/>
      <c r="K76" s="112"/>
    </row>
    <row r="77" spans="1:11" s="45" customFormat="1">
      <c r="A77" s="463">
        <v>217</v>
      </c>
      <c r="B77" s="36" t="s">
        <v>860</v>
      </c>
      <c r="C77" s="41">
        <v>34387.142500000002</v>
      </c>
      <c r="D77" s="41">
        <v>0</v>
      </c>
      <c r="E77" s="15">
        <v>55347.635000000002</v>
      </c>
      <c r="F77" s="457">
        <v>-20960.4925</v>
      </c>
      <c r="G77" s="112"/>
      <c r="H77" s="112"/>
      <c r="I77" s="112"/>
      <c r="J77" s="112"/>
      <c r="K77" s="112"/>
    </row>
    <row r="78" spans="1:11" s="45" customFormat="1">
      <c r="A78" s="463">
        <v>218</v>
      </c>
      <c r="B78" s="36" t="s">
        <v>861</v>
      </c>
      <c r="C78" s="41">
        <v>34387.142500000002</v>
      </c>
      <c r="D78" s="41">
        <v>0</v>
      </c>
      <c r="E78" s="15">
        <v>359535.85</v>
      </c>
      <c r="F78" s="457">
        <v>-325148.70749999996</v>
      </c>
      <c r="G78" s="112"/>
      <c r="H78" s="112"/>
      <c r="I78" s="112"/>
      <c r="J78" s="112"/>
      <c r="K78" s="112"/>
    </row>
    <row r="79" spans="1:11" s="45" customFormat="1">
      <c r="A79" s="463">
        <v>224</v>
      </c>
      <c r="B79" s="36" t="s">
        <v>862</v>
      </c>
      <c r="C79" s="41">
        <v>432934.87</v>
      </c>
      <c r="D79" s="41">
        <v>0</v>
      </c>
      <c r="E79" s="15">
        <v>111306.92850000001</v>
      </c>
      <c r="F79" s="457">
        <v>321627.94149999996</v>
      </c>
      <c r="G79" s="112"/>
      <c r="H79" s="112"/>
      <c r="I79" s="112"/>
      <c r="J79" s="112"/>
      <c r="K79" s="112"/>
    </row>
    <row r="80" spans="1:11" s="45" customFormat="1">
      <c r="A80" s="463">
        <v>226</v>
      </c>
      <c r="B80" s="36" t="s">
        <v>863</v>
      </c>
      <c r="C80" s="41">
        <v>70191.54250000001</v>
      </c>
      <c r="D80" s="41">
        <v>0</v>
      </c>
      <c r="E80" s="15">
        <v>38862.692500000005</v>
      </c>
      <c r="F80" s="457">
        <v>31328.850000000006</v>
      </c>
      <c r="G80" s="112"/>
      <c r="H80" s="112"/>
      <c r="I80" s="112"/>
      <c r="J80" s="112"/>
      <c r="K80" s="112"/>
    </row>
    <row r="81" spans="1:11" s="45" customFormat="1">
      <c r="A81" s="463">
        <v>230</v>
      </c>
      <c r="B81" s="36" t="s">
        <v>864</v>
      </c>
      <c r="C81" s="41">
        <v>104429.50000000001</v>
      </c>
      <c r="D81" s="41">
        <v>0</v>
      </c>
      <c r="E81" s="15">
        <v>33417.440000000002</v>
      </c>
      <c r="F81" s="457">
        <v>71012.060000000012</v>
      </c>
      <c r="G81" s="112"/>
      <c r="H81" s="112"/>
      <c r="I81" s="112"/>
      <c r="J81" s="112"/>
      <c r="K81" s="112"/>
    </row>
    <row r="82" spans="1:11" s="45" customFormat="1">
      <c r="A82" s="463">
        <v>231</v>
      </c>
      <c r="B82" s="36" t="s">
        <v>865</v>
      </c>
      <c r="C82" s="41">
        <v>101520.3925</v>
      </c>
      <c r="D82" s="41">
        <v>0</v>
      </c>
      <c r="E82" s="15">
        <v>301353.7</v>
      </c>
      <c r="F82" s="457">
        <v>-199833.3075</v>
      </c>
      <c r="G82" s="112"/>
      <c r="H82" s="112"/>
      <c r="I82" s="112"/>
      <c r="J82" s="112"/>
      <c r="K82" s="112"/>
    </row>
    <row r="83" spans="1:11" s="45" customFormat="1">
      <c r="A83" s="463">
        <v>232</v>
      </c>
      <c r="B83" s="36" t="s">
        <v>866</v>
      </c>
      <c r="C83" s="41">
        <v>180513.84999999998</v>
      </c>
      <c r="D83" s="41">
        <v>0</v>
      </c>
      <c r="E83" s="15">
        <v>237353.33499999996</v>
      </c>
      <c r="F83" s="457">
        <v>-56839.484999999986</v>
      </c>
      <c r="G83" s="112"/>
      <c r="H83" s="112"/>
      <c r="I83" s="112"/>
      <c r="J83" s="112"/>
      <c r="K83" s="112"/>
    </row>
    <row r="84" spans="1:11" s="45" customFormat="1">
      <c r="A84" s="463">
        <v>233</v>
      </c>
      <c r="B84" s="36" t="s">
        <v>867</v>
      </c>
      <c r="C84" s="41">
        <v>291209.12</v>
      </c>
      <c r="D84" s="41">
        <v>0</v>
      </c>
      <c r="E84" s="15">
        <v>358864.51749999996</v>
      </c>
      <c r="F84" s="457">
        <v>-67655.397499999963</v>
      </c>
      <c r="G84" s="112"/>
      <c r="H84" s="112"/>
      <c r="I84" s="112"/>
      <c r="J84" s="112"/>
      <c r="K84" s="112"/>
    </row>
    <row r="85" spans="1:11" s="45" customFormat="1">
      <c r="A85" s="463">
        <v>235</v>
      </c>
      <c r="B85" s="36" t="s">
        <v>868</v>
      </c>
      <c r="C85" s="41">
        <v>3499954.6924999999</v>
      </c>
      <c r="D85" s="41">
        <v>0</v>
      </c>
      <c r="E85" s="15">
        <v>1233139.3404000001</v>
      </c>
      <c r="F85" s="457">
        <v>2266815.3520999998</v>
      </c>
      <c r="G85" s="112"/>
      <c r="H85" s="112"/>
      <c r="I85" s="112"/>
      <c r="J85" s="112"/>
      <c r="K85" s="112"/>
    </row>
    <row r="86" spans="1:11" s="45" customFormat="1">
      <c r="A86" s="463">
        <v>236</v>
      </c>
      <c r="B86" s="36" t="s">
        <v>869</v>
      </c>
      <c r="C86" s="41">
        <v>355284.07750000001</v>
      </c>
      <c r="D86" s="41">
        <v>0</v>
      </c>
      <c r="E86" s="15">
        <v>54482.362000000008</v>
      </c>
      <c r="F86" s="457">
        <v>300801.71549999999</v>
      </c>
      <c r="G86" s="112"/>
      <c r="H86" s="112"/>
      <c r="I86" s="112"/>
      <c r="J86" s="112"/>
      <c r="K86" s="112"/>
    </row>
    <row r="87" spans="1:11" s="45" customFormat="1">
      <c r="A87" s="463">
        <v>239</v>
      </c>
      <c r="B87" s="36" t="s">
        <v>870</v>
      </c>
      <c r="C87" s="41">
        <v>34312.550000000003</v>
      </c>
      <c r="D87" s="41">
        <v>0</v>
      </c>
      <c r="E87" s="15">
        <v>30612.762000000002</v>
      </c>
      <c r="F87" s="457">
        <v>3699.7880000000005</v>
      </c>
      <c r="G87" s="112"/>
      <c r="H87" s="112"/>
      <c r="I87" s="112"/>
      <c r="J87" s="112"/>
      <c r="K87" s="112"/>
    </row>
    <row r="88" spans="1:11" s="45" customFormat="1">
      <c r="A88" s="463">
        <v>240</v>
      </c>
      <c r="B88" s="36" t="s">
        <v>871</v>
      </c>
      <c r="C88" s="41">
        <v>250854.57750000001</v>
      </c>
      <c r="D88" s="41">
        <v>0</v>
      </c>
      <c r="E88" s="15">
        <v>440050.99449999997</v>
      </c>
      <c r="F88" s="457">
        <v>-189196.41699999996</v>
      </c>
      <c r="G88" s="112"/>
      <c r="H88" s="112"/>
      <c r="I88" s="112"/>
      <c r="J88" s="112"/>
      <c r="K88" s="112"/>
    </row>
    <row r="89" spans="1:11" s="45" customFormat="1">
      <c r="A89" s="463">
        <v>241</v>
      </c>
      <c r="B89" s="36" t="s">
        <v>872</v>
      </c>
      <c r="C89" s="41">
        <v>318062.42000000004</v>
      </c>
      <c r="D89" s="41">
        <v>0</v>
      </c>
      <c r="E89" s="15">
        <v>144709.45000000001</v>
      </c>
      <c r="F89" s="457">
        <v>173352.97000000003</v>
      </c>
      <c r="G89" s="112"/>
      <c r="H89" s="112"/>
      <c r="I89" s="112"/>
      <c r="J89" s="112"/>
      <c r="K89" s="112"/>
    </row>
    <row r="90" spans="1:11" s="45" customFormat="1">
      <c r="A90" s="463">
        <v>244</v>
      </c>
      <c r="B90" s="36" t="s">
        <v>873</v>
      </c>
      <c r="C90" s="41">
        <v>596814.59250000003</v>
      </c>
      <c r="D90" s="41">
        <v>0</v>
      </c>
      <c r="E90" s="15">
        <v>487576.85995000007</v>
      </c>
      <c r="F90" s="457">
        <v>109237.73254999996</v>
      </c>
      <c r="G90" s="112"/>
      <c r="H90" s="112"/>
      <c r="I90" s="112"/>
      <c r="J90" s="112"/>
      <c r="K90" s="112"/>
    </row>
    <row r="91" spans="1:11" s="45" customFormat="1">
      <c r="A91" s="463">
        <v>245</v>
      </c>
      <c r="B91" s="36" t="s">
        <v>874</v>
      </c>
      <c r="C91" s="41">
        <v>719519.255</v>
      </c>
      <c r="D91" s="41">
        <v>0</v>
      </c>
      <c r="E91" s="15">
        <v>1926610.8944000003</v>
      </c>
      <c r="F91" s="457">
        <v>-1207091.6394000002</v>
      </c>
      <c r="G91" s="112"/>
      <c r="H91" s="112"/>
      <c r="I91" s="112"/>
      <c r="J91" s="112"/>
      <c r="K91" s="112"/>
    </row>
    <row r="92" spans="1:11" s="45" customFormat="1">
      <c r="A92" s="463">
        <v>249</v>
      </c>
      <c r="B92" s="36" t="s">
        <v>875</v>
      </c>
      <c r="C92" s="41">
        <v>137324.79249999998</v>
      </c>
      <c r="D92" s="41">
        <v>0</v>
      </c>
      <c r="E92" s="15">
        <v>174680.71649999998</v>
      </c>
      <c r="F92" s="457">
        <v>-37355.923999999999</v>
      </c>
      <c r="G92" s="112"/>
      <c r="H92" s="112"/>
      <c r="I92" s="112"/>
      <c r="J92" s="112"/>
      <c r="K92" s="112"/>
    </row>
    <row r="93" spans="1:11" s="45" customFormat="1">
      <c r="A93" s="463">
        <v>250</v>
      </c>
      <c r="B93" s="36" t="s">
        <v>876</v>
      </c>
      <c r="C93" s="41">
        <v>55347.635000000002</v>
      </c>
      <c r="D93" s="41">
        <v>0</v>
      </c>
      <c r="E93" s="15">
        <v>11934.800000000001</v>
      </c>
      <c r="F93" s="457">
        <v>43412.834999999999</v>
      </c>
      <c r="G93" s="112"/>
      <c r="H93" s="112"/>
      <c r="I93" s="112"/>
      <c r="J93" s="112"/>
      <c r="K93" s="112"/>
    </row>
    <row r="94" spans="1:11" s="45" customFormat="1">
      <c r="A94" s="463">
        <v>256</v>
      </c>
      <c r="B94" s="36" t="s">
        <v>877</v>
      </c>
      <c r="C94" s="41">
        <v>118005.33500000001</v>
      </c>
      <c r="D94" s="41">
        <v>0</v>
      </c>
      <c r="E94" s="15">
        <v>0</v>
      </c>
      <c r="F94" s="457">
        <v>118005.33500000001</v>
      </c>
      <c r="G94" s="112"/>
      <c r="H94" s="112"/>
      <c r="I94" s="112"/>
      <c r="J94" s="112"/>
      <c r="K94" s="112"/>
    </row>
    <row r="95" spans="1:11" s="45" customFormat="1">
      <c r="A95" s="463">
        <v>257</v>
      </c>
      <c r="B95" s="36" t="s">
        <v>878</v>
      </c>
      <c r="C95" s="41">
        <v>1218020.9325000001</v>
      </c>
      <c r="D95" s="41">
        <v>0</v>
      </c>
      <c r="E95" s="15">
        <v>1768489.7129000004</v>
      </c>
      <c r="F95" s="457">
        <v>-550468.78040000028</v>
      </c>
      <c r="G95" s="112"/>
      <c r="H95" s="112"/>
      <c r="I95" s="112"/>
      <c r="J95" s="112"/>
      <c r="K95" s="112"/>
    </row>
    <row r="96" spans="1:11" s="45" customFormat="1">
      <c r="A96" s="463">
        <v>260</v>
      </c>
      <c r="B96" s="36" t="s">
        <v>879</v>
      </c>
      <c r="C96" s="41">
        <v>95776.77</v>
      </c>
      <c r="D96" s="41">
        <v>0</v>
      </c>
      <c r="E96" s="15">
        <v>137324.79250000001</v>
      </c>
      <c r="F96" s="457">
        <v>-41548.022500000006</v>
      </c>
      <c r="G96" s="112"/>
      <c r="H96" s="112"/>
      <c r="I96" s="112"/>
      <c r="J96" s="112"/>
      <c r="K96" s="112"/>
    </row>
    <row r="97" spans="1:11" s="45" customFormat="1">
      <c r="A97" s="463">
        <v>261</v>
      </c>
      <c r="B97" s="36" t="s">
        <v>880</v>
      </c>
      <c r="C97" s="41">
        <v>168802.82750000001</v>
      </c>
      <c r="D97" s="41">
        <v>0</v>
      </c>
      <c r="E97" s="15">
        <v>198117.68</v>
      </c>
      <c r="F97" s="457">
        <v>-29314.852499999979</v>
      </c>
      <c r="G97" s="112"/>
      <c r="H97" s="112"/>
      <c r="I97" s="112"/>
      <c r="J97" s="112"/>
      <c r="K97" s="112"/>
    </row>
    <row r="98" spans="1:11" s="45" customFormat="1">
      <c r="A98" s="463">
        <v>263</v>
      </c>
      <c r="B98" s="36" t="s">
        <v>881</v>
      </c>
      <c r="C98" s="41">
        <v>289642.67749999993</v>
      </c>
      <c r="D98" s="41">
        <v>0</v>
      </c>
      <c r="E98" s="15">
        <v>119422.59250000001</v>
      </c>
      <c r="F98" s="457">
        <v>170220.0849999999</v>
      </c>
      <c r="G98" s="112"/>
      <c r="H98" s="112"/>
      <c r="I98" s="112"/>
      <c r="J98" s="112"/>
      <c r="K98" s="112"/>
    </row>
    <row r="99" spans="1:11" s="45" customFormat="1">
      <c r="A99" s="463">
        <v>265</v>
      </c>
      <c r="B99" s="36" t="s">
        <v>882</v>
      </c>
      <c r="C99" s="41">
        <v>0</v>
      </c>
      <c r="D99" s="41">
        <v>0</v>
      </c>
      <c r="E99" s="15">
        <v>77576.2</v>
      </c>
      <c r="F99" s="457">
        <v>-77576.2</v>
      </c>
      <c r="G99" s="112"/>
      <c r="H99" s="112"/>
      <c r="I99" s="112"/>
      <c r="J99" s="112"/>
      <c r="K99" s="112"/>
    </row>
    <row r="100" spans="1:11" s="45" customFormat="1">
      <c r="A100" s="463">
        <v>271</v>
      </c>
      <c r="B100" s="36" t="s">
        <v>883</v>
      </c>
      <c r="C100" s="41">
        <v>262640.19249999995</v>
      </c>
      <c r="D100" s="41">
        <v>0</v>
      </c>
      <c r="E100" s="15">
        <v>243122.31894999999</v>
      </c>
      <c r="F100" s="457">
        <v>19517.87354999996</v>
      </c>
      <c r="G100" s="112"/>
      <c r="H100" s="112"/>
      <c r="I100" s="112"/>
      <c r="J100" s="112"/>
      <c r="K100" s="112"/>
    </row>
    <row r="101" spans="1:11" s="45" customFormat="1">
      <c r="A101" s="463">
        <v>272</v>
      </c>
      <c r="B101" s="36" t="s">
        <v>884</v>
      </c>
      <c r="C101" s="41">
        <v>686027.22250000015</v>
      </c>
      <c r="D101" s="41">
        <v>0</v>
      </c>
      <c r="E101" s="15">
        <v>670139.02</v>
      </c>
      <c r="F101" s="457">
        <v>15888.20250000013</v>
      </c>
      <c r="G101" s="112"/>
      <c r="H101" s="112"/>
      <c r="I101" s="112"/>
      <c r="J101" s="112"/>
      <c r="K101" s="112"/>
    </row>
    <row r="102" spans="1:11" s="45" customFormat="1">
      <c r="A102" s="463">
        <v>273</v>
      </c>
      <c r="B102" s="36" t="s">
        <v>885</v>
      </c>
      <c r="C102" s="41">
        <v>206248.26250000001</v>
      </c>
      <c r="D102" s="41">
        <v>0</v>
      </c>
      <c r="E102" s="15">
        <v>35088.312000000005</v>
      </c>
      <c r="F102" s="457">
        <v>171159.95050000001</v>
      </c>
      <c r="G102" s="112"/>
      <c r="H102" s="112"/>
      <c r="I102" s="112"/>
      <c r="J102" s="112"/>
      <c r="K102" s="112"/>
    </row>
    <row r="103" spans="1:11" s="45" customFormat="1">
      <c r="A103" s="463">
        <v>275</v>
      </c>
      <c r="B103" s="36" t="s">
        <v>886</v>
      </c>
      <c r="C103" s="41">
        <v>53781.192500000005</v>
      </c>
      <c r="D103" s="41">
        <v>0</v>
      </c>
      <c r="E103" s="15">
        <v>54482.362000000008</v>
      </c>
      <c r="F103" s="457">
        <v>-701.16950000000361</v>
      </c>
      <c r="G103" s="112"/>
      <c r="H103" s="112"/>
      <c r="I103" s="112"/>
      <c r="J103" s="112"/>
      <c r="K103" s="112"/>
    </row>
    <row r="104" spans="1:11" s="45" customFormat="1">
      <c r="A104" s="463">
        <v>276</v>
      </c>
      <c r="B104" s="36" t="s">
        <v>887</v>
      </c>
      <c r="C104" s="41">
        <v>468664.67749999999</v>
      </c>
      <c r="D104" s="41">
        <v>0</v>
      </c>
      <c r="E104" s="15">
        <v>706550.60295000009</v>
      </c>
      <c r="F104" s="457">
        <v>-237885.9254500001</v>
      </c>
      <c r="G104" s="112"/>
      <c r="H104" s="112"/>
      <c r="I104" s="112"/>
      <c r="J104" s="112"/>
      <c r="K104" s="112"/>
    </row>
    <row r="105" spans="1:11" s="45" customFormat="1">
      <c r="A105" s="463">
        <v>280</v>
      </c>
      <c r="B105" s="36" t="s">
        <v>888</v>
      </c>
      <c r="C105" s="41">
        <v>0</v>
      </c>
      <c r="D105" s="41">
        <v>0</v>
      </c>
      <c r="E105" s="15">
        <v>819025.65</v>
      </c>
      <c r="F105" s="457">
        <v>-819025.65</v>
      </c>
      <c r="G105" s="112"/>
      <c r="H105" s="112"/>
      <c r="I105" s="112"/>
      <c r="J105" s="112"/>
      <c r="K105" s="112"/>
    </row>
    <row r="106" spans="1:11" s="45" customFormat="1">
      <c r="A106" s="463">
        <v>284</v>
      </c>
      <c r="B106" s="36" t="s">
        <v>889</v>
      </c>
      <c r="C106" s="41">
        <v>1206906.6500000004</v>
      </c>
      <c r="D106" s="41">
        <v>0</v>
      </c>
      <c r="E106" s="15">
        <v>56690.3</v>
      </c>
      <c r="F106" s="457">
        <v>1150216.3500000003</v>
      </c>
      <c r="G106" s="112"/>
      <c r="H106" s="112"/>
      <c r="I106" s="112"/>
      <c r="J106" s="112"/>
      <c r="K106" s="112"/>
    </row>
    <row r="107" spans="1:11" s="45" customFormat="1">
      <c r="A107" s="463">
        <v>285</v>
      </c>
      <c r="B107" s="36" t="s">
        <v>890</v>
      </c>
      <c r="C107" s="41">
        <v>583387.9425</v>
      </c>
      <c r="D107" s="41">
        <v>0</v>
      </c>
      <c r="E107" s="15">
        <v>1326523.1830000002</v>
      </c>
      <c r="F107" s="457">
        <v>-743135.24050000019</v>
      </c>
      <c r="G107" s="112"/>
      <c r="H107" s="112"/>
      <c r="I107" s="112"/>
      <c r="J107" s="112"/>
      <c r="K107" s="112"/>
    </row>
    <row r="108" spans="1:11" s="45" customFormat="1">
      <c r="A108" s="463">
        <v>286</v>
      </c>
      <c r="B108" s="36" t="s">
        <v>891</v>
      </c>
      <c r="C108" s="41">
        <v>1115680.0225000004</v>
      </c>
      <c r="D108" s="41">
        <v>0</v>
      </c>
      <c r="E108" s="15">
        <v>1259091.5630000005</v>
      </c>
      <c r="F108" s="457">
        <v>-143411.54050000012</v>
      </c>
      <c r="G108" s="112"/>
      <c r="H108" s="112"/>
      <c r="I108" s="112"/>
      <c r="J108" s="112"/>
      <c r="K108" s="112"/>
    </row>
    <row r="109" spans="1:11" s="45" customFormat="1">
      <c r="A109" s="463">
        <v>287</v>
      </c>
      <c r="B109" s="36" t="s">
        <v>892</v>
      </c>
      <c r="C109" s="41">
        <v>690950.32750000001</v>
      </c>
      <c r="D109" s="41">
        <v>0</v>
      </c>
      <c r="E109" s="15">
        <v>77576.200000000012</v>
      </c>
      <c r="F109" s="457">
        <v>613374.12749999994</v>
      </c>
      <c r="G109" s="112"/>
      <c r="H109" s="112"/>
      <c r="I109" s="112"/>
      <c r="J109" s="112"/>
      <c r="K109" s="112"/>
    </row>
    <row r="110" spans="1:11" s="45" customFormat="1">
      <c r="A110" s="463">
        <v>288</v>
      </c>
      <c r="B110" s="36" t="s">
        <v>893</v>
      </c>
      <c r="C110" s="41">
        <v>67207.842499999999</v>
      </c>
      <c r="D110" s="41">
        <v>0</v>
      </c>
      <c r="E110" s="15">
        <v>654877.39450000005</v>
      </c>
      <c r="F110" s="457">
        <v>-587669.55200000003</v>
      </c>
      <c r="G110" s="112"/>
      <c r="H110" s="112"/>
      <c r="I110" s="112"/>
      <c r="J110" s="112"/>
      <c r="K110" s="112"/>
    </row>
    <row r="111" spans="1:11" s="45" customFormat="1">
      <c r="A111" s="463">
        <v>290</v>
      </c>
      <c r="B111" s="36" t="s">
        <v>894</v>
      </c>
      <c r="C111" s="41">
        <v>46321.942500000005</v>
      </c>
      <c r="D111" s="41">
        <v>0</v>
      </c>
      <c r="E111" s="15">
        <v>116364.30000000002</v>
      </c>
      <c r="F111" s="457">
        <v>-70042.357500000013</v>
      </c>
      <c r="G111" s="112"/>
      <c r="H111" s="112"/>
      <c r="I111" s="112"/>
      <c r="J111" s="112"/>
      <c r="K111" s="112"/>
    </row>
    <row r="112" spans="1:11" s="45" customFormat="1">
      <c r="A112" s="463">
        <v>291</v>
      </c>
      <c r="B112" s="36" t="s">
        <v>895</v>
      </c>
      <c r="C112" s="41">
        <v>11934.800000000001</v>
      </c>
      <c r="D112" s="41">
        <v>0</v>
      </c>
      <c r="E112" s="15">
        <v>19394.050000000003</v>
      </c>
      <c r="F112" s="457">
        <v>-7459.2500000000018</v>
      </c>
      <c r="G112" s="112"/>
      <c r="H112" s="112"/>
      <c r="I112" s="112"/>
      <c r="J112" s="112"/>
      <c r="K112" s="112"/>
    </row>
    <row r="113" spans="1:15" s="45" customFormat="1">
      <c r="A113" s="463">
        <v>297</v>
      </c>
      <c r="B113" s="36" t="s">
        <v>896</v>
      </c>
      <c r="C113" s="41">
        <v>1191242.2250000006</v>
      </c>
      <c r="D113" s="41">
        <v>0</v>
      </c>
      <c r="E113" s="15">
        <v>4202478.7922999971</v>
      </c>
      <c r="F113" s="457">
        <v>-3011236.5672999965</v>
      </c>
      <c r="G113" s="112"/>
      <c r="H113" s="112"/>
      <c r="I113" s="112"/>
      <c r="J113" s="112"/>
      <c r="K113" s="112"/>
    </row>
    <row r="114" spans="1:15" s="45" customFormat="1">
      <c r="A114" s="463">
        <v>300</v>
      </c>
      <c r="B114" s="36" t="s">
        <v>897</v>
      </c>
      <c r="C114" s="41">
        <v>401307.64999999991</v>
      </c>
      <c r="D114" s="41">
        <v>0</v>
      </c>
      <c r="E114" s="15">
        <v>11934.800000000001</v>
      </c>
      <c r="F114" s="457">
        <v>389372.84999999992</v>
      </c>
      <c r="G114" s="112"/>
      <c r="H114" s="112"/>
      <c r="I114" s="112"/>
      <c r="J114" s="112"/>
      <c r="K114" s="112"/>
    </row>
    <row r="115" spans="1:15" s="45" customFormat="1">
      <c r="A115" s="463">
        <v>301</v>
      </c>
      <c r="B115" s="36" t="s">
        <v>898</v>
      </c>
      <c r="C115" s="41">
        <v>706018.01249999995</v>
      </c>
      <c r="D115" s="41">
        <v>0</v>
      </c>
      <c r="E115" s="15">
        <v>305963.51649999997</v>
      </c>
      <c r="F115" s="457">
        <v>400054.49599999998</v>
      </c>
      <c r="G115" s="112"/>
      <c r="H115" s="112"/>
      <c r="I115" s="112"/>
      <c r="J115" s="112"/>
      <c r="K115" s="112"/>
    </row>
    <row r="116" spans="1:15" s="45" customFormat="1">
      <c r="A116" s="464">
        <v>304</v>
      </c>
      <c r="B116" s="36" t="s">
        <v>899</v>
      </c>
      <c r="C116" s="41">
        <v>0</v>
      </c>
      <c r="D116" s="41">
        <v>0</v>
      </c>
      <c r="E116" s="15">
        <v>241679.7</v>
      </c>
      <c r="F116" s="457">
        <v>-241679.7</v>
      </c>
      <c r="G116" s="112"/>
      <c r="H116" s="112"/>
      <c r="I116" s="112"/>
      <c r="J116" s="112"/>
      <c r="K116" s="112"/>
    </row>
    <row r="117" spans="1:15" s="45" customFormat="1">
      <c r="A117" s="463">
        <v>305</v>
      </c>
      <c r="B117" s="36" t="s">
        <v>900</v>
      </c>
      <c r="C117" s="41">
        <v>158285.285</v>
      </c>
      <c r="D117" s="41">
        <v>0</v>
      </c>
      <c r="E117" s="15">
        <v>238203.68950000001</v>
      </c>
      <c r="F117" s="457">
        <v>-79918.404500000004</v>
      </c>
      <c r="G117" s="112"/>
      <c r="H117" s="112"/>
      <c r="I117" s="112"/>
      <c r="J117" s="112"/>
      <c r="K117" s="112"/>
    </row>
    <row r="118" spans="1:15" s="45" customFormat="1">
      <c r="A118" s="463">
        <v>309</v>
      </c>
      <c r="B118" s="36" t="s">
        <v>901</v>
      </c>
      <c r="C118" s="41">
        <v>128672.06250000001</v>
      </c>
      <c r="D118" s="41">
        <v>0</v>
      </c>
      <c r="E118" s="15">
        <v>164163.174</v>
      </c>
      <c r="F118" s="457">
        <v>-35491.111499999985</v>
      </c>
      <c r="G118" s="112"/>
      <c r="H118" s="112"/>
      <c r="I118" s="112"/>
      <c r="J118" s="112"/>
      <c r="K118" s="112"/>
    </row>
    <row r="119" spans="1:15" s="45" customFormat="1">
      <c r="A119" s="463">
        <v>312</v>
      </c>
      <c r="B119" s="36" t="s">
        <v>902</v>
      </c>
      <c r="C119" s="41">
        <v>34312.550000000003</v>
      </c>
      <c r="D119" s="41">
        <v>0</v>
      </c>
      <c r="E119" s="15">
        <v>43263.65</v>
      </c>
      <c r="F119" s="457">
        <v>-8951.0999999999985</v>
      </c>
      <c r="G119" s="112"/>
      <c r="H119" s="112"/>
      <c r="I119" s="112"/>
      <c r="J119" s="112"/>
      <c r="K119" s="112"/>
    </row>
    <row r="120" spans="1:15" s="45" customFormat="1">
      <c r="A120" s="463">
        <v>316</v>
      </c>
      <c r="B120" s="36" t="s">
        <v>903</v>
      </c>
      <c r="C120" s="41">
        <v>129940.13500000001</v>
      </c>
      <c r="D120" s="41">
        <v>0</v>
      </c>
      <c r="E120" s="15">
        <v>340470.00699999998</v>
      </c>
      <c r="F120" s="457">
        <v>-210529.87199999997</v>
      </c>
      <c r="G120" s="112"/>
      <c r="H120" s="112"/>
      <c r="I120" s="112"/>
      <c r="J120" s="112"/>
      <c r="K120" s="112"/>
    </row>
    <row r="121" spans="1:15" s="45" customFormat="1">
      <c r="A121" s="463">
        <v>317</v>
      </c>
      <c r="B121" s="36" t="s">
        <v>904</v>
      </c>
      <c r="C121" s="41">
        <v>23869.600000000002</v>
      </c>
      <c r="D121" s="41">
        <v>0</v>
      </c>
      <c r="E121" s="15">
        <v>61165.850000000006</v>
      </c>
      <c r="F121" s="457">
        <v>-37296.25</v>
      </c>
      <c r="G121" s="112"/>
      <c r="H121" s="112"/>
      <c r="I121" s="112"/>
      <c r="J121" s="112"/>
      <c r="K121" s="112"/>
    </row>
    <row r="122" spans="1:15" s="45" customFormat="1">
      <c r="A122" s="463">
        <v>320</v>
      </c>
      <c r="B122" s="36" t="s">
        <v>905</v>
      </c>
      <c r="C122" s="41">
        <v>186928.80499999999</v>
      </c>
      <c r="D122" s="41">
        <v>0</v>
      </c>
      <c r="E122" s="15">
        <v>202175.51200000002</v>
      </c>
      <c r="F122" s="457">
        <v>-15246.707000000024</v>
      </c>
      <c r="G122" s="112"/>
      <c r="H122" s="112"/>
      <c r="I122" s="112"/>
      <c r="J122" s="112"/>
      <c r="K122" s="112"/>
    </row>
    <row r="123" spans="1:15" s="45" customFormat="1">
      <c r="A123" s="463">
        <v>322</v>
      </c>
      <c r="B123" s="36" t="s">
        <v>906</v>
      </c>
      <c r="C123" s="41">
        <v>206099.07750000001</v>
      </c>
      <c r="D123" s="41">
        <v>0</v>
      </c>
      <c r="E123" s="15">
        <v>95433.644500000009</v>
      </c>
      <c r="F123" s="457">
        <v>110665.433</v>
      </c>
      <c r="G123" s="112"/>
      <c r="H123" s="112"/>
      <c r="I123" s="112"/>
      <c r="J123" s="112"/>
      <c r="K123" s="112"/>
    </row>
    <row r="124" spans="1:15" s="45" customFormat="1">
      <c r="A124" s="463">
        <v>398</v>
      </c>
      <c r="B124" s="36" t="s">
        <v>907</v>
      </c>
      <c r="C124" s="41">
        <v>3554034.2549999999</v>
      </c>
      <c r="D124" s="41">
        <v>0</v>
      </c>
      <c r="E124" s="15">
        <v>11790039.827100007</v>
      </c>
      <c r="F124" s="457">
        <v>-8236005.572100007</v>
      </c>
      <c r="G124" s="112"/>
      <c r="H124" s="112"/>
      <c r="I124" s="112"/>
      <c r="J124" s="112"/>
      <c r="K124" s="112"/>
    </row>
    <row r="125" spans="1:15" s="45" customFormat="1">
      <c r="A125" s="463">
        <v>399</v>
      </c>
      <c r="B125" s="36" t="s">
        <v>908</v>
      </c>
      <c r="C125" s="41">
        <v>155152.40000000002</v>
      </c>
      <c r="D125" s="41">
        <v>0</v>
      </c>
      <c r="E125" s="15">
        <v>93046.684500000003</v>
      </c>
      <c r="F125" s="457">
        <v>62105.71550000002</v>
      </c>
      <c r="G125" s="112"/>
      <c r="H125" s="112"/>
      <c r="I125" s="112"/>
      <c r="J125" s="112"/>
      <c r="K125" s="112"/>
      <c r="M125" s="112"/>
      <c r="N125" s="458"/>
      <c r="O125" s="459"/>
    </row>
    <row r="126" spans="1:15" s="45" customFormat="1">
      <c r="A126" s="463">
        <v>400</v>
      </c>
      <c r="B126" s="36" t="s">
        <v>909</v>
      </c>
      <c r="C126" s="41">
        <v>322910.9325</v>
      </c>
      <c r="D126" s="41">
        <v>0</v>
      </c>
      <c r="E126" s="15">
        <v>74741.685000000012</v>
      </c>
      <c r="F126" s="457">
        <v>248169.2475</v>
      </c>
      <c r="G126" s="112"/>
      <c r="H126" s="112"/>
      <c r="I126" s="112"/>
      <c r="J126" s="112"/>
      <c r="K126" s="112"/>
      <c r="M126" s="112"/>
      <c r="N126" s="458"/>
    </row>
    <row r="127" spans="1:15" s="45" customFormat="1">
      <c r="A127" s="463">
        <v>402</v>
      </c>
      <c r="B127" s="36" t="s">
        <v>910</v>
      </c>
      <c r="C127" s="41">
        <v>561084.78500000003</v>
      </c>
      <c r="D127" s="41">
        <v>0</v>
      </c>
      <c r="E127" s="15">
        <v>273873.82299999997</v>
      </c>
      <c r="F127" s="457">
        <v>287210.96200000006</v>
      </c>
      <c r="G127" s="112"/>
      <c r="H127" s="112"/>
      <c r="I127" s="112"/>
      <c r="J127" s="112"/>
      <c r="K127" s="112"/>
    </row>
    <row r="128" spans="1:15" s="45" customFormat="1">
      <c r="A128" s="463">
        <v>403</v>
      </c>
      <c r="B128" s="36" t="s">
        <v>911</v>
      </c>
      <c r="C128" s="41">
        <v>26853.300000000003</v>
      </c>
      <c r="D128" s="41">
        <v>0</v>
      </c>
      <c r="E128" s="15">
        <v>65641.400000000009</v>
      </c>
      <c r="F128" s="457">
        <v>-38788.100000000006</v>
      </c>
      <c r="G128" s="112"/>
      <c r="H128" s="112"/>
      <c r="I128" s="112"/>
      <c r="J128" s="112"/>
      <c r="K128" s="112"/>
    </row>
    <row r="129" spans="1:11" s="45" customFormat="1">
      <c r="A129" s="463">
        <v>405</v>
      </c>
      <c r="B129" s="36" t="s">
        <v>912</v>
      </c>
      <c r="C129" s="41">
        <v>938672.02000000014</v>
      </c>
      <c r="D129" s="41">
        <v>0</v>
      </c>
      <c r="E129" s="15">
        <v>2935568.4434500001</v>
      </c>
      <c r="F129" s="457">
        <v>-1996896.4234500001</v>
      </c>
      <c r="G129" s="112"/>
      <c r="H129" s="112"/>
      <c r="I129" s="112"/>
      <c r="J129" s="112"/>
      <c r="K129" s="112"/>
    </row>
    <row r="130" spans="1:11" s="45" customFormat="1">
      <c r="A130" s="463">
        <v>407</v>
      </c>
      <c r="B130" s="36" t="s">
        <v>913</v>
      </c>
      <c r="C130" s="41">
        <v>180588.4425</v>
      </c>
      <c r="D130" s="41">
        <v>0</v>
      </c>
      <c r="E130" s="15">
        <v>1050336.9924999999</v>
      </c>
      <c r="F130" s="457">
        <v>-869748.54999999993</v>
      </c>
      <c r="G130" s="112"/>
      <c r="H130" s="112"/>
      <c r="I130" s="112"/>
      <c r="J130" s="112"/>
      <c r="K130" s="112"/>
    </row>
    <row r="131" spans="1:11" s="45" customFormat="1">
      <c r="A131" s="463">
        <v>408</v>
      </c>
      <c r="B131" s="36" t="s">
        <v>914</v>
      </c>
      <c r="C131" s="41">
        <v>225418.53500000003</v>
      </c>
      <c r="D131" s="41">
        <v>0</v>
      </c>
      <c r="E131" s="15">
        <v>244737.99249999999</v>
      </c>
      <c r="F131" s="457">
        <v>-19319.45749999996</v>
      </c>
      <c r="G131" s="112"/>
      <c r="H131" s="112"/>
      <c r="I131" s="112"/>
      <c r="J131" s="112"/>
      <c r="K131" s="112"/>
    </row>
    <row r="132" spans="1:11" s="45" customFormat="1">
      <c r="A132" s="463">
        <v>410</v>
      </c>
      <c r="B132" s="36" t="s">
        <v>915</v>
      </c>
      <c r="C132" s="41">
        <v>643285.72</v>
      </c>
      <c r="D132" s="41">
        <v>0</v>
      </c>
      <c r="E132" s="15">
        <v>405450.51744999998</v>
      </c>
      <c r="F132" s="457">
        <v>237835.20254999999</v>
      </c>
      <c r="G132" s="112"/>
      <c r="H132" s="112"/>
      <c r="I132" s="112"/>
      <c r="J132" s="112"/>
      <c r="K132" s="112"/>
    </row>
    <row r="133" spans="1:11" s="45" customFormat="1">
      <c r="A133" s="463">
        <v>416</v>
      </c>
      <c r="B133" s="36" t="s">
        <v>916</v>
      </c>
      <c r="C133" s="41">
        <v>101445.80000000002</v>
      </c>
      <c r="D133" s="41">
        <v>0</v>
      </c>
      <c r="E133" s="15">
        <v>75189.24000000002</v>
      </c>
      <c r="F133" s="457">
        <v>26256.559999999998</v>
      </c>
      <c r="G133" s="112"/>
      <c r="H133" s="112"/>
      <c r="I133" s="112"/>
      <c r="J133" s="112"/>
      <c r="K133" s="112"/>
    </row>
    <row r="134" spans="1:11" s="45" customFormat="1">
      <c r="A134" s="463">
        <v>418</v>
      </c>
      <c r="B134" s="36" t="s">
        <v>917</v>
      </c>
      <c r="C134" s="41">
        <v>593980.07750000013</v>
      </c>
      <c r="D134" s="41">
        <v>0</v>
      </c>
      <c r="E134" s="15">
        <v>1116704.9234500001</v>
      </c>
      <c r="F134" s="457">
        <v>-522724.84594999999</v>
      </c>
      <c r="G134" s="112"/>
      <c r="H134" s="112"/>
      <c r="I134" s="112"/>
      <c r="J134" s="112"/>
      <c r="K134" s="112"/>
    </row>
    <row r="135" spans="1:11" s="45" customFormat="1">
      <c r="A135" s="463">
        <v>420</v>
      </c>
      <c r="B135" s="36" t="s">
        <v>918</v>
      </c>
      <c r="C135" s="41">
        <v>143515.97</v>
      </c>
      <c r="D135" s="41">
        <v>0</v>
      </c>
      <c r="E135" s="15">
        <v>276678.50100000005</v>
      </c>
      <c r="F135" s="457">
        <v>-133162.53100000005</v>
      </c>
      <c r="G135" s="112"/>
      <c r="H135" s="112"/>
      <c r="I135" s="112"/>
      <c r="J135" s="112"/>
      <c r="K135" s="112"/>
    </row>
    <row r="136" spans="1:11" s="45" customFormat="1">
      <c r="A136" s="463">
        <v>421</v>
      </c>
      <c r="B136" s="36" t="s">
        <v>919</v>
      </c>
      <c r="C136" s="41">
        <v>0</v>
      </c>
      <c r="D136" s="41">
        <v>0</v>
      </c>
      <c r="E136" s="15">
        <v>0</v>
      </c>
      <c r="F136" s="457">
        <v>0</v>
      </c>
      <c r="G136" s="112"/>
      <c r="H136" s="112"/>
      <c r="I136" s="112"/>
      <c r="J136" s="112"/>
      <c r="K136" s="112"/>
    </row>
    <row r="137" spans="1:11" s="45" customFormat="1">
      <c r="A137" s="463">
        <v>422</v>
      </c>
      <c r="B137" s="36" t="s">
        <v>920</v>
      </c>
      <c r="C137" s="41">
        <v>383703.82</v>
      </c>
      <c r="D137" s="41">
        <v>0</v>
      </c>
      <c r="E137" s="15">
        <v>246289.51650000003</v>
      </c>
      <c r="F137" s="457">
        <v>137414.30349999998</v>
      </c>
      <c r="G137" s="112"/>
      <c r="H137" s="112"/>
      <c r="I137" s="112"/>
      <c r="J137" s="112"/>
      <c r="K137" s="112"/>
    </row>
    <row r="138" spans="1:11" s="45" customFormat="1">
      <c r="A138" s="463">
        <v>423</v>
      </c>
      <c r="B138" s="36" t="s">
        <v>1083</v>
      </c>
      <c r="C138" s="41">
        <v>624040.8550000001</v>
      </c>
      <c r="D138" s="41">
        <v>0</v>
      </c>
      <c r="E138" s="15">
        <v>1354674.3925000003</v>
      </c>
      <c r="F138" s="457">
        <v>-730633.53750000021</v>
      </c>
      <c r="G138" s="112"/>
      <c r="H138" s="112"/>
      <c r="I138" s="112"/>
      <c r="J138" s="112"/>
      <c r="K138" s="112"/>
    </row>
    <row r="139" spans="1:11" s="45" customFormat="1">
      <c r="A139" s="463">
        <v>425</v>
      </c>
      <c r="B139" s="36" t="s">
        <v>921</v>
      </c>
      <c r="C139" s="41">
        <v>159702.54250000004</v>
      </c>
      <c r="D139" s="41">
        <v>0</v>
      </c>
      <c r="E139" s="15">
        <v>171841.72595000002</v>
      </c>
      <c r="F139" s="457">
        <v>-12139.183449999982</v>
      </c>
      <c r="G139" s="112"/>
      <c r="H139" s="112"/>
      <c r="I139" s="112"/>
      <c r="J139" s="112"/>
      <c r="K139" s="112"/>
    </row>
    <row r="140" spans="1:11" s="45" customFormat="1">
      <c r="A140" s="463">
        <v>426</v>
      </c>
      <c r="B140" s="36" t="s">
        <v>922</v>
      </c>
      <c r="C140" s="41">
        <v>379079.08499999996</v>
      </c>
      <c r="D140" s="41">
        <v>0</v>
      </c>
      <c r="E140" s="15">
        <v>1134235.6528</v>
      </c>
      <c r="F140" s="457">
        <v>-755156.56780000008</v>
      </c>
      <c r="G140" s="112"/>
      <c r="H140" s="112"/>
      <c r="I140" s="112"/>
      <c r="J140" s="112"/>
      <c r="K140" s="112"/>
    </row>
    <row r="141" spans="1:11" s="45" customFormat="1">
      <c r="A141" s="463">
        <v>430</v>
      </c>
      <c r="B141" s="36" t="s">
        <v>923</v>
      </c>
      <c r="C141" s="41">
        <v>615089.75500000012</v>
      </c>
      <c r="D141" s="41">
        <v>0</v>
      </c>
      <c r="E141" s="15">
        <v>567440.06600000011</v>
      </c>
      <c r="F141" s="457">
        <v>47649.689000000013</v>
      </c>
      <c r="G141" s="112"/>
      <c r="H141" s="112"/>
      <c r="I141" s="112"/>
      <c r="J141" s="112"/>
      <c r="K141" s="112"/>
    </row>
    <row r="142" spans="1:11" s="45" customFormat="1">
      <c r="A142" s="464">
        <v>433</v>
      </c>
      <c r="B142" s="36" t="s">
        <v>924</v>
      </c>
      <c r="C142" s="41">
        <v>250705.39250000005</v>
      </c>
      <c r="D142" s="41">
        <v>0</v>
      </c>
      <c r="E142" s="15">
        <v>243171.55000000005</v>
      </c>
      <c r="F142" s="457">
        <v>7533.8424999999988</v>
      </c>
      <c r="G142" s="112"/>
      <c r="H142" s="112"/>
      <c r="I142" s="112"/>
      <c r="J142" s="112"/>
      <c r="K142" s="112"/>
    </row>
    <row r="143" spans="1:11" s="45" customFormat="1">
      <c r="A143" s="463">
        <v>434</v>
      </c>
      <c r="B143" s="36" t="s">
        <v>925</v>
      </c>
      <c r="C143" s="41">
        <v>1356240.835</v>
      </c>
      <c r="D143" s="41">
        <v>0</v>
      </c>
      <c r="E143" s="15">
        <v>449389.97549999994</v>
      </c>
      <c r="F143" s="457">
        <v>906850.85950000002</v>
      </c>
      <c r="G143" s="112"/>
      <c r="H143" s="112"/>
      <c r="I143" s="112"/>
      <c r="J143" s="112"/>
      <c r="K143" s="112"/>
    </row>
    <row r="144" spans="1:11" s="45" customFormat="1">
      <c r="A144" s="463">
        <v>435</v>
      </c>
      <c r="B144" s="36" t="s">
        <v>926</v>
      </c>
      <c r="C144" s="41">
        <v>71683.392500000002</v>
      </c>
      <c r="D144" s="41">
        <v>0</v>
      </c>
      <c r="E144" s="15">
        <v>131282.80000000002</v>
      </c>
      <c r="F144" s="457">
        <v>-59599.407500000016</v>
      </c>
      <c r="G144" s="112"/>
      <c r="H144" s="112"/>
      <c r="I144" s="112"/>
      <c r="J144" s="112"/>
      <c r="K144" s="112"/>
    </row>
    <row r="145" spans="1:11" s="45" customFormat="1">
      <c r="A145" s="463">
        <v>436</v>
      </c>
      <c r="B145" s="36" t="s">
        <v>927</v>
      </c>
      <c r="C145" s="41">
        <v>50797.492500000008</v>
      </c>
      <c r="D145" s="41">
        <v>0</v>
      </c>
      <c r="E145" s="15">
        <v>61494.057000000001</v>
      </c>
      <c r="F145" s="457">
        <v>-10696.564499999993</v>
      </c>
      <c r="G145" s="112"/>
      <c r="H145" s="112"/>
      <c r="I145" s="112"/>
      <c r="J145" s="112"/>
      <c r="K145" s="112"/>
    </row>
    <row r="146" spans="1:11" s="45" customFormat="1">
      <c r="A146" s="463">
        <v>440</v>
      </c>
      <c r="B146" s="36" t="s">
        <v>928</v>
      </c>
      <c r="C146" s="41">
        <v>86676.485000000001</v>
      </c>
      <c r="D146" s="41">
        <v>0</v>
      </c>
      <c r="E146" s="15">
        <v>150826.03499999997</v>
      </c>
      <c r="F146" s="457">
        <v>-64149.549999999974</v>
      </c>
      <c r="G146" s="112"/>
      <c r="H146" s="112"/>
      <c r="I146" s="112"/>
      <c r="J146" s="112"/>
      <c r="K146" s="112"/>
    </row>
    <row r="147" spans="1:11" s="45" customFormat="1">
      <c r="A147" s="463">
        <v>441</v>
      </c>
      <c r="B147" s="36" t="s">
        <v>929</v>
      </c>
      <c r="C147" s="41">
        <v>16484.942500000001</v>
      </c>
      <c r="D147" s="41">
        <v>0</v>
      </c>
      <c r="E147" s="15">
        <v>109680.81200000001</v>
      </c>
      <c r="F147" s="457">
        <v>-93195.869500000001</v>
      </c>
      <c r="G147" s="112"/>
      <c r="H147" s="112"/>
      <c r="I147" s="112"/>
      <c r="J147" s="112"/>
      <c r="K147" s="112"/>
    </row>
    <row r="148" spans="1:11" s="45" customFormat="1">
      <c r="A148" s="463">
        <v>444</v>
      </c>
      <c r="B148" s="36" t="s">
        <v>930</v>
      </c>
      <c r="C148" s="41">
        <v>3767592.5825</v>
      </c>
      <c r="D148" s="41">
        <v>0</v>
      </c>
      <c r="E148" s="15">
        <v>1368547.1056500003</v>
      </c>
      <c r="F148" s="457">
        <v>2399045.4768499997</v>
      </c>
      <c r="G148" s="112"/>
      <c r="H148" s="112"/>
      <c r="I148" s="112"/>
      <c r="J148" s="112"/>
      <c r="K148" s="112"/>
    </row>
    <row r="149" spans="1:11" s="45" customFormat="1">
      <c r="A149" s="463">
        <v>445</v>
      </c>
      <c r="B149" s="36" t="s">
        <v>931</v>
      </c>
      <c r="C149" s="41">
        <v>289642.67749999993</v>
      </c>
      <c r="D149" s="41">
        <v>0</v>
      </c>
      <c r="E149" s="15">
        <v>163387.41199999998</v>
      </c>
      <c r="F149" s="457">
        <v>126255.26549999995</v>
      </c>
      <c r="G149" s="112"/>
      <c r="H149" s="112"/>
      <c r="I149" s="112"/>
      <c r="J149" s="112"/>
      <c r="K149" s="112"/>
    </row>
    <row r="150" spans="1:11" s="45" customFormat="1">
      <c r="A150" s="463">
        <v>475</v>
      </c>
      <c r="B150" s="36" t="s">
        <v>932</v>
      </c>
      <c r="C150" s="41">
        <v>853338.20000000007</v>
      </c>
      <c r="D150" s="41">
        <v>0</v>
      </c>
      <c r="E150" s="15">
        <v>127985.81150000001</v>
      </c>
      <c r="F150" s="457">
        <v>725352.38850000012</v>
      </c>
      <c r="G150" s="112"/>
      <c r="H150" s="112"/>
      <c r="I150" s="112"/>
      <c r="J150" s="112"/>
      <c r="K150" s="112"/>
    </row>
    <row r="151" spans="1:11" s="45" customFormat="1">
      <c r="A151" s="463">
        <v>480</v>
      </c>
      <c r="B151" s="36" t="s">
        <v>933</v>
      </c>
      <c r="C151" s="41">
        <v>79142.642500000002</v>
      </c>
      <c r="D151" s="41">
        <v>0</v>
      </c>
      <c r="E151" s="15">
        <v>871314.99250000017</v>
      </c>
      <c r="F151" s="457">
        <v>-792172.35000000021</v>
      </c>
      <c r="G151" s="112"/>
      <c r="H151" s="112"/>
      <c r="I151" s="112"/>
      <c r="J151" s="112"/>
      <c r="K151" s="112"/>
    </row>
    <row r="152" spans="1:11" s="45" customFormat="1">
      <c r="A152" s="463">
        <v>481</v>
      </c>
      <c r="B152" s="36" t="s">
        <v>934</v>
      </c>
      <c r="C152" s="41">
        <v>274574.99249999999</v>
      </c>
      <c r="D152" s="41">
        <v>0</v>
      </c>
      <c r="E152" s="15">
        <v>503559.049</v>
      </c>
      <c r="F152" s="457">
        <v>-228984.05650000001</v>
      </c>
      <c r="G152" s="112"/>
      <c r="H152" s="112"/>
      <c r="I152" s="112"/>
      <c r="J152" s="112"/>
      <c r="K152" s="112"/>
    </row>
    <row r="153" spans="1:11" s="45" customFormat="1">
      <c r="A153" s="463">
        <v>483</v>
      </c>
      <c r="B153" s="36" t="s">
        <v>935</v>
      </c>
      <c r="C153" s="41">
        <v>82126.342499999999</v>
      </c>
      <c r="D153" s="41">
        <v>0</v>
      </c>
      <c r="E153" s="15">
        <v>23869.600000000002</v>
      </c>
      <c r="F153" s="457">
        <v>58256.742499999993</v>
      </c>
      <c r="G153" s="112"/>
      <c r="H153" s="112"/>
      <c r="I153" s="112"/>
      <c r="J153" s="112"/>
      <c r="K153" s="112"/>
    </row>
    <row r="154" spans="1:11" s="45" customFormat="1">
      <c r="A154" s="463">
        <v>484</v>
      </c>
      <c r="B154" s="36" t="s">
        <v>936</v>
      </c>
      <c r="C154" s="41">
        <v>176262.07749999998</v>
      </c>
      <c r="D154" s="41">
        <v>0</v>
      </c>
      <c r="E154" s="15">
        <v>47813.792500000003</v>
      </c>
      <c r="F154" s="457">
        <v>128448.28499999997</v>
      </c>
      <c r="G154" s="112"/>
      <c r="H154" s="112"/>
      <c r="I154" s="112"/>
      <c r="J154" s="112"/>
      <c r="K154" s="112"/>
    </row>
    <row r="155" spans="1:11" s="45" customFormat="1">
      <c r="A155" s="463">
        <v>489</v>
      </c>
      <c r="B155" s="36" t="s">
        <v>158</v>
      </c>
      <c r="C155" s="41">
        <v>0</v>
      </c>
      <c r="D155" s="41">
        <v>0</v>
      </c>
      <c r="E155" s="15">
        <v>1234505.875</v>
      </c>
      <c r="F155" s="457">
        <v>-1234505.875</v>
      </c>
      <c r="G155" s="112"/>
      <c r="H155" s="112"/>
      <c r="I155" s="112"/>
      <c r="J155" s="112"/>
      <c r="K155" s="112"/>
    </row>
    <row r="156" spans="1:11" s="45" customFormat="1">
      <c r="A156" s="463">
        <v>491</v>
      </c>
      <c r="B156" s="36" t="s">
        <v>937</v>
      </c>
      <c r="C156" s="41">
        <v>917263.97250000027</v>
      </c>
      <c r="D156" s="41">
        <v>0</v>
      </c>
      <c r="E156" s="15">
        <v>713372.83299999998</v>
      </c>
      <c r="F156" s="457">
        <v>203891.13950000028</v>
      </c>
      <c r="G156" s="112"/>
      <c r="H156" s="112"/>
      <c r="I156" s="112"/>
      <c r="J156" s="112"/>
      <c r="K156" s="112"/>
    </row>
    <row r="157" spans="1:11" s="45" customFormat="1">
      <c r="A157" s="463">
        <v>494</v>
      </c>
      <c r="B157" s="36" t="s">
        <v>938</v>
      </c>
      <c r="C157" s="41">
        <v>225343.9425</v>
      </c>
      <c r="D157" s="41">
        <v>0</v>
      </c>
      <c r="E157" s="15">
        <v>133207.28649999999</v>
      </c>
      <c r="F157" s="457">
        <v>92136.656000000017</v>
      </c>
      <c r="G157" s="112"/>
      <c r="H157" s="112"/>
      <c r="I157" s="112"/>
      <c r="J157" s="112"/>
      <c r="K157" s="112"/>
    </row>
    <row r="158" spans="1:11" s="45" customFormat="1">
      <c r="A158" s="463">
        <v>495</v>
      </c>
      <c r="B158" s="36" t="s">
        <v>939</v>
      </c>
      <c r="C158" s="41">
        <v>4550.1424999999999</v>
      </c>
      <c r="D158" s="41">
        <v>0</v>
      </c>
      <c r="E158" s="15">
        <v>69669.395000000019</v>
      </c>
      <c r="F158" s="457">
        <v>-65119.252500000017</v>
      </c>
      <c r="G158" s="112"/>
      <c r="H158" s="112"/>
      <c r="I158" s="112"/>
      <c r="J158" s="112"/>
      <c r="K158" s="112"/>
    </row>
    <row r="159" spans="1:11" s="45" customFormat="1">
      <c r="A159" s="463">
        <v>498</v>
      </c>
      <c r="B159" s="36" t="s">
        <v>940</v>
      </c>
      <c r="C159" s="41">
        <v>123823.54999999999</v>
      </c>
      <c r="D159" s="41">
        <v>0</v>
      </c>
      <c r="E159" s="15">
        <v>96313.83600000001</v>
      </c>
      <c r="F159" s="457">
        <v>27509.713999999978</v>
      </c>
      <c r="G159" s="112"/>
      <c r="H159" s="112"/>
      <c r="I159" s="112"/>
      <c r="J159" s="112"/>
      <c r="K159" s="112"/>
    </row>
    <row r="160" spans="1:11" s="45" customFormat="1">
      <c r="A160" s="463">
        <v>499</v>
      </c>
      <c r="B160" s="36" t="s">
        <v>941</v>
      </c>
      <c r="C160" s="41">
        <v>1137162.6625000003</v>
      </c>
      <c r="D160" s="41">
        <v>0</v>
      </c>
      <c r="E160" s="15">
        <v>741459.89295000001</v>
      </c>
      <c r="F160" s="457">
        <v>395702.76955000032</v>
      </c>
      <c r="G160" s="112"/>
      <c r="H160" s="112"/>
      <c r="I160" s="112"/>
      <c r="J160" s="112"/>
      <c r="K160" s="112"/>
    </row>
    <row r="161" spans="1:11" s="45" customFormat="1">
      <c r="A161" s="463">
        <v>500</v>
      </c>
      <c r="B161" s="36" t="s">
        <v>942</v>
      </c>
      <c r="C161" s="41">
        <v>132923.83500000002</v>
      </c>
      <c r="D161" s="41">
        <v>0</v>
      </c>
      <c r="E161" s="15">
        <v>355925.57299999997</v>
      </c>
      <c r="F161" s="457">
        <v>-223001.73799999995</v>
      </c>
      <c r="G161" s="112"/>
      <c r="H161" s="112"/>
      <c r="I161" s="112"/>
      <c r="J161" s="112"/>
      <c r="K161" s="112"/>
    </row>
    <row r="162" spans="1:11" s="45" customFormat="1">
      <c r="A162" s="463">
        <v>503</v>
      </c>
      <c r="B162" s="36" t="s">
        <v>943</v>
      </c>
      <c r="C162" s="41">
        <v>353792.22750000004</v>
      </c>
      <c r="D162" s="41">
        <v>0</v>
      </c>
      <c r="E162" s="15">
        <v>211126.61200000002</v>
      </c>
      <c r="F162" s="457">
        <v>142665.61550000001</v>
      </c>
      <c r="G162" s="112"/>
      <c r="H162" s="112"/>
      <c r="I162" s="112"/>
      <c r="J162" s="112"/>
      <c r="K162" s="112"/>
    </row>
    <row r="163" spans="1:11" s="45" customFormat="1">
      <c r="A163" s="463">
        <v>504</v>
      </c>
      <c r="B163" s="36" t="s">
        <v>944</v>
      </c>
      <c r="C163" s="41">
        <v>64224.142500000002</v>
      </c>
      <c r="D163" s="41">
        <v>0</v>
      </c>
      <c r="E163" s="15">
        <v>911401.00200000009</v>
      </c>
      <c r="F163" s="457">
        <v>-847176.85950000014</v>
      </c>
      <c r="G163" s="112"/>
      <c r="H163" s="112"/>
      <c r="I163" s="112"/>
      <c r="J163" s="112"/>
      <c r="K163" s="112"/>
    </row>
    <row r="164" spans="1:11" s="45" customFormat="1">
      <c r="A164" s="463">
        <v>505</v>
      </c>
      <c r="B164" s="36" t="s">
        <v>945</v>
      </c>
      <c r="C164" s="41">
        <v>897049.40499999991</v>
      </c>
      <c r="D164" s="41">
        <v>0</v>
      </c>
      <c r="E164" s="15">
        <v>2708587.9414999997</v>
      </c>
      <c r="F164" s="457">
        <v>-1811538.5364999999</v>
      </c>
      <c r="G164" s="112"/>
      <c r="H164" s="112"/>
      <c r="I164" s="112"/>
      <c r="J164" s="112"/>
      <c r="K164" s="112"/>
    </row>
    <row r="165" spans="1:11" s="45" customFormat="1">
      <c r="A165" s="463">
        <v>507</v>
      </c>
      <c r="B165" s="36" t="s">
        <v>946</v>
      </c>
      <c r="C165" s="41">
        <v>171562.75000000003</v>
      </c>
      <c r="D165" s="41">
        <v>0</v>
      </c>
      <c r="E165" s="15">
        <v>127866.46350000001</v>
      </c>
      <c r="F165" s="457">
        <v>43696.286500000017</v>
      </c>
      <c r="G165" s="112"/>
      <c r="H165" s="112"/>
      <c r="I165" s="112"/>
      <c r="J165" s="112"/>
      <c r="K165" s="112"/>
    </row>
    <row r="166" spans="1:11" s="45" customFormat="1">
      <c r="A166" s="463">
        <v>508</v>
      </c>
      <c r="B166" s="36" t="s">
        <v>947</v>
      </c>
      <c r="C166" s="41">
        <v>273008.55</v>
      </c>
      <c r="D166" s="41">
        <v>0</v>
      </c>
      <c r="E166" s="15">
        <v>161328.65900000001</v>
      </c>
      <c r="F166" s="457">
        <v>111679.89099999997</v>
      </c>
      <c r="G166" s="112"/>
      <c r="H166" s="112"/>
      <c r="I166" s="112"/>
      <c r="J166" s="112"/>
      <c r="K166" s="112"/>
    </row>
    <row r="167" spans="1:11" s="45" customFormat="1">
      <c r="A167" s="463">
        <v>529</v>
      </c>
      <c r="B167" s="36" t="s">
        <v>948</v>
      </c>
      <c r="C167" s="41">
        <v>231311.34250000003</v>
      </c>
      <c r="D167" s="41">
        <v>0</v>
      </c>
      <c r="E167" s="15">
        <v>432199.38794999995</v>
      </c>
      <c r="F167" s="457">
        <v>-200888.04544999992</v>
      </c>
      <c r="G167" s="112"/>
      <c r="H167" s="112"/>
      <c r="I167" s="112"/>
      <c r="J167" s="112"/>
      <c r="K167" s="112"/>
    </row>
    <row r="168" spans="1:11" s="45" customFormat="1">
      <c r="A168" s="463">
        <v>531</v>
      </c>
      <c r="B168" s="36" t="s">
        <v>949</v>
      </c>
      <c r="C168" s="41">
        <v>197147.97750000001</v>
      </c>
      <c r="D168" s="41">
        <v>0</v>
      </c>
      <c r="E168" s="15">
        <v>160682.68794999999</v>
      </c>
      <c r="F168" s="457">
        <v>36465.289550000016</v>
      </c>
      <c r="G168" s="112"/>
      <c r="H168" s="112"/>
      <c r="I168" s="112"/>
      <c r="J168" s="112"/>
      <c r="K168" s="112"/>
    </row>
    <row r="169" spans="1:11" s="45" customFormat="1">
      <c r="A169" s="463">
        <v>535</v>
      </c>
      <c r="B169" s="36" t="s">
        <v>950</v>
      </c>
      <c r="C169" s="41">
        <v>246528.21250000002</v>
      </c>
      <c r="D169" s="41">
        <v>0</v>
      </c>
      <c r="E169" s="15">
        <v>308514.58000000007</v>
      </c>
      <c r="F169" s="457">
        <v>-61986.367500000051</v>
      </c>
      <c r="G169" s="112"/>
      <c r="H169" s="112"/>
      <c r="I169" s="112"/>
      <c r="J169" s="112"/>
      <c r="K169" s="112"/>
    </row>
    <row r="170" spans="1:11" s="45" customFormat="1">
      <c r="A170" s="463">
        <v>536</v>
      </c>
      <c r="B170" s="36" t="s">
        <v>951</v>
      </c>
      <c r="C170" s="41">
        <v>1125302.4550000008</v>
      </c>
      <c r="D170" s="41">
        <v>0</v>
      </c>
      <c r="E170" s="15">
        <v>1139158.7578</v>
      </c>
      <c r="F170" s="457">
        <v>-13856.302799999248</v>
      </c>
      <c r="G170" s="112"/>
      <c r="H170" s="112"/>
      <c r="I170" s="112"/>
      <c r="J170" s="112"/>
      <c r="K170" s="112"/>
    </row>
    <row r="171" spans="1:11" s="45" customFormat="1">
      <c r="A171" s="463">
        <v>538</v>
      </c>
      <c r="B171" s="36" t="s">
        <v>952</v>
      </c>
      <c r="C171" s="41">
        <v>144858.63499999998</v>
      </c>
      <c r="D171" s="41">
        <v>0</v>
      </c>
      <c r="E171" s="15">
        <v>223852.0925</v>
      </c>
      <c r="F171" s="457">
        <v>-78993.457500000019</v>
      </c>
      <c r="G171" s="112"/>
      <c r="H171" s="112"/>
      <c r="I171" s="112"/>
      <c r="J171" s="112"/>
      <c r="K171" s="112"/>
    </row>
    <row r="172" spans="1:11" s="45" customFormat="1">
      <c r="A172" s="463">
        <v>541</v>
      </c>
      <c r="B172" s="36" t="s">
        <v>953</v>
      </c>
      <c r="C172" s="41">
        <v>118303.705</v>
      </c>
      <c r="D172" s="41">
        <v>0</v>
      </c>
      <c r="E172" s="15">
        <v>128100.68395000002</v>
      </c>
      <c r="F172" s="457">
        <v>-9796.9789500000188</v>
      </c>
      <c r="G172" s="112"/>
      <c r="H172" s="112"/>
      <c r="I172" s="112"/>
      <c r="J172" s="112"/>
      <c r="K172" s="112"/>
    </row>
    <row r="173" spans="1:11" s="45" customFormat="1">
      <c r="A173" s="463">
        <v>543</v>
      </c>
      <c r="B173" s="36" t="s">
        <v>954</v>
      </c>
      <c r="C173" s="41">
        <v>682223.00500000012</v>
      </c>
      <c r="D173" s="41">
        <v>0</v>
      </c>
      <c r="E173" s="15">
        <v>948419.76790000009</v>
      </c>
      <c r="F173" s="457">
        <v>-266196.76289999997</v>
      </c>
      <c r="G173" s="112"/>
      <c r="H173" s="112"/>
      <c r="I173" s="112"/>
      <c r="J173" s="112"/>
      <c r="K173" s="112"/>
    </row>
    <row r="174" spans="1:11" s="45" customFormat="1">
      <c r="A174" s="463">
        <v>545</v>
      </c>
      <c r="B174" s="36" t="s">
        <v>955</v>
      </c>
      <c r="C174" s="41">
        <v>170294.67750000002</v>
      </c>
      <c r="D174" s="41">
        <v>0</v>
      </c>
      <c r="E174" s="15">
        <v>156718.84250000003</v>
      </c>
      <c r="F174" s="457">
        <v>13575.834999999992</v>
      </c>
      <c r="G174" s="112"/>
      <c r="H174" s="112"/>
      <c r="I174" s="112"/>
      <c r="J174" s="112"/>
      <c r="K174" s="112"/>
    </row>
    <row r="175" spans="1:11" s="45" customFormat="1">
      <c r="A175" s="463">
        <v>560</v>
      </c>
      <c r="B175" s="36" t="s">
        <v>956</v>
      </c>
      <c r="C175" s="41">
        <v>1492372.1475000007</v>
      </c>
      <c r="D175" s="41">
        <v>0</v>
      </c>
      <c r="E175" s="15">
        <v>1017854.9424500002</v>
      </c>
      <c r="F175" s="457">
        <v>474517.20505000046</v>
      </c>
      <c r="G175" s="112"/>
      <c r="H175" s="112"/>
      <c r="I175" s="112"/>
      <c r="J175" s="112"/>
      <c r="K175" s="112"/>
    </row>
    <row r="176" spans="1:11" s="45" customFormat="1">
      <c r="A176" s="463">
        <v>561</v>
      </c>
      <c r="B176" s="36" t="s">
        <v>957</v>
      </c>
      <c r="C176" s="41">
        <v>79068.05</v>
      </c>
      <c r="D176" s="41">
        <v>0</v>
      </c>
      <c r="E176" s="15">
        <v>672824.35000000009</v>
      </c>
      <c r="F176" s="457">
        <v>-593756.30000000005</v>
      </c>
      <c r="G176" s="112"/>
      <c r="H176" s="112"/>
      <c r="I176" s="112"/>
      <c r="J176" s="112"/>
      <c r="K176" s="112"/>
    </row>
    <row r="177" spans="1:11" s="45" customFormat="1">
      <c r="A177" s="463">
        <v>562</v>
      </c>
      <c r="B177" s="36" t="s">
        <v>958</v>
      </c>
      <c r="C177" s="41">
        <v>302845.55</v>
      </c>
      <c r="D177" s="41">
        <v>0</v>
      </c>
      <c r="E177" s="15">
        <v>424094.16689999989</v>
      </c>
      <c r="F177" s="457">
        <v>-121248.61689999991</v>
      </c>
      <c r="G177" s="112"/>
      <c r="H177" s="112"/>
      <c r="I177" s="112"/>
      <c r="J177" s="112"/>
      <c r="K177" s="112"/>
    </row>
    <row r="178" spans="1:11" s="45" customFormat="1">
      <c r="A178" s="463">
        <v>563</v>
      </c>
      <c r="B178" s="36" t="s">
        <v>959</v>
      </c>
      <c r="C178" s="41">
        <v>226761.19999999998</v>
      </c>
      <c r="D178" s="41">
        <v>0</v>
      </c>
      <c r="E178" s="15">
        <v>214945.74799999996</v>
      </c>
      <c r="F178" s="457">
        <v>11815.452000000019</v>
      </c>
      <c r="G178" s="112"/>
      <c r="H178" s="112"/>
      <c r="I178" s="112"/>
      <c r="J178" s="112"/>
      <c r="K178" s="112"/>
    </row>
    <row r="179" spans="1:11" s="45" customFormat="1">
      <c r="A179" s="463">
        <v>564</v>
      </c>
      <c r="B179" s="36" t="s">
        <v>960</v>
      </c>
      <c r="C179" s="41">
        <v>1449257.6824999999</v>
      </c>
      <c r="D179" s="41">
        <v>0</v>
      </c>
      <c r="E179" s="15">
        <v>14430899.270450005</v>
      </c>
      <c r="F179" s="457">
        <v>-12981641.587950006</v>
      </c>
      <c r="G179" s="112"/>
      <c r="H179" s="112"/>
      <c r="I179" s="112"/>
      <c r="J179" s="112"/>
      <c r="K179" s="112"/>
    </row>
    <row r="180" spans="1:11" s="45" customFormat="1">
      <c r="A180" s="463">
        <v>576</v>
      </c>
      <c r="B180" s="36" t="s">
        <v>961</v>
      </c>
      <c r="C180" s="41">
        <v>9100.2849999999999</v>
      </c>
      <c r="D180" s="41">
        <v>0</v>
      </c>
      <c r="E180" s="15">
        <v>50797.4925</v>
      </c>
      <c r="F180" s="457">
        <v>-41697.207500000004</v>
      </c>
      <c r="G180" s="112"/>
      <c r="H180" s="112"/>
      <c r="I180" s="112"/>
      <c r="J180" s="112"/>
      <c r="K180" s="112"/>
    </row>
    <row r="181" spans="1:11" s="45" customFormat="1">
      <c r="A181" s="463">
        <v>577</v>
      </c>
      <c r="B181" s="36" t="s">
        <v>962</v>
      </c>
      <c r="C181" s="41">
        <v>395638.61999999994</v>
      </c>
      <c r="D181" s="41">
        <v>0</v>
      </c>
      <c r="E181" s="15">
        <v>418687.70249999996</v>
      </c>
      <c r="F181" s="457">
        <v>-23049.082500000019</v>
      </c>
      <c r="G181" s="112"/>
      <c r="H181" s="112"/>
      <c r="I181" s="112"/>
      <c r="J181" s="112"/>
      <c r="K181" s="112"/>
    </row>
    <row r="182" spans="1:11" s="45" customFormat="1">
      <c r="A182" s="463">
        <v>578</v>
      </c>
      <c r="B182" s="36" t="s">
        <v>963</v>
      </c>
      <c r="C182" s="41">
        <v>415256.44750000001</v>
      </c>
      <c r="D182" s="41">
        <v>0</v>
      </c>
      <c r="E182" s="15">
        <v>58182.150000000009</v>
      </c>
      <c r="F182" s="457">
        <v>357074.29749999999</v>
      </c>
      <c r="G182" s="112"/>
      <c r="H182" s="112"/>
      <c r="I182" s="112"/>
      <c r="J182" s="112"/>
      <c r="K182" s="112"/>
    </row>
    <row r="183" spans="1:11" s="45" customFormat="1">
      <c r="A183" s="463">
        <v>580</v>
      </c>
      <c r="B183" s="36" t="s">
        <v>964</v>
      </c>
      <c r="C183" s="41">
        <v>92569.29250000001</v>
      </c>
      <c r="D183" s="41">
        <v>0</v>
      </c>
      <c r="E183" s="15">
        <v>26853.300000000003</v>
      </c>
      <c r="F183" s="457">
        <v>65715.992500000008</v>
      </c>
      <c r="G183" s="112"/>
      <c r="H183" s="112"/>
      <c r="I183" s="112"/>
      <c r="J183" s="112"/>
      <c r="K183" s="112"/>
    </row>
    <row r="184" spans="1:11" s="45" customFormat="1">
      <c r="A184" s="463">
        <v>581</v>
      </c>
      <c r="B184" s="36" t="s">
        <v>965</v>
      </c>
      <c r="C184" s="41">
        <v>192597.83499999999</v>
      </c>
      <c r="D184" s="41">
        <v>0</v>
      </c>
      <c r="E184" s="15">
        <v>90704.480000000025</v>
      </c>
      <c r="F184" s="457">
        <v>101893.35499999997</v>
      </c>
      <c r="G184" s="112"/>
      <c r="H184" s="112"/>
      <c r="I184" s="112"/>
      <c r="J184" s="112"/>
      <c r="K184" s="112"/>
    </row>
    <row r="185" spans="1:11" s="45" customFormat="1">
      <c r="A185" s="463">
        <v>583</v>
      </c>
      <c r="B185" s="36" t="s">
        <v>966</v>
      </c>
      <c r="C185" s="41">
        <v>146201.29999999999</v>
      </c>
      <c r="D185" s="41">
        <v>0</v>
      </c>
      <c r="E185" s="15">
        <v>4550.1424999999999</v>
      </c>
      <c r="F185" s="457">
        <v>141651.1575</v>
      </c>
      <c r="G185" s="112"/>
      <c r="H185" s="112"/>
      <c r="I185" s="112"/>
      <c r="J185" s="112"/>
      <c r="K185" s="112"/>
    </row>
    <row r="186" spans="1:11" s="45" customFormat="1">
      <c r="A186" s="463">
        <v>584</v>
      </c>
      <c r="B186" s="36" t="s">
        <v>967</v>
      </c>
      <c r="C186" s="41">
        <v>23869.600000000002</v>
      </c>
      <c r="D186" s="41">
        <v>0</v>
      </c>
      <c r="E186" s="15">
        <v>11934.800000000001</v>
      </c>
      <c r="F186" s="457">
        <v>11934.800000000001</v>
      </c>
      <c r="G186" s="112"/>
      <c r="H186" s="112"/>
      <c r="I186" s="112"/>
      <c r="J186" s="112"/>
      <c r="K186" s="112"/>
    </row>
    <row r="187" spans="1:11" s="45" customFormat="1">
      <c r="A187" s="463">
        <v>588</v>
      </c>
      <c r="B187" s="36" t="s">
        <v>968</v>
      </c>
      <c r="C187" s="41">
        <v>50722.9</v>
      </c>
      <c r="D187" s="41">
        <v>0</v>
      </c>
      <c r="E187" s="15">
        <v>60777.969000000005</v>
      </c>
      <c r="F187" s="457">
        <v>-10055.069000000003</v>
      </c>
      <c r="G187" s="112"/>
      <c r="H187" s="112"/>
      <c r="I187" s="112"/>
      <c r="J187" s="112"/>
      <c r="K187" s="112"/>
    </row>
    <row r="188" spans="1:11" s="45" customFormat="1">
      <c r="A188" s="463">
        <v>592</v>
      </c>
      <c r="B188" s="36" t="s">
        <v>969</v>
      </c>
      <c r="C188" s="41">
        <v>196998.79250000001</v>
      </c>
      <c r="D188" s="41">
        <v>0</v>
      </c>
      <c r="E188" s="15">
        <v>69669.395000000004</v>
      </c>
      <c r="F188" s="457">
        <v>127329.39750000001</v>
      </c>
      <c r="G188" s="112"/>
      <c r="H188" s="112"/>
      <c r="I188" s="112"/>
      <c r="J188" s="112"/>
      <c r="K188" s="112"/>
    </row>
    <row r="189" spans="1:11" s="45" customFormat="1">
      <c r="A189" s="463">
        <v>593</v>
      </c>
      <c r="B189" s="36" t="s">
        <v>970</v>
      </c>
      <c r="C189" s="41">
        <v>255926.86749999999</v>
      </c>
      <c r="D189" s="41">
        <v>0</v>
      </c>
      <c r="E189" s="15">
        <v>502738.53149999987</v>
      </c>
      <c r="F189" s="457">
        <v>-246811.66399999987</v>
      </c>
      <c r="G189" s="112"/>
      <c r="H189" s="112"/>
      <c r="I189" s="112"/>
      <c r="J189" s="112"/>
      <c r="K189" s="112"/>
    </row>
    <row r="190" spans="1:11" s="45" customFormat="1">
      <c r="A190" s="463">
        <v>595</v>
      </c>
      <c r="B190" s="36" t="s">
        <v>971</v>
      </c>
      <c r="C190" s="41">
        <v>216392.8425</v>
      </c>
      <c r="D190" s="41">
        <v>0</v>
      </c>
      <c r="E190" s="15">
        <v>86303.522500000006</v>
      </c>
      <c r="F190" s="457">
        <v>130089.31999999999</v>
      </c>
      <c r="G190" s="112"/>
      <c r="H190" s="112"/>
      <c r="I190" s="112"/>
      <c r="J190" s="112"/>
      <c r="K190" s="112"/>
    </row>
    <row r="191" spans="1:11" s="45" customFormat="1">
      <c r="A191" s="463">
        <v>598</v>
      </c>
      <c r="B191" s="36" t="s">
        <v>972</v>
      </c>
      <c r="C191" s="41">
        <v>1071372.0775000001</v>
      </c>
      <c r="D191" s="41">
        <v>0</v>
      </c>
      <c r="E191" s="15">
        <v>295535.48500000004</v>
      </c>
      <c r="F191" s="457">
        <v>775836.59250000003</v>
      </c>
      <c r="G191" s="112"/>
      <c r="H191" s="112"/>
      <c r="I191" s="112"/>
      <c r="J191" s="112"/>
      <c r="K191" s="112"/>
    </row>
    <row r="192" spans="1:11" s="45" customFormat="1">
      <c r="A192" s="463">
        <v>599</v>
      </c>
      <c r="B192" s="36" t="s">
        <v>973</v>
      </c>
      <c r="C192" s="41">
        <v>204458.04250000001</v>
      </c>
      <c r="D192" s="41">
        <v>0</v>
      </c>
      <c r="E192" s="15">
        <v>672973.53500000003</v>
      </c>
      <c r="F192" s="457">
        <v>-468515.49250000005</v>
      </c>
      <c r="G192" s="112"/>
      <c r="H192" s="112"/>
      <c r="I192" s="112"/>
      <c r="J192" s="112"/>
      <c r="K192" s="112"/>
    </row>
    <row r="193" spans="1:11" s="45" customFormat="1">
      <c r="A193" s="463">
        <v>601</v>
      </c>
      <c r="B193" s="36" t="s">
        <v>974</v>
      </c>
      <c r="C193" s="41">
        <v>34312.550000000003</v>
      </c>
      <c r="D193" s="41">
        <v>0</v>
      </c>
      <c r="E193" s="15">
        <v>85885.804500000013</v>
      </c>
      <c r="F193" s="457">
        <v>-51573.25450000001</v>
      </c>
      <c r="G193" s="112"/>
      <c r="H193" s="112"/>
      <c r="I193" s="112"/>
      <c r="J193" s="112"/>
      <c r="K193" s="112"/>
    </row>
    <row r="194" spans="1:11" s="45" customFormat="1">
      <c r="A194" s="463">
        <v>604</v>
      </c>
      <c r="B194" s="36" t="s">
        <v>975</v>
      </c>
      <c r="C194" s="41">
        <v>212141.07</v>
      </c>
      <c r="D194" s="41">
        <v>0</v>
      </c>
      <c r="E194" s="15">
        <v>908870.82440000004</v>
      </c>
      <c r="F194" s="457">
        <v>-696729.75439999998</v>
      </c>
      <c r="G194" s="112"/>
      <c r="H194" s="112"/>
      <c r="I194" s="112"/>
      <c r="J194" s="112"/>
      <c r="K194" s="112"/>
    </row>
    <row r="195" spans="1:11" s="45" customFormat="1">
      <c r="A195" s="463">
        <v>607</v>
      </c>
      <c r="B195" s="36" t="s">
        <v>976</v>
      </c>
      <c r="C195" s="41">
        <v>43263.650000000009</v>
      </c>
      <c r="D195" s="41">
        <v>0</v>
      </c>
      <c r="E195" s="15">
        <v>89511.000000000015</v>
      </c>
      <c r="F195" s="457">
        <v>-46247.350000000006</v>
      </c>
      <c r="G195" s="112"/>
      <c r="H195" s="112"/>
      <c r="I195" s="112"/>
      <c r="J195" s="112"/>
      <c r="K195" s="112"/>
    </row>
    <row r="196" spans="1:11" s="45" customFormat="1">
      <c r="A196" s="463">
        <v>608</v>
      </c>
      <c r="B196" s="36" t="s">
        <v>977</v>
      </c>
      <c r="C196" s="41">
        <v>71608.800000000003</v>
      </c>
      <c r="D196" s="41">
        <v>0</v>
      </c>
      <c r="E196" s="15">
        <v>74592.5</v>
      </c>
      <c r="F196" s="457">
        <v>-2983.6999999999971</v>
      </c>
      <c r="G196" s="112"/>
      <c r="H196" s="112"/>
      <c r="I196" s="112"/>
      <c r="J196" s="112"/>
      <c r="K196" s="112"/>
    </row>
    <row r="197" spans="1:11" s="45" customFormat="1">
      <c r="A197" s="463">
        <v>609</v>
      </c>
      <c r="B197" s="36" t="s">
        <v>978</v>
      </c>
      <c r="C197" s="41">
        <v>1299326.7574999998</v>
      </c>
      <c r="D197" s="41">
        <v>0</v>
      </c>
      <c r="E197" s="15">
        <v>4061497.4754499984</v>
      </c>
      <c r="F197" s="457">
        <v>-2762170.7179499986</v>
      </c>
      <c r="G197" s="112"/>
      <c r="H197" s="112"/>
      <c r="I197" s="112"/>
      <c r="J197" s="112"/>
      <c r="K197" s="112"/>
    </row>
    <row r="198" spans="1:11" s="45" customFormat="1">
      <c r="A198" s="463">
        <v>611</v>
      </c>
      <c r="B198" s="36" t="s">
        <v>979</v>
      </c>
      <c r="C198" s="41">
        <v>317913.23499999999</v>
      </c>
      <c r="D198" s="41">
        <v>0</v>
      </c>
      <c r="E198" s="15">
        <v>204264.10200000001</v>
      </c>
      <c r="F198" s="457">
        <v>113649.13299999997</v>
      </c>
      <c r="G198" s="112"/>
      <c r="H198" s="112"/>
      <c r="I198" s="112"/>
      <c r="J198" s="112"/>
      <c r="K198" s="112"/>
    </row>
    <row r="199" spans="1:11" s="45" customFormat="1">
      <c r="A199" s="463">
        <v>614</v>
      </c>
      <c r="B199" s="36" t="s">
        <v>980</v>
      </c>
      <c r="C199" s="41">
        <v>0</v>
      </c>
      <c r="D199" s="41">
        <v>0</v>
      </c>
      <c r="E199" s="15">
        <v>11934.800000000001</v>
      </c>
      <c r="F199" s="457">
        <v>-11934.800000000001</v>
      </c>
      <c r="G199" s="112"/>
      <c r="H199" s="112"/>
      <c r="I199" s="112"/>
      <c r="J199" s="112"/>
      <c r="K199" s="112"/>
    </row>
    <row r="200" spans="1:11" s="45" customFormat="1">
      <c r="A200" s="463">
        <v>615</v>
      </c>
      <c r="B200" s="36" t="s">
        <v>981</v>
      </c>
      <c r="C200" s="41">
        <v>144784.04250000001</v>
      </c>
      <c r="D200" s="41">
        <v>0</v>
      </c>
      <c r="E200" s="15">
        <v>135072.09899999999</v>
      </c>
      <c r="F200" s="457">
        <v>9711.9435000000231</v>
      </c>
      <c r="G200" s="112"/>
      <c r="H200" s="112"/>
      <c r="I200" s="112"/>
      <c r="J200" s="112"/>
      <c r="K200" s="112"/>
    </row>
    <row r="201" spans="1:11" s="45" customFormat="1">
      <c r="A201" s="463">
        <v>616</v>
      </c>
      <c r="B201" s="36" t="s">
        <v>982</v>
      </c>
      <c r="C201" s="41">
        <v>46396.535000000003</v>
      </c>
      <c r="D201" s="41">
        <v>0</v>
      </c>
      <c r="E201" s="15">
        <v>704153.20000000007</v>
      </c>
      <c r="F201" s="457">
        <v>-657756.66500000004</v>
      </c>
      <c r="G201" s="112"/>
      <c r="H201" s="112"/>
      <c r="I201" s="112"/>
      <c r="J201" s="112"/>
      <c r="K201" s="112"/>
    </row>
    <row r="202" spans="1:11" s="45" customFormat="1">
      <c r="A202" s="464">
        <v>619</v>
      </c>
      <c r="B202" s="36" t="s">
        <v>983</v>
      </c>
      <c r="C202" s="41">
        <v>212066.47750000001</v>
      </c>
      <c r="D202" s="41">
        <v>0</v>
      </c>
      <c r="E202" s="15">
        <v>4550.1424999999999</v>
      </c>
      <c r="F202" s="457">
        <v>207516.33500000002</v>
      </c>
      <c r="G202" s="112"/>
      <c r="H202" s="112"/>
      <c r="I202" s="112"/>
      <c r="J202" s="112"/>
      <c r="K202" s="112"/>
    </row>
    <row r="203" spans="1:11" s="45" customFormat="1">
      <c r="A203" s="463">
        <v>620</v>
      </c>
      <c r="B203" s="36" t="s">
        <v>984</v>
      </c>
      <c r="C203" s="41">
        <v>28419.7425</v>
      </c>
      <c r="D203" s="41">
        <v>0</v>
      </c>
      <c r="E203" s="15">
        <v>62657.700000000012</v>
      </c>
      <c r="F203" s="457">
        <v>-34237.957500000011</v>
      </c>
      <c r="G203" s="112"/>
      <c r="H203" s="112"/>
      <c r="I203" s="112"/>
      <c r="J203" s="112"/>
      <c r="K203" s="112"/>
    </row>
    <row r="204" spans="1:11" s="45" customFormat="1">
      <c r="A204" s="463">
        <v>623</v>
      </c>
      <c r="B204" s="36" t="s">
        <v>985</v>
      </c>
      <c r="C204" s="41">
        <v>19394.050000000003</v>
      </c>
      <c r="D204" s="41">
        <v>0</v>
      </c>
      <c r="E204" s="15">
        <v>85035.450000000012</v>
      </c>
      <c r="F204" s="457">
        <v>-65641.400000000009</v>
      </c>
      <c r="G204" s="112"/>
      <c r="H204" s="112"/>
      <c r="I204" s="112"/>
      <c r="J204" s="112"/>
      <c r="K204" s="112"/>
    </row>
    <row r="205" spans="1:11" s="45" customFormat="1">
      <c r="A205" s="463">
        <v>624</v>
      </c>
      <c r="B205" s="36" t="s">
        <v>986</v>
      </c>
      <c r="C205" s="41">
        <v>195506.94249999998</v>
      </c>
      <c r="D205" s="41">
        <v>0</v>
      </c>
      <c r="E205" s="15">
        <v>292999.34000000003</v>
      </c>
      <c r="F205" s="457">
        <v>-97492.39750000005</v>
      </c>
      <c r="G205" s="112"/>
      <c r="H205" s="112"/>
      <c r="I205" s="112"/>
      <c r="J205" s="112"/>
      <c r="K205" s="112"/>
    </row>
    <row r="206" spans="1:11" s="45" customFormat="1">
      <c r="A206" s="463">
        <v>625</v>
      </c>
      <c r="B206" s="36" t="s">
        <v>987</v>
      </c>
      <c r="C206" s="41">
        <v>83767.377500000002</v>
      </c>
      <c r="D206" s="41">
        <v>0</v>
      </c>
      <c r="E206" s="15">
        <v>88093.742500000008</v>
      </c>
      <c r="F206" s="457">
        <v>-4326.3650000000052</v>
      </c>
      <c r="G206" s="112"/>
      <c r="H206" s="112"/>
      <c r="I206" s="112"/>
      <c r="J206" s="112"/>
      <c r="K206" s="112"/>
    </row>
    <row r="207" spans="1:11" s="45" customFormat="1">
      <c r="A207" s="463">
        <v>626</v>
      </c>
      <c r="B207" s="36" t="s">
        <v>988</v>
      </c>
      <c r="C207" s="41">
        <v>46321.942500000005</v>
      </c>
      <c r="D207" s="41">
        <v>0</v>
      </c>
      <c r="E207" s="15">
        <v>52363.935000000005</v>
      </c>
      <c r="F207" s="457">
        <v>-6041.9925000000003</v>
      </c>
      <c r="G207" s="112"/>
      <c r="H207" s="112"/>
      <c r="I207" s="112"/>
      <c r="J207" s="112"/>
      <c r="K207" s="112"/>
    </row>
    <row r="208" spans="1:11" s="45" customFormat="1">
      <c r="A208" s="463">
        <v>630</v>
      </c>
      <c r="B208" s="36" t="s">
        <v>989</v>
      </c>
      <c r="C208" s="41">
        <v>199907.90000000002</v>
      </c>
      <c r="D208" s="41">
        <v>0</v>
      </c>
      <c r="E208" s="15">
        <v>19394.050000000003</v>
      </c>
      <c r="F208" s="457">
        <v>180513.85000000003</v>
      </c>
      <c r="G208" s="112"/>
      <c r="H208" s="112"/>
      <c r="I208" s="112"/>
      <c r="J208" s="112"/>
      <c r="K208" s="112"/>
    </row>
    <row r="209" spans="1:11" s="45" customFormat="1">
      <c r="A209" s="463">
        <v>631</v>
      </c>
      <c r="B209" s="36" t="s">
        <v>990</v>
      </c>
      <c r="C209" s="41">
        <v>4550.1424999999999</v>
      </c>
      <c r="D209" s="41">
        <v>0</v>
      </c>
      <c r="E209" s="15">
        <v>701497.70699999994</v>
      </c>
      <c r="F209" s="457">
        <v>-696947.56449999998</v>
      </c>
      <c r="G209" s="112"/>
      <c r="H209" s="112"/>
      <c r="I209" s="112"/>
      <c r="J209" s="112"/>
      <c r="K209" s="112"/>
    </row>
    <row r="210" spans="1:11" s="45" customFormat="1">
      <c r="A210" s="463">
        <v>635</v>
      </c>
      <c r="B210" s="36" t="s">
        <v>991</v>
      </c>
      <c r="C210" s="41">
        <v>252197.24250000002</v>
      </c>
      <c r="D210" s="41">
        <v>0</v>
      </c>
      <c r="E210" s="15">
        <v>725173.3665</v>
      </c>
      <c r="F210" s="457">
        <v>-472976.12399999995</v>
      </c>
      <c r="G210" s="112"/>
      <c r="H210" s="112"/>
      <c r="I210" s="112"/>
      <c r="J210" s="112"/>
      <c r="K210" s="112"/>
    </row>
    <row r="211" spans="1:11" s="45" customFormat="1">
      <c r="A211" s="463">
        <v>636</v>
      </c>
      <c r="B211" s="36" t="s">
        <v>992</v>
      </c>
      <c r="C211" s="41">
        <v>792619.90499999991</v>
      </c>
      <c r="D211" s="41">
        <v>0</v>
      </c>
      <c r="E211" s="15">
        <v>134266.5</v>
      </c>
      <c r="F211" s="457">
        <v>658353.40499999991</v>
      </c>
      <c r="G211" s="112"/>
      <c r="H211" s="112"/>
      <c r="I211" s="112"/>
      <c r="J211" s="112"/>
      <c r="K211" s="112"/>
    </row>
    <row r="212" spans="1:11" s="45" customFormat="1">
      <c r="A212" s="463">
        <v>638</v>
      </c>
      <c r="B212" s="36" t="s">
        <v>993</v>
      </c>
      <c r="C212" s="41">
        <v>729663.83499999996</v>
      </c>
      <c r="D212" s="41">
        <v>0</v>
      </c>
      <c r="E212" s="15">
        <v>1366709.1464500003</v>
      </c>
      <c r="F212" s="457">
        <v>-637045.31145000039</v>
      </c>
      <c r="G212" s="112"/>
      <c r="H212" s="112"/>
      <c r="I212" s="112"/>
      <c r="J212" s="112"/>
      <c r="K212" s="112"/>
    </row>
    <row r="213" spans="1:11" s="45" customFormat="1">
      <c r="A213" s="463">
        <v>678</v>
      </c>
      <c r="B213" s="36" t="s">
        <v>994</v>
      </c>
      <c r="C213" s="41">
        <v>422566.51249999995</v>
      </c>
      <c r="D213" s="41">
        <v>0</v>
      </c>
      <c r="E213" s="15">
        <v>428698.016</v>
      </c>
      <c r="F213" s="457">
        <v>-6131.5035000000498</v>
      </c>
      <c r="G213" s="112"/>
      <c r="H213" s="112"/>
      <c r="I213" s="112"/>
      <c r="J213" s="112"/>
      <c r="K213" s="112"/>
    </row>
    <row r="214" spans="1:11" s="45" customFormat="1">
      <c r="A214" s="463">
        <v>680</v>
      </c>
      <c r="B214" s="36" t="s">
        <v>995</v>
      </c>
      <c r="C214" s="41">
        <v>920919.005</v>
      </c>
      <c r="D214" s="41">
        <v>0</v>
      </c>
      <c r="E214" s="15">
        <v>1666620.2274999998</v>
      </c>
      <c r="F214" s="457">
        <v>-745701.2224999998</v>
      </c>
      <c r="G214" s="112"/>
      <c r="H214" s="112"/>
      <c r="I214" s="112"/>
      <c r="J214" s="112"/>
      <c r="K214" s="112"/>
    </row>
    <row r="215" spans="1:11" s="45" customFormat="1">
      <c r="A215" s="463">
        <v>681</v>
      </c>
      <c r="B215" s="36" t="s">
        <v>996</v>
      </c>
      <c r="C215" s="41">
        <v>12009.3925</v>
      </c>
      <c r="D215" s="41">
        <v>0</v>
      </c>
      <c r="E215" s="15">
        <v>70116.950000000012</v>
      </c>
      <c r="F215" s="457">
        <v>-58107.55750000001</v>
      </c>
      <c r="G215" s="112"/>
      <c r="H215" s="112"/>
      <c r="I215" s="112"/>
      <c r="J215" s="112"/>
      <c r="K215" s="112"/>
    </row>
    <row r="216" spans="1:11" s="45" customFormat="1">
      <c r="A216" s="463">
        <v>683</v>
      </c>
      <c r="B216" s="36" t="s">
        <v>997</v>
      </c>
      <c r="C216" s="41">
        <v>144784.04250000001</v>
      </c>
      <c r="D216" s="41">
        <v>0</v>
      </c>
      <c r="E216" s="15">
        <v>140233.90000000002</v>
      </c>
      <c r="F216" s="457">
        <v>4550.1424999999872</v>
      </c>
      <c r="G216" s="112"/>
      <c r="H216" s="112"/>
      <c r="I216" s="112"/>
      <c r="J216" s="112"/>
      <c r="K216" s="112"/>
    </row>
    <row r="217" spans="1:11" s="45" customFormat="1">
      <c r="A217" s="463">
        <v>684</v>
      </c>
      <c r="B217" s="36" t="s">
        <v>998</v>
      </c>
      <c r="C217" s="41">
        <v>930019.29000000027</v>
      </c>
      <c r="D217" s="41">
        <v>0</v>
      </c>
      <c r="E217" s="15">
        <v>3861989.3912499989</v>
      </c>
      <c r="F217" s="457">
        <v>-2931970.1012499984</v>
      </c>
      <c r="G217" s="112"/>
      <c r="H217" s="112"/>
      <c r="I217" s="112"/>
      <c r="J217" s="112"/>
      <c r="K217" s="112"/>
    </row>
    <row r="218" spans="1:11" s="45" customFormat="1">
      <c r="A218" s="463">
        <v>686</v>
      </c>
      <c r="B218" s="36" t="s">
        <v>999</v>
      </c>
      <c r="C218" s="41">
        <v>80634.492500000008</v>
      </c>
      <c r="D218" s="41">
        <v>0</v>
      </c>
      <c r="E218" s="15">
        <v>70176.624000000011</v>
      </c>
      <c r="F218" s="457">
        <v>10457.868499999997</v>
      </c>
      <c r="G218" s="112"/>
      <c r="H218" s="112"/>
      <c r="I218" s="112"/>
      <c r="J218" s="112"/>
      <c r="K218" s="112"/>
    </row>
    <row r="219" spans="1:11" s="45" customFormat="1">
      <c r="A219" s="463">
        <v>687</v>
      </c>
      <c r="B219" s="36" t="s">
        <v>1000</v>
      </c>
      <c r="C219" s="41">
        <v>219376.54250000001</v>
      </c>
      <c r="D219" s="41">
        <v>0</v>
      </c>
      <c r="E219" s="15">
        <v>19394.050000000003</v>
      </c>
      <c r="F219" s="457">
        <v>199982.49249999999</v>
      </c>
      <c r="G219" s="112"/>
      <c r="H219" s="112"/>
      <c r="I219" s="112"/>
      <c r="J219" s="112"/>
      <c r="K219" s="112"/>
    </row>
    <row r="220" spans="1:11" s="45" customFormat="1">
      <c r="A220" s="463">
        <v>689</v>
      </c>
      <c r="B220" s="36" t="s">
        <v>1001</v>
      </c>
      <c r="C220" s="41">
        <v>40503.727500000001</v>
      </c>
      <c r="D220" s="41">
        <v>0</v>
      </c>
      <c r="E220" s="15">
        <v>37355.923999999999</v>
      </c>
      <c r="F220" s="457">
        <v>3147.8035000000018</v>
      </c>
      <c r="G220" s="112"/>
      <c r="H220" s="112"/>
      <c r="I220" s="112"/>
      <c r="J220" s="112"/>
      <c r="K220" s="112"/>
    </row>
    <row r="221" spans="1:11" s="45" customFormat="1">
      <c r="A221" s="463">
        <v>691</v>
      </c>
      <c r="B221" s="36" t="s">
        <v>1002</v>
      </c>
      <c r="C221" s="41">
        <v>89585.592500000013</v>
      </c>
      <c r="D221" s="41">
        <v>0</v>
      </c>
      <c r="E221" s="15">
        <v>110396.90000000001</v>
      </c>
      <c r="F221" s="457">
        <v>-20811.307499999995</v>
      </c>
      <c r="G221" s="112"/>
      <c r="H221" s="112"/>
      <c r="I221" s="112"/>
      <c r="J221" s="112"/>
      <c r="K221" s="112"/>
    </row>
    <row r="222" spans="1:11" s="45" customFormat="1">
      <c r="A222" s="463">
        <v>694</v>
      </c>
      <c r="B222" s="36" t="s">
        <v>1003</v>
      </c>
      <c r="C222" s="41">
        <v>879221.7975000001</v>
      </c>
      <c r="D222" s="41">
        <v>0</v>
      </c>
      <c r="E222" s="15">
        <v>616730.79</v>
      </c>
      <c r="F222" s="457">
        <v>262491.00750000007</v>
      </c>
      <c r="G222" s="112"/>
      <c r="H222" s="112"/>
      <c r="I222" s="112"/>
      <c r="J222" s="112"/>
      <c r="K222" s="112"/>
    </row>
    <row r="223" spans="1:11" s="45" customFormat="1">
      <c r="A223" s="463">
        <v>697</v>
      </c>
      <c r="B223" s="36" t="s">
        <v>1004</v>
      </c>
      <c r="C223" s="41">
        <v>49231.05</v>
      </c>
      <c r="D223" s="41">
        <v>0</v>
      </c>
      <c r="E223" s="15">
        <v>23153.512000000002</v>
      </c>
      <c r="F223" s="457">
        <v>26077.538</v>
      </c>
      <c r="G223" s="112"/>
      <c r="H223" s="112"/>
      <c r="I223" s="112"/>
      <c r="J223" s="112"/>
      <c r="K223" s="112"/>
    </row>
    <row r="224" spans="1:11" s="45" customFormat="1">
      <c r="A224" s="463">
        <v>698</v>
      </c>
      <c r="B224" s="36" t="s">
        <v>1005</v>
      </c>
      <c r="C224" s="41">
        <v>852144.7200000002</v>
      </c>
      <c r="D224" s="41">
        <v>0</v>
      </c>
      <c r="E224" s="15">
        <v>6136884.6029499983</v>
      </c>
      <c r="F224" s="457">
        <v>-5284739.8829499986</v>
      </c>
      <c r="G224" s="112"/>
      <c r="H224" s="112"/>
      <c r="I224" s="112"/>
      <c r="J224" s="112"/>
      <c r="K224" s="112"/>
    </row>
    <row r="225" spans="1:11" s="45" customFormat="1">
      <c r="A225" s="463">
        <v>700</v>
      </c>
      <c r="B225" s="36" t="s">
        <v>1006</v>
      </c>
      <c r="C225" s="41">
        <v>113455.19250000002</v>
      </c>
      <c r="D225" s="41">
        <v>0</v>
      </c>
      <c r="E225" s="15">
        <v>126866.92400000001</v>
      </c>
      <c r="F225" s="457">
        <v>-13411.731499999994</v>
      </c>
      <c r="G225" s="112"/>
      <c r="H225" s="112"/>
      <c r="I225" s="112"/>
      <c r="J225" s="112"/>
      <c r="K225" s="112"/>
    </row>
    <row r="226" spans="1:11" s="45" customFormat="1">
      <c r="A226" s="463">
        <v>702</v>
      </c>
      <c r="B226" s="36" t="s">
        <v>1007</v>
      </c>
      <c r="C226" s="41">
        <v>43412.834999999999</v>
      </c>
      <c r="D226" s="41">
        <v>0</v>
      </c>
      <c r="E226" s="15">
        <v>45352.240000000005</v>
      </c>
      <c r="F226" s="457">
        <v>-1939.4050000000061</v>
      </c>
      <c r="G226" s="112"/>
      <c r="H226" s="112"/>
      <c r="I226" s="112"/>
      <c r="J226" s="112"/>
      <c r="K226" s="112"/>
    </row>
    <row r="227" spans="1:11" s="45" customFormat="1">
      <c r="A227" s="463">
        <v>704</v>
      </c>
      <c r="B227" s="36" t="s">
        <v>1008</v>
      </c>
      <c r="C227" s="41">
        <v>322239.59999999998</v>
      </c>
      <c r="D227" s="41">
        <v>0</v>
      </c>
      <c r="E227" s="15">
        <v>264132.04250000004</v>
      </c>
      <c r="F227" s="457">
        <v>58107.557499999937</v>
      </c>
      <c r="G227" s="112"/>
      <c r="H227" s="112"/>
      <c r="I227" s="112"/>
      <c r="J227" s="112"/>
      <c r="K227" s="112"/>
    </row>
    <row r="228" spans="1:11" s="45" customFormat="1">
      <c r="A228" s="463">
        <v>707</v>
      </c>
      <c r="B228" s="36" t="s">
        <v>1009</v>
      </c>
      <c r="C228" s="41">
        <v>22377.75</v>
      </c>
      <c r="D228" s="41">
        <v>0</v>
      </c>
      <c r="E228" s="15">
        <v>38788.100000000006</v>
      </c>
      <c r="F228" s="457">
        <v>-16410.350000000006</v>
      </c>
      <c r="G228" s="112"/>
      <c r="H228" s="112"/>
      <c r="I228" s="112"/>
      <c r="J228" s="112"/>
      <c r="K228" s="112"/>
    </row>
    <row r="229" spans="1:11" s="45" customFormat="1">
      <c r="A229" s="463">
        <v>710</v>
      </c>
      <c r="B229" s="36" t="s">
        <v>1010</v>
      </c>
      <c r="C229" s="41">
        <v>476422.29749999999</v>
      </c>
      <c r="D229" s="41">
        <v>0</v>
      </c>
      <c r="E229" s="15">
        <v>1554206.3463000003</v>
      </c>
      <c r="F229" s="457">
        <v>-1077784.0488000005</v>
      </c>
      <c r="G229" s="112"/>
      <c r="H229" s="112"/>
      <c r="I229" s="112"/>
      <c r="J229" s="112"/>
      <c r="K229" s="112"/>
    </row>
    <row r="230" spans="1:11" s="45" customFormat="1">
      <c r="A230" s="463">
        <v>729</v>
      </c>
      <c r="B230" s="36" t="s">
        <v>1011</v>
      </c>
      <c r="C230" s="41">
        <v>103012.24250000001</v>
      </c>
      <c r="D230" s="41">
        <v>0</v>
      </c>
      <c r="E230" s="15">
        <v>141278.19500000004</v>
      </c>
      <c r="F230" s="457">
        <v>-38265.952500000029</v>
      </c>
      <c r="G230" s="112"/>
      <c r="H230" s="112"/>
      <c r="I230" s="112"/>
      <c r="J230" s="112"/>
      <c r="K230" s="112"/>
    </row>
    <row r="231" spans="1:11" s="45" customFormat="1">
      <c r="A231" s="463">
        <v>732</v>
      </c>
      <c r="B231" s="36" t="s">
        <v>1012</v>
      </c>
      <c r="C231" s="41">
        <v>0</v>
      </c>
      <c r="D231" s="41">
        <v>0</v>
      </c>
      <c r="E231" s="15">
        <v>96970.25</v>
      </c>
      <c r="F231" s="457">
        <v>-96970.25</v>
      </c>
      <c r="G231" s="112"/>
      <c r="H231" s="112"/>
      <c r="I231" s="112"/>
      <c r="J231" s="112"/>
      <c r="K231" s="112"/>
    </row>
    <row r="232" spans="1:11" s="45" customFormat="1">
      <c r="A232" s="463">
        <v>734</v>
      </c>
      <c r="B232" s="36" t="s">
        <v>1013</v>
      </c>
      <c r="C232" s="41">
        <v>539154.59000000008</v>
      </c>
      <c r="D232" s="41">
        <v>0</v>
      </c>
      <c r="E232" s="15">
        <v>1181351.2595000004</v>
      </c>
      <c r="F232" s="457">
        <v>-642196.66950000031</v>
      </c>
      <c r="G232" s="112"/>
      <c r="H232" s="112"/>
      <c r="I232" s="112"/>
      <c r="J232" s="112"/>
      <c r="K232" s="112"/>
    </row>
    <row r="233" spans="1:11" s="45" customFormat="1">
      <c r="A233" s="463">
        <v>738</v>
      </c>
      <c r="B233" s="36" t="s">
        <v>1014</v>
      </c>
      <c r="C233" s="41">
        <v>213334.55</v>
      </c>
      <c r="D233" s="41">
        <v>0</v>
      </c>
      <c r="E233" s="15">
        <v>166132.41599999997</v>
      </c>
      <c r="F233" s="457">
        <v>47202.13400000002</v>
      </c>
      <c r="G233" s="112"/>
      <c r="H233" s="112"/>
      <c r="I233" s="112"/>
      <c r="J233" s="112"/>
      <c r="K233" s="112"/>
    </row>
    <row r="234" spans="1:11" s="45" customFormat="1">
      <c r="A234" s="463">
        <v>739</v>
      </c>
      <c r="B234" s="36" t="s">
        <v>1015</v>
      </c>
      <c r="C234" s="41">
        <v>128299.1</v>
      </c>
      <c r="D234" s="41">
        <v>0</v>
      </c>
      <c r="E234" s="15">
        <v>30165.207000000002</v>
      </c>
      <c r="F234" s="457">
        <v>98133.893000000011</v>
      </c>
      <c r="G234" s="112"/>
      <c r="H234" s="112"/>
      <c r="I234" s="112"/>
      <c r="J234" s="112"/>
      <c r="K234" s="112"/>
    </row>
    <row r="235" spans="1:11" s="45" customFormat="1">
      <c r="A235" s="463">
        <v>740</v>
      </c>
      <c r="B235" s="36" t="s">
        <v>1016</v>
      </c>
      <c r="C235" s="41">
        <v>388626.92499999999</v>
      </c>
      <c r="D235" s="41">
        <v>0</v>
      </c>
      <c r="E235" s="15">
        <v>736004.19750000024</v>
      </c>
      <c r="F235" s="457">
        <v>-347377.27250000025</v>
      </c>
      <c r="G235" s="112"/>
      <c r="H235" s="112"/>
      <c r="I235" s="112"/>
      <c r="J235" s="112"/>
      <c r="K235" s="112"/>
    </row>
    <row r="236" spans="1:11" s="45" customFormat="1">
      <c r="A236" s="463">
        <v>742</v>
      </c>
      <c r="B236" s="36" t="s">
        <v>1017</v>
      </c>
      <c r="C236" s="41">
        <v>0</v>
      </c>
      <c r="D236" s="41">
        <v>0</v>
      </c>
      <c r="E236" s="15">
        <v>0</v>
      </c>
      <c r="F236" s="457">
        <v>0</v>
      </c>
      <c r="G236" s="112"/>
      <c r="H236" s="112"/>
      <c r="I236" s="112"/>
      <c r="J236" s="112"/>
      <c r="K236" s="112"/>
    </row>
    <row r="237" spans="1:11" s="45" customFormat="1">
      <c r="A237" s="463">
        <v>743</v>
      </c>
      <c r="B237" s="36" t="s">
        <v>1018</v>
      </c>
      <c r="C237" s="41">
        <v>1140817.6950000001</v>
      </c>
      <c r="D237" s="41">
        <v>0</v>
      </c>
      <c r="E237" s="15">
        <v>1341382.0090000001</v>
      </c>
      <c r="F237" s="457">
        <v>-200564.31400000001</v>
      </c>
      <c r="G237" s="112"/>
      <c r="H237" s="112"/>
      <c r="I237" s="112"/>
      <c r="J237" s="112"/>
      <c r="K237" s="112"/>
    </row>
    <row r="238" spans="1:11" s="45" customFormat="1">
      <c r="A238" s="463">
        <v>746</v>
      </c>
      <c r="B238" s="36" t="s">
        <v>1019</v>
      </c>
      <c r="C238" s="41">
        <v>64224.142500000002</v>
      </c>
      <c r="D238" s="41">
        <v>0</v>
      </c>
      <c r="E238" s="15">
        <v>38415.137500000004</v>
      </c>
      <c r="F238" s="457">
        <v>25809.004999999997</v>
      </c>
      <c r="G238" s="112"/>
      <c r="H238" s="112"/>
      <c r="I238" s="112"/>
      <c r="J238" s="112"/>
      <c r="K238" s="112"/>
    </row>
    <row r="239" spans="1:11" s="45" customFormat="1">
      <c r="A239" s="463">
        <v>747</v>
      </c>
      <c r="B239" s="36" t="s">
        <v>1020</v>
      </c>
      <c r="C239" s="41">
        <v>155301.58500000002</v>
      </c>
      <c r="D239" s="41">
        <v>0</v>
      </c>
      <c r="E239" s="15">
        <v>104429.5</v>
      </c>
      <c r="F239" s="457">
        <v>50872.085000000021</v>
      </c>
      <c r="G239" s="112"/>
      <c r="H239" s="112"/>
      <c r="I239" s="112"/>
      <c r="J239" s="112"/>
      <c r="K239" s="112"/>
    </row>
    <row r="240" spans="1:11" s="45" customFormat="1">
      <c r="A240" s="463">
        <v>748</v>
      </c>
      <c r="B240" s="36" t="s">
        <v>1021</v>
      </c>
      <c r="C240" s="41">
        <v>387881</v>
      </c>
      <c r="D240" s="41">
        <v>0</v>
      </c>
      <c r="E240" s="15">
        <v>132774.65000000002</v>
      </c>
      <c r="F240" s="457">
        <v>255106.34999999998</v>
      </c>
      <c r="G240" s="112"/>
      <c r="H240" s="112"/>
      <c r="I240" s="112"/>
      <c r="J240" s="112"/>
      <c r="K240" s="112"/>
    </row>
    <row r="241" spans="1:11" s="45" customFormat="1">
      <c r="A241" s="463">
        <v>749</v>
      </c>
      <c r="B241" s="36" t="s">
        <v>1022</v>
      </c>
      <c r="C241" s="41">
        <v>522371.27750000003</v>
      </c>
      <c r="D241" s="41">
        <v>0</v>
      </c>
      <c r="E241" s="15">
        <v>488531.64395</v>
      </c>
      <c r="F241" s="457">
        <v>33839.633550000028</v>
      </c>
      <c r="G241" s="112"/>
      <c r="H241" s="112"/>
      <c r="I241" s="112"/>
      <c r="J241" s="112"/>
      <c r="K241" s="112"/>
    </row>
    <row r="242" spans="1:11" s="45" customFormat="1">
      <c r="A242" s="463">
        <v>751</v>
      </c>
      <c r="B242" s="36" t="s">
        <v>1023</v>
      </c>
      <c r="C242" s="41">
        <v>85110.04250000001</v>
      </c>
      <c r="D242" s="41">
        <v>0</v>
      </c>
      <c r="E242" s="15">
        <v>67207.842499999999</v>
      </c>
      <c r="F242" s="457">
        <v>17902.200000000012</v>
      </c>
      <c r="G242" s="112"/>
      <c r="H242" s="112"/>
      <c r="I242" s="112"/>
      <c r="J242" s="112"/>
      <c r="K242" s="112"/>
    </row>
    <row r="243" spans="1:11" s="45" customFormat="1">
      <c r="A243" s="463">
        <v>753</v>
      </c>
      <c r="B243" s="36" t="s">
        <v>1024</v>
      </c>
      <c r="C243" s="41">
        <v>1274487.4550000001</v>
      </c>
      <c r="D243" s="41">
        <v>0</v>
      </c>
      <c r="E243" s="15">
        <v>1403723.4368</v>
      </c>
      <c r="F243" s="457">
        <v>-129235.98179999995</v>
      </c>
      <c r="G243" s="112"/>
      <c r="H243" s="112"/>
      <c r="I243" s="112"/>
      <c r="J243" s="112"/>
      <c r="K243" s="112"/>
    </row>
    <row r="244" spans="1:11" s="45" customFormat="1">
      <c r="A244" s="463">
        <v>755</v>
      </c>
      <c r="B244" s="36" t="s">
        <v>1025</v>
      </c>
      <c r="C244" s="41">
        <v>431293.83500000002</v>
      </c>
      <c r="D244" s="41">
        <v>0</v>
      </c>
      <c r="E244" s="15">
        <v>1410141.3755000001</v>
      </c>
      <c r="F244" s="457">
        <v>-978847.54050000012</v>
      </c>
      <c r="G244" s="112"/>
      <c r="H244" s="112"/>
      <c r="I244" s="112"/>
      <c r="J244" s="112"/>
      <c r="K244" s="112"/>
    </row>
    <row r="245" spans="1:11" s="45" customFormat="1">
      <c r="A245" s="463">
        <v>758</v>
      </c>
      <c r="B245" s="36" t="s">
        <v>1026</v>
      </c>
      <c r="C245" s="41">
        <v>46321.942500000005</v>
      </c>
      <c r="D245" s="41">
        <v>0</v>
      </c>
      <c r="E245" s="15">
        <v>155301.58500000002</v>
      </c>
      <c r="F245" s="457">
        <v>-108979.64250000002</v>
      </c>
      <c r="G245" s="112"/>
      <c r="H245" s="112"/>
      <c r="I245" s="112"/>
      <c r="J245" s="112"/>
      <c r="K245" s="112"/>
    </row>
    <row r="246" spans="1:11" s="45" customFormat="1">
      <c r="A246" s="463">
        <v>759</v>
      </c>
      <c r="B246" s="36" t="s">
        <v>1027</v>
      </c>
      <c r="C246" s="41">
        <v>496786.05000000005</v>
      </c>
      <c r="D246" s="41">
        <v>0</v>
      </c>
      <c r="E246" s="15">
        <v>0</v>
      </c>
      <c r="F246" s="457">
        <v>496786.05000000005</v>
      </c>
      <c r="G246" s="112"/>
      <c r="H246" s="112"/>
      <c r="I246" s="112"/>
      <c r="J246" s="112"/>
      <c r="K246" s="112"/>
    </row>
    <row r="247" spans="1:11" s="45" customFormat="1">
      <c r="A247" s="463">
        <v>761</v>
      </c>
      <c r="B247" s="36" t="s">
        <v>1028</v>
      </c>
      <c r="C247" s="41">
        <v>606064.0625</v>
      </c>
      <c r="D247" s="41">
        <v>0</v>
      </c>
      <c r="E247" s="15">
        <v>129074.86200000001</v>
      </c>
      <c r="F247" s="457">
        <v>476989.20049999998</v>
      </c>
      <c r="G247" s="112"/>
      <c r="H247" s="112"/>
      <c r="I247" s="112"/>
      <c r="J247" s="112"/>
      <c r="K247" s="112"/>
    </row>
    <row r="248" spans="1:11" s="45" customFormat="1">
      <c r="A248" s="463">
        <v>762</v>
      </c>
      <c r="B248" s="36" t="s">
        <v>1029</v>
      </c>
      <c r="C248" s="41">
        <v>88019.150000000009</v>
      </c>
      <c r="D248" s="41">
        <v>0</v>
      </c>
      <c r="E248" s="15">
        <v>84319.362000000008</v>
      </c>
      <c r="F248" s="457">
        <v>3699.7880000000005</v>
      </c>
      <c r="G248" s="112"/>
      <c r="H248" s="112"/>
      <c r="I248" s="112"/>
      <c r="J248" s="112"/>
      <c r="K248" s="112"/>
    </row>
    <row r="249" spans="1:11" s="45" customFormat="1">
      <c r="A249" s="463">
        <v>765</v>
      </c>
      <c r="B249" s="36" t="s">
        <v>1030</v>
      </c>
      <c r="C249" s="41">
        <v>132998.42749999999</v>
      </c>
      <c r="D249" s="41">
        <v>0</v>
      </c>
      <c r="E249" s="15">
        <v>153212.99500000002</v>
      </c>
      <c r="F249" s="457">
        <v>-20214.567500000034</v>
      </c>
      <c r="G249" s="112"/>
      <c r="H249" s="112"/>
      <c r="I249" s="112"/>
      <c r="J249" s="112"/>
      <c r="K249" s="112"/>
    </row>
    <row r="250" spans="1:11" s="45" customFormat="1">
      <c r="A250" s="463">
        <v>768</v>
      </c>
      <c r="B250" s="36" t="s">
        <v>1031</v>
      </c>
      <c r="C250" s="41">
        <v>120839.85</v>
      </c>
      <c r="D250" s="41">
        <v>0</v>
      </c>
      <c r="E250" s="15">
        <v>61165.850000000006</v>
      </c>
      <c r="F250" s="457">
        <v>59674</v>
      </c>
      <c r="G250" s="112"/>
      <c r="H250" s="112"/>
      <c r="I250" s="112"/>
      <c r="J250" s="112"/>
      <c r="K250" s="112"/>
    </row>
    <row r="251" spans="1:11" s="45" customFormat="1">
      <c r="A251" s="463">
        <v>777</v>
      </c>
      <c r="B251" s="36" t="s">
        <v>1032</v>
      </c>
      <c r="C251" s="41">
        <v>93986.550000000017</v>
      </c>
      <c r="D251" s="41">
        <v>0</v>
      </c>
      <c r="E251" s="15">
        <v>99237.862000000008</v>
      </c>
      <c r="F251" s="457">
        <v>-5251.3119999999908</v>
      </c>
      <c r="G251" s="112"/>
      <c r="H251" s="112"/>
      <c r="I251" s="112"/>
      <c r="J251" s="112"/>
      <c r="K251" s="112"/>
    </row>
    <row r="252" spans="1:11" s="45" customFormat="1">
      <c r="A252" s="463">
        <v>778</v>
      </c>
      <c r="B252" s="36" t="s">
        <v>1033</v>
      </c>
      <c r="C252" s="41">
        <v>258090.05</v>
      </c>
      <c r="D252" s="41">
        <v>0</v>
      </c>
      <c r="E252" s="15">
        <v>119686.64995000001</v>
      </c>
      <c r="F252" s="457">
        <v>138403.40005</v>
      </c>
      <c r="G252" s="112"/>
      <c r="H252" s="112"/>
      <c r="I252" s="112"/>
      <c r="J252" s="112"/>
      <c r="K252" s="112"/>
    </row>
    <row r="253" spans="1:11" s="45" customFormat="1">
      <c r="A253" s="463">
        <v>781</v>
      </c>
      <c r="B253" s="36" t="s">
        <v>1034</v>
      </c>
      <c r="C253" s="41">
        <v>67133.25</v>
      </c>
      <c r="D253" s="41">
        <v>0</v>
      </c>
      <c r="E253" s="15">
        <v>100998.24500000001</v>
      </c>
      <c r="F253" s="457">
        <v>-33864.99500000001</v>
      </c>
      <c r="G253" s="112"/>
      <c r="H253" s="112"/>
      <c r="I253" s="112"/>
      <c r="J253" s="112"/>
      <c r="K253" s="112"/>
    </row>
    <row r="254" spans="1:11" s="45" customFormat="1">
      <c r="A254" s="463">
        <v>783</v>
      </c>
      <c r="B254" s="36" t="s">
        <v>1035</v>
      </c>
      <c r="C254" s="41">
        <v>83618.192500000005</v>
      </c>
      <c r="D254" s="41">
        <v>0</v>
      </c>
      <c r="E254" s="15">
        <v>182408.49949999998</v>
      </c>
      <c r="F254" s="457">
        <v>-98790.306999999972</v>
      </c>
      <c r="G254" s="112"/>
      <c r="H254" s="112"/>
      <c r="I254" s="112"/>
      <c r="J254" s="112"/>
      <c r="K254" s="112"/>
    </row>
    <row r="255" spans="1:11" s="45" customFormat="1">
      <c r="A255" s="463">
        <v>785</v>
      </c>
      <c r="B255" s="36" t="s">
        <v>1036</v>
      </c>
      <c r="C255" s="41">
        <v>89660.185000000012</v>
      </c>
      <c r="D255" s="41">
        <v>0</v>
      </c>
      <c r="E255" s="15">
        <v>41398.837500000001</v>
      </c>
      <c r="F255" s="457">
        <v>48261.347500000011</v>
      </c>
      <c r="G255" s="112"/>
      <c r="H255" s="112"/>
      <c r="I255" s="112"/>
      <c r="J255" s="112"/>
      <c r="K255" s="112"/>
    </row>
    <row r="256" spans="1:11" s="45" customFormat="1">
      <c r="A256" s="463">
        <v>790</v>
      </c>
      <c r="B256" s="36" t="s">
        <v>1037</v>
      </c>
      <c r="C256" s="41">
        <v>578017.28249999997</v>
      </c>
      <c r="D256" s="41">
        <v>0</v>
      </c>
      <c r="E256" s="15">
        <v>417524.05949999997</v>
      </c>
      <c r="F256" s="457">
        <v>160493.223</v>
      </c>
      <c r="G256" s="112"/>
      <c r="H256" s="112"/>
      <c r="I256" s="112"/>
      <c r="J256" s="112"/>
      <c r="K256" s="112"/>
    </row>
    <row r="257" spans="1:11" s="45" customFormat="1">
      <c r="A257" s="463">
        <v>791</v>
      </c>
      <c r="B257" s="36" t="s">
        <v>1038</v>
      </c>
      <c r="C257" s="41">
        <v>144784.04250000004</v>
      </c>
      <c r="D257" s="41">
        <v>0</v>
      </c>
      <c r="E257" s="15">
        <v>350137.19499999995</v>
      </c>
      <c r="F257" s="457">
        <v>-205353.15249999991</v>
      </c>
      <c r="G257" s="112"/>
      <c r="H257" s="112"/>
      <c r="I257" s="112"/>
      <c r="J257" s="112"/>
      <c r="K257" s="112"/>
    </row>
    <row r="258" spans="1:11" s="45" customFormat="1">
      <c r="A258" s="463">
        <v>831</v>
      </c>
      <c r="B258" s="36" t="s">
        <v>1039</v>
      </c>
      <c r="C258" s="41">
        <v>204532.63499999998</v>
      </c>
      <c r="D258" s="41">
        <v>0</v>
      </c>
      <c r="E258" s="15">
        <v>283093.45600000001</v>
      </c>
      <c r="F258" s="457">
        <v>-78560.821000000025</v>
      </c>
      <c r="G258" s="112"/>
      <c r="H258" s="112"/>
      <c r="I258" s="112"/>
      <c r="J258" s="112"/>
      <c r="K258" s="112"/>
    </row>
    <row r="259" spans="1:11" s="45" customFormat="1">
      <c r="A259" s="463">
        <v>832</v>
      </c>
      <c r="B259" s="36" t="s">
        <v>1040</v>
      </c>
      <c r="C259" s="41">
        <v>49231.05</v>
      </c>
      <c r="D259" s="41">
        <v>0</v>
      </c>
      <c r="E259" s="15">
        <v>67133.250000000015</v>
      </c>
      <c r="F259" s="457">
        <v>-17902.200000000012</v>
      </c>
      <c r="G259" s="112"/>
      <c r="H259" s="112"/>
      <c r="I259" s="112"/>
      <c r="J259" s="112"/>
      <c r="K259" s="112"/>
    </row>
    <row r="260" spans="1:11" s="45" customFormat="1">
      <c r="A260" s="463">
        <v>833</v>
      </c>
      <c r="B260" s="36" t="s">
        <v>1041</v>
      </c>
      <c r="C260" s="41">
        <v>229744.90000000002</v>
      </c>
      <c r="D260" s="41">
        <v>0</v>
      </c>
      <c r="E260" s="15">
        <v>0</v>
      </c>
      <c r="F260" s="457">
        <v>229744.90000000002</v>
      </c>
      <c r="G260" s="112"/>
      <c r="H260" s="112"/>
      <c r="I260" s="112"/>
      <c r="J260" s="112"/>
      <c r="K260" s="112"/>
    </row>
    <row r="261" spans="1:11" s="45" customFormat="1">
      <c r="A261" s="463">
        <v>834</v>
      </c>
      <c r="B261" s="36" t="s">
        <v>1042</v>
      </c>
      <c r="C261" s="41">
        <v>80634.492500000008</v>
      </c>
      <c r="D261" s="41">
        <v>0</v>
      </c>
      <c r="E261" s="15">
        <v>494727.29700000002</v>
      </c>
      <c r="F261" s="457">
        <v>-414092.80450000003</v>
      </c>
      <c r="G261" s="112"/>
      <c r="H261" s="112"/>
      <c r="I261" s="112"/>
      <c r="J261" s="112"/>
      <c r="K261" s="112"/>
    </row>
    <row r="262" spans="1:11" s="45" customFormat="1">
      <c r="A262" s="463">
        <v>837</v>
      </c>
      <c r="B262" s="36" t="s">
        <v>1043</v>
      </c>
      <c r="C262" s="41">
        <v>4740577.1524999989</v>
      </c>
      <c r="D262" s="41">
        <v>0</v>
      </c>
      <c r="E262" s="15">
        <v>16707990.485350018</v>
      </c>
      <c r="F262" s="457">
        <v>-11967413.33285002</v>
      </c>
      <c r="G262" s="112"/>
      <c r="H262" s="112"/>
      <c r="I262" s="112"/>
      <c r="J262" s="112"/>
      <c r="K262" s="112"/>
    </row>
    <row r="263" spans="1:11" s="45" customFormat="1">
      <c r="A263" s="463">
        <v>844</v>
      </c>
      <c r="B263" s="36" t="s">
        <v>1044</v>
      </c>
      <c r="C263" s="41">
        <v>14918.5</v>
      </c>
      <c r="D263" s="41">
        <v>0</v>
      </c>
      <c r="E263" s="15">
        <v>49231.05</v>
      </c>
      <c r="F263" s="457">
        <v>-34312.550000000003</v>
      </c>
      <c r="G263" s="112"/>
      <c r="H263" s="112"/>
      <c r="I263" s="112"/>
      <c r="J263" s="112"/>
      <c r="K263" s="112"/>
    </row>
    <row r="264" spans="1:11" s="45" customFormat="1">
      <c r="A264" s="463">
        <v>845</v>
      </c>
      <c r="B264" s="36" t="s">
        <v>1045</v>
      </c>
      <c r="C264" s="41">
        <v>29837</v>
      </c>
      <c r="D264" s="41">
        <v>0</v>
      </c>
      <c r="E264" s="15">
        <v>43263.65</v>
      </c>
      <c r="F264" s="457">
        <v>-13426.650000000001</v>
      </c>
      <c r="G264" s="112"/>
      <c r="H264" s="112"/>
      <c r="I264" s="112"/>
      <c r="J264" s="112"/>
      <c r="K264" s="112"/>
    </row>
    <row r="265" spans="1:11" s="45" customFormat="1">
      <c r="A265" s="463">
        <v>846</v>
      </c>
      <c r="B265" s="36" t="s">
        <v>1046</v>
      </c>
      <c r="C265" s="41">
        <v>168728.23499999999</v>
      </c>
      <c r="D265" s="41">
        <v>0</v>
      </c>
      <c r="E265" s="15">
        <v>132774.65</v>
      </c>
      <c r="F265" s="457">
        <v>35953.584999999992</v>
      </c>
      <c r="G265" s="112"/>
      <c r="H265" s="112"/>
      <c r="I265" s="112"/>
      <c r="J265" s="112"/>
      <c r="K265" s="112"/>
    </row>
    <row r="266" spans="1:11" s="45" customFormat="1">
      <c r="A266" s="463">
        <v>848</v>
      </c>
      <c r="B266" s="36" t="s">
        <v>1047</v>
      </c>
      <c r="C266" s="41">
        <v>119348.00000000001</v>
      </c>
      <c r="D266" s="41">
        <v>0</v>
      </c>
      <c r="E266" s="15">
        <v>120914.44250000002</v>
      </c>
      <c r="F266" s="457">
        <v>-1566.4425000000047</v>
      </c>
      <c r="G266" s="112"/>
      <c r="H266" s="112"/>
      <c r="I266" s="112"/>
      <c r="J266" s="112"/>
      <c r="K266" s="112"/>
    </row>
    <row r="267" spans="1:11" s="45" customFormat="1">
      <c r="A267" s="463">
        <v>849</v>
      </c>
      <c r="B267" s="36" t="s">
        <v>1048</v>
      </c>
      <c r="C267" s="41">
        <v>276141.43500000006</v>
      </c>
      <c r="D267" s="41">
        <v>0</v>
      </c>
      <c r="E267" s="15">
        <v>0</v>
      </c>
      <c r="F267" s="457">
        <v>276141.43500000006</v>
      </c>
      <c r="G267" s="112"/>
      <c r="H267" s="112"/>
      <c r="I267" s="112"/>
      <c r="J267" s="112"/>
      <c r="K267" s="112"/>
    </row>
    <row r="268" spans="1:11" s="45" customFormat="1">
      <c r="A268" s="463">
        <v>850</v>
      </c>
      <c r="B268" s="36" t="s">
        <v>1049</v>
      </c>
      <c r="C268" s="41">
        <v>339246.69000000006</v>
      </c>
      <c r="D268" s="41">
        <v>0</v>
      </c>
      <c r="E268" s="15">
        <v>119422.59250000001</v>
      </c>
      <c r="F268" s="457">
        <v>219824.09750000003</v>
      </c>
      <c r="G268" s="112"/>
      <c r="H268" s="112"/>
      <c r="I268" s="112"/>
      <c r="J268" s="112"/>
      <c r="K268" s="112"/>
    </row>
    <row r="269" spans="1:11" s="45" customFormat="1">
      <c r="A269" s="463">
        <v>851</v>
      </c>
      <c r="B269" s="36" t="s">
        <v>1050</v>
      </c>
      <c r="C269" s="41">
        <v>202891.6</v>
      </c>
      <c r="D269" s="41">
        <v>0</v>
      </c>
      <c r="E269" s="15">
        <v>322716.99200000003</v>
      </c>
      <c r="F269" s="457">
        <v>-119825.39200000002</v>
      </c>
      <c r="G269" s="112"/>
      <c r="H269" s="112"/>
      <c r="I269" s="112"/>
      <c r="J269" s="112"/>
      <c r="K269" s="112"/>
    </row>
    <row r="270" spans="1:11" s="45" customFormat="1">
      <c r="A270" s="463">
        <v>853</v>
      </c>
      <c r="B270" s="36" t="s">
        <v>1051</v>
      </c>
      <c r="C270" s="41">
        <v>6864747.7750000004</v>
      </c>
      <c r="D270" s="41">
        <v>0</v>
      </c>
      <c r="E270" s="15">
        <v>9569549.4012000002</v>
      </c>
      <c r="F270" s="457">
        <v>-2704801.6261999998</v>
      </c>
      <c r="G270" s="112"/>
      <c r="H270" s="112"/>
      <c r="I270" s="112"/>
      <c r="J270" s="112"/>
      <c r="K270" s="112"/>
    </row>
    <row r="271" spans="1:11" s="45" customFormat="1">
      <c r="A271" s="463">
        <v>854</v>
      </c>
      <c r="B271" s="36" t="s">
        <v>1052</v>
      </c>
      <c r="C271" s="41">
        <v>0</v>
      </c>
      <c r="D271" s="41">
        <v>0</v>
      </c>
      <c r="E271" s="15">
        <v>36848.695</v>
      </c>
      <c r="F271" s="457">
        <v>-36848.695</v>
      </c>
      <c r="G271" s="112"/>
      <c r="H271" s="112"/>
      <c r="I271" s="112"/>
      <c r="J271" s="112"/>
      <c r="K271" s="112"/>
    </row>
    <row r="272" spans="1:11" s="45" customFormat="1">
      <c r="A272" s="463">
        <v>857</v>
      </c>
      <c r="B272" s="36" t="s">
        <v>1053</v>
      </c>
      <c r="C272" s="41">
        <v>887650.75000000023</v>
      </c>
      <c r="D272" s="41">
        <v>0</v>
      </c>
      <c r="E272" s="15">
        <v>120019.3325</v>
      </c>
      <c r="F272" s="457">
        <v>767631.41750000021</v>
      </c>
      <c r="G272" s="112"/>
      <c r="H272" s="112"/>
      <c r="I272" s="112"/>
      <c r="J272" s="112"/>
      <c r="K272" s="112"/>
    </row>
    <row r="273" spans="1:11" s="45" customFormat="1">
      <c r="A273" s="463">
        <v>858</v>
      </c>
      <c r="B273" s="36" t="s">
        <v>1054</v>
      </c>
      <c r="C273" s="41">
        <v>3809289.7900000005</v>
      </c>
      <c r="D273" s="41">
        <v>0</v>
      </c>
      <c r="E273" s="15">
        <v>1463491.4233499998</v>
      </c>
      <c r="F273" s="457">
        <v>2345798.3666500007</v>
      </c>
      <c r="G273" s="112"/>
      <c r="H273" s="112"/>
      <c r="I273" s="112"/>
      <c r="J273" s="112"/>
      <c r="K273" s="112"/>
    </row>
    <row r="274" spans="1:11" s="45" customFormat="1">
      <c r="A274" s="463">
        <v>859</v>
      </c>
      <c r="B274" s="36" t="s">
        <v>1055</v>
      </c>
      <c r="C274" s="41">
        <v>217959.28500000003</v>
      </c>
      <c r="D274" s="41">
        <v>0</v>
      </c>
      <c r="E274" s="15">
        <v>174486.77600000001</v>
      </c>
      <c r="F274" s="457">
        <v>43472.50900000002</v>
      </c>
      <c r="G274" s="112"/>
      <c r="H274" s="112"/>
      <c r="I274" s="112"/>
      <c r="J274" s="112"/>
      <c r="K274" s="112"/>
    </row>
    <row r="275" spans="1:11" s="45" customFormat="1">
      <c r="A275" s="463">
        <v>886</v>
      </c>
      <c r="B275" s="36" t="s">
        <v>1056</v>
      </c>
      <c r="C275" s="41">
        <v>677598.2699999999</v>
      </c>
      <c r="D275" s="41">
        <v>0</v>
      </c>
      <c r="E275" s="15">
        <v>649080.06540000008</v>
      </c>
      <c r="F275" s="457">
        <v>28518.204599999823</v>
      </c>
      <c r="G275" s="112"/>
      <c r="H275" s="112"/>
      <c r="I275" s="112"/>
      <c r="J275" s="112"/>
      <c r="K275" s="112"/>
    </row>
    <row r="276" spans="1:11" s="45" customFormat="1">
      <c r="A276" s="463">
        <v>887</v>
      </c>
      <c r="B276" s="36" t="s">
        <v>1057</v>
      </c>
      <c r="C276" s="41">
        <v>468590.08499999996</v>
      </c>
      <c r="D276" s="41">
        <v>0</v>
      </c>
      <c r="E276" s="15">
        <v>241038.20450000002</v>
      </c>
      <c r="F276" s="457">
        <v>227551.88049999994</v>
      </c>
      <c r="G276" s="112"/>
      <c r="H276" s="112"/>
      <c r="I276" s="112"/>
      <c r="J276" s="112"/>
      <c r="K276" s="112"/>
    </row>
    <row r="277" spans="1:11" s="45" customFormat="1">
      <c r="A277" s="463">
        <v>889</v>
      </c>
      <c r="B277" s="36" t="s">
        <v>1058</v>
      </c>
      <c r="C277" s="41">
        <v>177530.15</v>
      </c>
      <c r="D277" s="41">
        <v>0</v>
      </c>
      <c r="E277" s="15">
        <v>18677.962</v>
      </c>
      <c r="F277" s="457">
        <v>158852.18799999999</v>
      </c>
      <c r="G277" s="112"/>
      <c r="H277" s="112"/>
      <c r="I277" s="112"/>
      <c r="J277" s="112"/>
      <c r="K277" s="112"/>
    </row>
    <row r="278" spans="1:11" s="45" customFormat="1">
      <c r="A278" s="463">
        <v>890</v>
      </c>
      <c r="B278" s="36" t="s">
        <v>1059</v>
      </c>
      <c r="C278" s="41">
        <v>70116.950000000012</v>
      </c>
      <c r="D278" s="41">
        <v>0</v>
      </c>
      <c r="E278" s="15">
        <v>38788.100000000006</v>
      </c>
      <c r="F278" s="457">
        <v>31328.850000000006</v>
      </c>
      <c r="G278" s="112"/>
      <c r="H278" s="112"/>
      <c r="I278" s="112"/>
      <c r="J278" s="112"/>
      <c r="K278" s="112"/>
    </row>
    <row r="279" spans="1:11" s="45" customFormat="1">
      <c r="A279" s="463">
        <v>892</v>
      </c>
      <c r="B279" s="36" t="s">
        <v>1060</v>
      </c>
      <c r="C279" s="41">
        <v>93986.55</v>
      </c>
      <c r="D279" s="41">
        <v>0</v>
      </c>
      <c r="E279" s="15">
        <v>100729.71200000001</v>
      </c>
      <c r="F279" s="457">
        <v>-6743.1620000000112</v>
      </c>
      <c r="G279" s="112"/>
      <c r="H279" s="112"/>
      <c r="I279" s="112"/>
      <c r="J279" s="112"/>
      <c r="K279" s="112"/>
    </row>
    <row r="280" spans="1:11" s="45" customFormat="1">
      <c r="A280" s="463">
        <v>893</v>
      </c>
      <c r="B280" s="36" t="s">
        <v>1061</v>
      </c>
      <c r="C280" s="41">
        <v>183572.14250000002</v>
      </c>
      <c r="D280" s="41">
        <v>0</v>
      </c>
      <c r="E280" s="15">
        <v>183497.55</v>
      </c>
      <c r="F280" s="457">
        <v>74.59250000002794</v>
      </c>
      <c r="G280" s="112"/>
      <c r="H280" s="112"/>
      <c r="I280" s="112"/>
      <c r="J280" s="112"/>
      <c r="K280" s="112"/>
    </row>
    <row r="281" spans="1:11" s="45" customFormat="1">
      <c r="A281" s="463">
        <v>895</v>
      </c>
      <c r="B281" s="36" t="s">
        <v>1062</v>
      </c>
      <c r="C281" s="41">
        <v>375125.68249999988</v>
      </c>
      <c r="D281" s="41">
        <v>0</v>
      </c>
      <c r="E281" s="15">
        <v>123823.55000000002</v>
      </c>
      <c r="F281" s="457">
        <v>251302.13249999986</v>
      </c>
      <c r="G281" s="112"/>
      <c r="H281" s="112"/>
      <c r="I281" s="112"/>
      <c r="J281" s="112"/>
      <c r="K281" s="112"/>
    </row>
    <row r="282" spans="1:11" s="45" customFormat="1">
      <c r="A282" s="463">
        <v>905</v>
      </c>
      <c r="B282" s="36" t="s">
        <v>1063</v>
      </c>
      <c r="C282" s="41">
        <v>1477528.2400000002</v>
      </c>
      <c r="D282" s="41">
        <v>0</v>
      </c>
      <c r="E282" s="15">
        <v>6936144.7322999984</v>
      </c>
      <c r="F282" s="457">
        <v>-5458616.4922999982</v>
      </c>
      <c r="G282" s="112"/>
      <c r="H282" s="112"/>
      <c r="I282" s="112"/>
      <c r="J282" s="112"/>
      <c r="K282" s="112"/>
    </row>
    <row r="283" spans="1:11" s="45" customFormat="1">
      <c r="A283" s="463">
        <v>908</v>
      </c>
      <c r="B283" s="36" t="s">
        <v>1064</v>
      </c>
      <c r="C283" s="41">
        <v>501858.33999999997</v>
      </c>
      <c r="D283" s="41">
        <v>0</v>
      </c>
      <c r="E283" s="15">
        <v>619639.89749999996</v>
      </c>
      <c r="F283" s="457">
        <v>-117781.5575</v>
      </c>
      <c r="G283" s="112"/>
      <c r="H283" s="112"/>
      <c r="I283" s="112"/>
      <c r="J283" s="112"/>
      <c r="K283" s="112"/>
    </row>
    <row r="284" spans="1:11" s="45" customFormat="1">
      <c r="A284" s="463">
        <v>915</v>
      </c>
      <c r="B284" s="36" t="s">
        <v>1065</v>
      </c>
      <c r="C284" s="41">
        <v>413988.375</v>
      </c>
      <c r="D284" s="41">
        <v>0</v>
      </c>
      <c r="E284" s="15">
        <v>235771.97400000005</v>
      </c>
      <c r="F284" s="457">
        <v>178216.40099999995</v>
      </c>
      <c r="G284" s="112"/>
      <c r="H284" s="112"/>
      <c r="I284" s="112"/>
      <c r="J284" s="112"/>
      <c r="K284" s="112"/>
    </row>
    <row r="285" spans="1:11" s="45" customFormat="1">
      <c r="A285" s="463">
        <v>918</v>
      </c>
      <c r="B285" s="36" t="s">
        <v>1066</v>
      </c>
      <c r="C285" s="41">
        <v>67282.434999999998</v>
      </c>
      <c r="D285" s="41">
        <v>0</v>
      </c>
      <c r="E285" s="15">
        <v>52990.512000000002</v>
      </c>
      <c r="F285" s="457">
        <v>14291.922999999995</v>
      </c>
      <c r="G285" s="112"/>
      <c r="H285" s="112"/>
      <c r="I285" s="112"/>
      <c r="J285" s="112"/>
      <c r="K285" s="112"/>
    </row>
    <row r="286" spans="1:11" s="45" customFormat="1">
      <c r="A286" s="463">
        <v>921</v>
      </c>
      <c r="B286" s="36" t="s">
        <v>1067</v>
      </c>
      <c r="C286" s="41">
        <v>240337.035</v>
      </c>
      <c r="D286" s="41">
        <v>0</v>
      </c>
      <c r="E286" s="15">
        <v>38072.012000000002</v>
      </c>
      <c r="F286" s="457">
        <v>202265.02299999999</v>
      </c>
      <c r="G286" s="112"/>
      <c r="H286" s="112"/>
      <c r="I286" s="112"/>
      <c r="J286" s="112"/>
      <c r="K286" s="112"/>
    </row>
    <row r="287" spans="1:11" s="45" customFormat="1">
      <c r="A287" s="463">
        <v>922</v>
      </c>
      <c r="B287" s="36" t="s">
        <v>1068</v>
      </c>
      <c r="C287" s="41">
        <v>132774.65000000002</v>
      </c>
      <c r="D287" s="41">
        <v>0</v>
      </c>
      <c r="E287" s="15">
        <v>217228.27849999999</v>
      </c>
      <c r="F287" s="457">
        <v>-84453.628499999963</v>
      </c>
      <c r="G287" s="112"/>
      <c r="H287" s="112"/>
      <c r="I287" s="112"/>
      <c r="J287" s="112"/>
      <c r="K287" s="112"/>
    </row>
    <row r="288" spans="1:11" s="45" customFormat="1">
      <c r="A288" s="463">
        <v>924</v>
      </c>
      <c r="B288" s="36" t="s">
        <v>1069</v>
      </c>
      <c r="C288" s="41">
        <v>74667.092500000013</v>
      </c>
      <c r="D288" s="41">
        <v>0</v>
      </c>
      <c r="E288" s="15">
        <v>58256.742500000008</v>
      </c>
      <c r="F288" s="457">
        <v>16410.350000000006</v>
      </c>
      <c r="G288" s="112"/>
      <c r="H288" s="112"/>
      <c r="I288" s="112"/>
      <c r="J288" s="112"/>
      <c r="K288" s="112"/>
    </row>
    <row r="289" spans="1:11" s="45" customFormat="1">
      <c r="A289" s="463">
        <v>925</v>
      </c>
      <c r="B289" s="36" t="s">
        <v>1070</v>
      </c>
      <c r="C289" s="41">
        <v>92494.700000000012</v>
      </c>
      <c r="D289" s="41">
        <v>0</v>
      </c>
      <c r="E289" s="15">
        <v>34312.550000000003</v>
      </c>
      <c r="F289" s="457">
        <v>58182.150000000009</v>
      </c>
      <c r="G289" s="112"/>
      <c r="H289" s="112"/>
      <c r="I289" s="112"/>
      <c r="J289" s="112"/>
      <c r="K289" s="112"/>
    </row>
    <row r="290" spans="1:11" s="45" customFormat="1">
      <c r="A290" s="463">
        <v>927</v>
      </c>
      <c r="B290" s="36" t="s">
        <v>1071</v>
      </c>
      <c r="C290" s="41">
        <v>874746.24750000006</v>
      </c>
      <c r="D290" s="41">
        <v>0</v>
      </c>
      <c r="E290" s="15">
        <v>1056046.3024499998</v>
      </c>
      <c r="F290" s="457">
        <v>-181300.05494999979</v>
      </c>
      <c r="G290" s="112"/>
      <c r="H290" s="112"/>
      <c r="I290" s="112"/>
      <c r="J290" s="112"/>
      <c r="K290" s="112"/>
    </row>
    <row r="291" spans="1:11" s="45" customFormat="1">
      <c r="A291" s="463">
        <v>931</v>
      </c>
      <c r="B291" s="36" t="s">
        <v>1072</v>
      </c>
      <c r="C291" s="41">
        <v>114947.04250000001</v>
      </c>
      <c r="D291" s="41">
        <v>0</v>
      </c>
      <c r="E291" s="15">
        <v>208038.48250000001</v>
      </c>
      <c r="F291" s="457">
        <v>-93091.44</v>
      </c>
      <c r="G291" s="112"/>
      <c r="H291" s="112"/>
      <c r="I291" s="112"/>
      <c r="J291" s="112"/>
      <c r="K291" s="112"/>
    </row>
    <row r="292" spans="1:11" s="45" customFormat="1">
      <c r="A292" s="463">
        <v>934</v>
      </c>
      <c r="B292" s="36" t="s">
        <v>295</v>
      </c>
      <c r="C292" s="41">
        <v>0</v>
      </c>
      <c r="D292" s="41">
        <v>0</v>
      </c>
      <c r="E292" s="15">
        <v>2406652.42</v>
      </c>
      <c r="F292" s="457">
        <v>-2406652.42</v>
      </c>
      <c r="G292" s="112"/>
      <c r="H292" s="112"/>
      <c r="I292" s="112"/>
      <c r="J292" s="112"/>
      <c r="K292" s="112"/>
    </row>
    <row r="293" spans="1:11" s="45" customFormat="1">
      <c r="A293" s="463">
        <v>935</v>
      </c>
      <c r="B293" s="36" t="s">
        <v>1073</v>
      </c>
      <c r="C293" s="41">
        <v>1331476.1250000002</v>
      </c>
      <c r="D293" s="41">
        <v>0</v>
      </c>
      <c r="E293" s="15">
        <v>69400.862000000008</v>
      </c>
      <c r="F293" s="457">
        <v>1262075.2630000003</v>
      </c>
      <c r="G293" s="112"/>
      <c r="H293" s="112"/>
      <c r="I293" s="112"/>
      <c r="J293" s="112"/>
      <c r="K293" s="112"/>
    </row>
    <row r="294" spans="1:11" s="45" customFormat="1">
      <c r="A294" s="463">
        <v>936</v>
      </c>
      <c r="B294" s="36" t="s">
        <v>1074</v>
      </c>
      <c r="C294" s="41">
        <v>177679.33499999999</v>
      </c>
      <c r="D294" s="41">
        <v>0</v>
      </c>
      <c r="E294" s="15">
        <v>90361.354500000016</v>
      </c>
      <c r="F294" s="457">
        <v>87317.980499999976</v>
      </c>
      <c r="G294" s="112"/>
      <c r="H294" s="112"/>
      <c r="I294" s="112"/>
      <c r="J294" s="112"/>
      <c r="K294" s="112"/>
    </row>
    <row r="295" spans="1:11" s="45" customFormat="1">
      <c r="A295" s="463">
        <v>946</v>
      </c>
      <c r="B295" s="36" t="s">
        <v>1075</v>
      </c>
      <c r="C295" s="41">
        <v>94210.327500000014</v>
      </c>
      <c r="D295" s="41">
        <v>0</v>
      </c>
      <c r="E295" s="15">
        <v>252003.30200000003</v>
      </c>
      <c r="F295" s="457">
        <v>-157792.97450000001</v>
      </c>
      <c r="G295" s="112"/>
      <c r="H295" s="112"/>
      <c r="I295" s="112"/>
      <c r="J295" s="112"/>
      <c r="K295" s="112"/>
    </row>
    <row r="296" spans="1:11" s="45" customFormat="1">
      <c r="A296" s="463">
        <v>976</v>
      </c>
      <c r="B296" s="36" t="s">
        <v>1076</v>
      </c>
      <c r="C296" s="41">
        <v>93986.55</v>
      </c>
      <c r="D296" s="41">
        <v>0</v>
      </c>
      <c r="E296" s="15">
        <v>140293.57400000002</v>
      </c>
      <c r="F296" s="457">
        <v>-46307.024000000019</v>
      </c>
      <c r="G296" s="112"/>
      <c r="H296" s="112"/>
      <c r="I296" s="112"/>
      <c r="J296" s="112"/>
      <c r="K296" s="112"/>
    </row>
    <row r="297" spans="1:11" s="45" customFormat="1">
      <c r="A297" s="463">
        <v>977</v>
      </c>
      <c r="B297" s="36" t="s">
        <v>1077</v>
      </c>
      <c r="C297" s="41">
        <v>476198.51999999996</v>
      </c>
      <c r="D297" s="41">
        <v>0</v>
      </c>
      <c r="E297" s="15">
        <v>274052.84499999997</v>
      </c>
      <c r="F297" s="457">
        <v>202145.67499999999</v>
      </c>
      <c r="G297" s="112"/>
      <c r="H297" s="112"/>
      <c r="I297" s="112"/>
      <c r="J297" s="112"/>
      <c r="K297" s="112"/>
    </row>
    <row r="298" spans="1:11" s="45" customFormat="1">
      <c r="A298" s="463">
        <v>980</v>
      </c>
      <c r="B298" s="36" t="s">
        <v>1078</v>
      </c>
      <c r="C298" s="41">
        <v>1089423.4625000001</v>
      </c>
      <c r="D298" s="41">
        <v>0</v>
      </c>
      <c r="E298" s="15">
        <v>1902607.0279000006</v>
      </c>
      <c r="F298" s="457">
        <v>-813183.56540000043</v>
      </c>
      <c r="G298" s="112"/>
      <c r="H298" s="112"/>
      <c r="I298" s="112"/>
      <c r="J298" s="112"/>
      <c r="K298" s="112"/>
    </row>
    <row r="299" spans="1:11" s="45" customFormat="1">
      <c r="A299" s="463">
        <v>981</v>
      </c>
      <c r="B299" s="36" t="s">
        <v>1079</v>
      </c>
      <c r="C299" s="41">
        <v>26853.300000000003</v>
      </c>
      <c r="D299" s="41">
        <v>0</v>
      </c>
      <c r="E299" s="15">
        <v>79068.05</v>
      </c>
      <c r="F299" s="457">
        <v>-52214.75</v>
      </c>
      <c r="G299" s="112"/>
      <c r="H299" s="112"/>
      <c r="I299" s="112"/>
      <c r="J299" s="112"/>
      <c r="K299" s="112"/>
    </row>
    <row r="300" spans="1:11">
      <c r="A300" s="463">
        <v>989</v>
      </c>
      <c r="B300" s="36" t="s">
        <v>1080</v>
      </c>
      <c r="C300" s="41">
        <v>179022.00000000003</v>
      </c>
      <c r="D300" s="41">
        <v>0</v>
      </c>
      <c r="E300" s="15">
        <v>71683.392500000002</v>
      </c>
      <c r="F300" s="457">
        <v>107338.60750000003</v>
      </c>
    </row>
    <row r="301" spans="1:11">
      <c r="A301" s="463">
        <v>992</v>
      </c>
      <c r="B301" s="36" t="s">
        <v>1081</v>
      </c>
      <c r="C301" s="41">
        <v>220942.98499999999</v>
      </c>
      <c r="D301" s="41">
        <v>0</v>
      </c>
      <c r="E301" s="15">
        <v>394564.48799999995</v>
      </c>
      <c r="F301" s="457">
        <v>-173621.50299999997</v>
      </c>
    </row>
    <row r="302" spans="1:11">
      <c r="A302" s="463" t="s">
        <v>1094</v>
      </c>
      <c r="B302" s="36" t="s">
        <v>305</v>
      </c>
      <c r="C302" s="41">
        <v>1597334.23795</v>
      </c>
      <c r="D302" s="41">
        <v>63254.435822820007</v>
      </c>
      <c r="E302" s="15">
        <v>0</v>
      </c>
      <c r="F302" s="457">
        <v>1660588.67377282</v>
      </c>
    </row>
    <row r="303" spans="1:11">
      <c r="A303" s="463" t="s">
        <v>1095</v>
      </c>
      <c r="B303" s="36" t="s">
        <v>306</v>
      </c>
      <c r="C303" s="41">
        <v>2299835.9600000023</v>
      </c>
      <c r="D303" s="41">
        <v>91073.504016000094</v>
      </c>
      <c r="E303" s="15">
        <v>0</v>
      </c>
      <c r="F303" s="457">
        <v>2390909.4640160026</v>
      </c>
    </row>
    <row r="304" spans="1:11">
      <c r="A304" s="463" t="s">
        <v>1096</v>
      </c>
      <c r="B304" s="36" t="s">
        <v>307</v>
      </c>
      <c r="C304" s="41">
        <v>959971.16244999995</v>
      </c>
      <c r="D304" s="41">
        <v>38014.858033019998</v>
      </c>
      <c r="E304" s="15">
        <v>0</v>
      </c>
      <c r="F304" s="457">
        <v>997986.02048301999</v>
      </c>
    </row>
    <row r="305" spans="1:11">
      <c r="A305" s="463" t="s">
        <v>1097</v>
      </c>
      <c r="B305" s="36" t="s">
        <v>308</v>
      </c>
      <c r="C305" s="41">
        <v>2386921.2118999995</v>
      </c>
      <c r="D305" s="41">
        <v>94522.079991239996</v>
      </c>
      <c r="E305" s="15">
        <v>0</v>
      </c>
      <c r="F305" s="457">
        <v>2481443.2918912396</v>
      </c>
    </row>
    <row r="306" spans="1:11">
      <c r="A306" s="463" t="s">
        <v>1098</v>
      </c>
      <c r="B306" s="36" t="s">
        <v>309</v>
      </c>
      <c r="C306" s="41">
        <v>4934141.6913814992</v>
      </c>
      <c r="D306" s="41">
        <v>195392.01097870737</v>
      </c>
      <c r="E306" s="15">
        <v>0</v>
      </c>
      <c r="F306" s="457">
        <v>5129533.7023602063</v>
      </c>
    </row>
    <row r="307" spans="1:11">
      <c r="A307" s="463" t="s">
        <v>1099</v>
      </c>
      <c r="B307" s="36" t="s">
        <v>310</v>
      </c>
      <c r="C307" s="41">
        <v>4292559.6789999995</v>
      </c>
      <c r="D307" s="41">
        <v>169985.3632884</v>
      </c>
      <c r="E307" s="15">
        <v>0</v>
      </c>
      <c r="F307" s="457">
        <v>4462545.0422883993</v>
      </c>
    </row>
    <row r="308" spans="1:11">
      <c r="A308" s="463" t="s">
        <v>1100</v>
      </c>
      <c r="B308" s="38" t="s">
        <v>311</v>
      </c>
      <c r="C308" s="41">
        <v>1160926.34115</v>
      </c>
      <c r="D308" s="41">
        <v>45972.683109540005</v>
      </c>
      <c r="E308" s="15">
        <v>0</v>
      </c>
      <c r="F308" s="457">
        <v>1206899.02425954</v>
      </c>
    </row>
    <row r="309" spans="1:11">
      <c r="A309" s="463" t="s">
        <v>1101</v>
      </c>
      <c r="B309" s="38" t="s">
        <v>312</v>
      </c>
      <c r="C309" s="41">
        <v>2916865.12</v>
      </c>
      <c r="D309" s="41">
        <v>115507.85875200001</v>
      </c>
      <c r="E309" s="15">
        <v>0</v>
      </c>
      <c r="F309" s="457">
        <v>3032372.9787520003</v>
      </c>
    </row>
    <row r="310" spans="1:11">
      <c r="A310" s="463" t="s">
        <v>1102</v>
      </c>
      <c r="B310" s="38" t="s">
        <v>313</v>
      </c>
      <c r="C310" s="41">
        <v>6363814.3820000011</v>
      </c>
      <c r="D310" s="41">
        <v>252007.04952720006</v>
      </c>
      <c r="E310" s="15">
        <v>0</v>
      </c>
      <c r="F310" s="457">
        <v>6615821.4315272011</v>
      </c>
    </row>
    <row r="311" spans="1:11">
      <c r="A311" s="463" t="s">
        <v>1103</v>
      </c>
      <c r="B311" s="38" t="s">
        <v>314</v>
      </c>
      <c r="C311" s="41">
        <v>5407419.1840000004</v>
      </c>
      <c r="D311" s="41">
        <v>214133.79968640005</v>
      </c>
      <c r="E311" s="15">
        <v>0</v>
      </c>
      <c r="F311" s="457">
        <v>5621552.9836864006</v>
      </c>
    </row>
    <row r="312" spans="1:11">
      <c r="A312" s="463" t="s">
        <v>1104</v>
      </c>
      <c r="B312" s="38" t="s">
        <v>315</v>
      </c>
      <c r="C312" s="41">
        <v>4296766.6960000005</v>
      </c>
      <c r="D312" s="41">
        <v>170151.96116160002</v>
      </c>
      <c r="E312" s="15">
        <v>0</v>
      </c>
      <c r="F312" s="457">
        <v>4466918.6571616009</v>
      </c>
    </row>
    <row r="313" spans="1:11">
      <c r="A313" s="463" t="s">
        <v>1105</v>
      </c>
      <c r="B313" s="38" t="s">
        <v>316</v>
      </c>
      <c r="C313" s="41">
        <v>4730089.4470000016</v>
      </c>
      <c r="D313" s="41">
        <v>187311.54210120009</v>
      </c>
      <c r="E313" s="15">
        <v>0</v>
      </c>
      <c r="F313" s="457">
        <v>4917400.9891012013</v>
      </c>
    </row>
    <row r="314" spans="1:11">
      <c r="A314" s="463" t="s">
        <v>1106</v>
      </c>
      <c r="B314" s="38" t="s">
        <v>317</v>
      </c>
      <c r="C314" s="41">
        <v>5574297.5250000004</v>
      </c>
      <c r="D314" s="41">
        <v>220742.18199000004</v>
      </c>
      <c r="E314" s="15">
        <v>0</v>
      </c>
      <c r="F314" s="457">
        <v>5795039.7069900008</v>
      </c>
    </row>
    <row r="315" spans="1:11">
      <c r="A315" s="463" t="s">
        <v>1107</v>
      </c>
      <c r="B315" s="38" t="s">
        <v>318</v>
      </c>
      <c r="C315" s="41">
        <v>3693059.7565000001</v>
      </c>
      <c r="D315" s="41">
        <v>146245.16635740001</v>
      </c>
      <c r="E315" s="15">
        <v>0</v>
      </c>
      <c r="F315" s="457">
        <v>3839304.9228574</v>
      </c>
    </row>
    <row r="316" spans="1:11">
      <c r="A316" s="463" t="s">
        <v>1108</v>
      </c>
      <c r="B316" s="38" t="s">
        <v>739</v>
      </c>
      <c r="C316" s="41">
        <v>7847489.0440000007</v>
      </c>
      <c r="D316" s="41">
        <v>310760.56614240003</v>
      </c>
      <c r="E316" s="15">
        <v>0</v>
      </c>
      <c r="F316" s="457">
        <v>8158249.6101424005</v>
      </c>
    </row>
    <row r="317" spans="1:11">
      <c r="A317" s="463" t="s">
        <v>1109</v>
      </c>
      <c r="B317" s="38" t="s">
        <v>319</v>
      </c>
      <c r="C317" s="41">
        <v>1835591.63405</v>
      </c>
      <c r="D317" s="41">
        <v>72689.428708380001</v>
      </c>
      <c r="E317" s="15">
        <v>0</v>
      </c>
      <c r="F317" s="457">
        <v>1908281.0627583801</v>
      </c>
    </row>
    <row r="318" spans="1:11" s="45" customFormat="1">
      <c r="A318" s="463" t="s">
        <v>1110</v>
      </c>
      <c r="B318" s="38" t="s">
        <v>320</v>
      </c>
      <c r="C318" s="41">
        <v>3683243.3835</v>
      </c>
      <c r="D318" s="41">
        <v>145856.43798660001</v>
      </c>
      <c r="E318" s="15">
        <v>0</v>
      </c>
      <c r="F318" s="457">
        <v>3829099.8214866002</v>
      </c>
      <c r="G318" s="112"/>
      <c r="H318" s="112"/>
      <c r="I318" s="112"/>
      <c r="J318" s="112"/>
      <c r="K318" s="112"/>
    </row>
    <row r="319" spans="1:11" s="45" customFormat="1">
      <c r="A319" s="463" t="s">
        <v>1111</v>
      </c>
      <c r="B319" s="38" t="s">
        <v>321</v>
      </c>
      <c r="C319" s="41">
        <v>5059639.1120000007</v>
      </c>
      <c r="D319" s="41">
        <v>200361.70883520003</v>
      </c>
      <c r="E319" s="15">
        <v>0</v>
      </c>
      <c r="F319" s="457">
        <v>5260000.8208352011</v>
      </c>
      <c r="G319" s="112"/>
      <c r="H319" s="112"/>
      <c r="I319" s="112"/>
      <c r="J319" s="112"/>
      <c r="K319" s="112"/>
    </row>
    <row r="320" spans="1:11">
      <c r="A320" s="463" t="s">
        <v>1112</v>
      </c>
      <c r="B320" s="38" t="s">
        <v>322</v>
      </c>
      <c r="C320" s="41">
        <v>4268369.3312500007</v>
      </c>
      <c r="D320" s="41">
        <v>169027.42551750003</v>
      </c>
      <c r="E320" s="15">
        <v>0</v>
      </c>
      <c r="F320" s="457">
        <v>4437396.7567675011</v>
      </c>
    </row>
    <row r="321" spans="1:6">
      <c r="A321" s="463" t="s">
        <v>1113</v>
      </c>
      <c r="B321" s="38" t="s">
        <v>323</v>
      </c>
      <c r="C321" s="41">
        <v>3749854.4860000005</v>
      </c>
      <c r="D321" s="41">
        <v>148494.23764560002</v>
      </c>
      <c r="E321" s="15">
        <v>0</v>
      </c>
      <c r="F321" s="457">
        <v>3898348.7236456005</v>
      </c>
    </row>
    <row r="322" spans="1:6">
      <c r="A322" s="463" t="s">
        <v>1114</v>
      </c>
      <c r="B322" s="38" t="s">
        <v>324</v>
      </c>
      <c r="C322" s="41">
        <v>885366.72765000013</v>
      </c>
      <c r="D322" s="41">
        <v>35060.522414940009</v>
      </c>
      <c r="E322" s="15">
        <v>0</v>
      </c>
      <c r="F322" s="457">
        <v>920427.25006494019</v>
      </c>
    </row>
    <row r="323" spans="1:6">
      <c r="A323" s="463" t="s">
        <v>1115</v>
      </c>
      <c r="B323" s="38" t="s">
        <v>325</v>
      </c>
      <c r="C323" s="41">
        <v>364608.14</v>
      </c>
      <c r="D323" s="41">
        <v>14438.482344000002</v>
      </c>
      <c r="E323" s="15">
        <v>0</v>
      </c>
      <c r="F323" s="457">
        <v>379046.62234400003</v>
      </c>
    </row>
    <row r="324" spans="1:6">
      <c r="A324" s="463" t="s">
        <v>1116</v>
      </c>
      <c r="B324" s="38" t="s">
        <v>326</v>
      </c>
      <c r="C324" s="41">
        <v>200534.47700000001</v>
      </c>
      <c r="D324" s="41">
        <v>7941.1652892000011</v>
      </c>
      <c r="E324" s="15">
        <v>0</v>
      </c>
      <c r="F324" s="457">
        <v>208475.64228920001</v>
      </c>
    </row>
    <row r="325" spans="1:6">
      <c r="A325" s="463" t="s">
        <v>1117</v>
      </c>
      <c r="B325" s="38" t="s">
        <v>714</v>
      </c>
      <c r="C325" s="41">
        <v>5497168.8799999999</v>
      </c>
      <c r="D325" s="41">
        <v>217687.887648</v>
      </c>
      <c r="E325" s="15">
        <v>0</v>
      </c>
      <c r="F325" s="457">
        <v>5714856.7676480003</v>
      </c>
    </row>
    <row r="326" spans="1:6">
      <c r="A326" s="463" t="s">
        <v>1118</v>
      </c>
      <c r="B326" s="38" t="s">
        <v>327</v>
      </c>
      <c r="C326" s="41">
        <v>387045.56400000001</v>
      </c>
      <c r="D326" s="41">
        <v>15327.004334400002</v>
      </c>
      <c r="E326" s="15">
        <v>0</v>
      </c>
      <c r="F326" s="457">
        <v>402372.56833440001</v>
      </c>
    </row>
    <row r="327" spans="1:6">
      <c r="A327" s="463" t="s">
        <v>1119</v>
      </c>
      <c r="B327" s="38" t="s">
        <v>328</v>
      </c>
      <c r="C327" s="41">
        <v>576431.44595000008</v>
      </c>
      <c r="D327" s="41">
        <v>22826.685259620004</v>
      </c>
      <c r="E327" s="15">
        <v>0</v>
      </c>
      <c r="F327" s="457">
        <v>599258.13120962004</v>
      </c>
    </row>
    <row r="328" spans="1:6">
      <c r="A328" s="463" t="s">
        <v>1120</v>
      </c>
      <c r="B328" s="38" t="s">
        <v>329</v>
      </c>
      <c r="C328" s="41">
        <v>2820764.2306690002</v>
      </c>
      <c r="D328" s="41">
        <v>111702.26353449242</v>
      </c>
      <c r="E328" s="15">
        <v>0</v>
      </c>
      <c r="F328" s="457">
        <v>2932466.4942034925</v>
      </c>
    </row>
    <row r="329" spans="1:6">
      <c r="A329" s="463" t="s">
        <v>1121</v>
      </c>
      <c r="B329" s="38" t="s">
        <v>330</v>
      </c>
      <c r="C329" s="41">
        <v>1736095.6820000003</v>
      </c>
      <c r="D329" s="41">
        <v>68749.389007200021</v>
      </c>
      <c r="E329" s="15">
        <v>0</v>
      </c>
      <c r="F329" s="457">
        <v>1804845.0710072003</v>
      </c>
    </row>
    <row r="330" spans="1:6">
      <c r="A330" s="463" t="s">
        <v>1122</v>
      </c>
      <c r="B330" s="38" t="s">
        <v>331</v>
      </c>
      <c r="C330" s="41">
        <v>1453664.6074000001</v>
      </c>
      <c r="D330" s="41">
        <v>57565.118453040006</v>
      </c>
      <c r="E330" s="15">
        <v>0</v>
      </c>
      <c r="F330" s="457">
        <v>1511229.7258530401</v>
      </c>
    </row>
    <row r="331" spans="1:6">
      <c r="A331" s="463" t="s">
        <v>1123</v>
      </c>
      <c r="B331" s="38" t="s">
        <v>332</v>
      </c>
      <c r="C331" s="41">
        <v>963897.71164999984</v>
      </c>
      <c r="D331" s="41">
        <v>38170.349381339998</v>
      </c>
      <c r="E331" s="15">
        <v>0</v>
      </c>
      <c r="F331" s="457">
        <v>1002068.0610313398</v>
      </c>
    </row>
    <row r="332" spans="1:6">
      <c r="A332" s="463" t="s">
        <v>1124</v>
      </c>
      <c r="B332" s="38" t="s">
        <v>333</v>
      </c>
      <c r="C332" s="41">
        <v>1045023.0227999999</v>
      </c>
      <c r="D332" s="41">
        <v>41382.911702880003</v>
      </c>
      <c r="E332" s="15">
        <v>0</v>
      </c>
      <c r="F332" s="457">
        <v>1086405.9345028799</v>
      </c>
    </row>
    <row r="333" spans="1:6">
      <c r="A333" s="463" t="s">
        <v>1125</v>
      </c>
      <c r="B333" s="38" t="s">
        <v>334</v>
      </c>
      <c r="C333" s="41">
        <v>1548743.1916</v>
      </c>
      <c r="D333" s="41">
        <v>61330.230387360003</v>
      </c>
      <c r="E333" s="15">
        <v>0</v>
      </c>
      <c r="F333" s="457">
        <v>1610073.4219873601</v>
      </c>
    </row>
    <row r="334" spans="1:6">
      <c r="A334" s="463" t="s">
        <v>1126</v>
      </c>
      <c r="B334" s="38" t="s">
        <v>335</v>
      </c>
      <c r="C334" s="41">
        <v>789516.85699999984</v>
      </c>
      <c r="D334" s="41">
        <v>31264.867537199996</v>
      </c>
      <c r="E334" s="15">
        <v>0</v>
      </c>
      <c r="F334" s="457">
        <v>820781.72453719983</v>
      </c>
    </row>
    <row r="335" spans="1:6">
      <c r="A335" s="463" t="s">
        <v>1127</v>
      </c>
      <c r="B335" s="38" t="s">
        <v>740</v>
      </c>
      <c r="C335" s="41">
        <v>1161907.9784500003</v>
      </c>
      <c r="D335" s="41">
        <v>46011.555946620014</v>
      </c>
      <c r="E335" s="15">
        <v>0</v>
      </c>
      <c r="F335" s="457">
        <v>1207919.5343966202</v>
      </c>
    </row>
    <row r="336" spans="1:6">
      <c r="A336" s="463" t="s">
        <v>1128</v>
      </c>
      <c r="B336" s="38" t="s">
        <v>336</v>
      </c>
      <c r="C336" s="41">
        <v>660501.66899999988</v>
      </c>
      <c r="D336" s="41">
        <v>26155.866092399996</v>
      </c>
      <c r="E336" s="15">
        <v>0</v>
      </c>
      <c r="F336" s="457">
        <v>686657.53509239992</v>
      </c>
    </row>
    <row r="337" spans="1:6">
      <c r="A337" s="463" t="s">
        <v>1129</v>
      </c>
      <c r="B337" s="38" t="s">
        <v>337</v>
      </c>
      <c r="C337" s="41">
        <v>1544325.8237500002</v>
      </c>
      <c r="D337" s="41">
        <v>61155.302620500013</v>
      </c>
      <c r="E337" s="15">
        <v>0</v>
      </c>
      <c r="F337" s="457">
        <v>1605481.1263705003</v>
      </c>
    </row>
    <row r="338" spans="1:6">
      <c r="A338" s="463" t="s">
        <v>1130</v>
      </c>
      <c r="B338" s="38" t="s">
        <v>338</v>
      </c>
      <c r="C338" s="41">
        <v>1578542.8953499999</v>
      </c>
      <c r="D338" s="41">
        <v>62510.298655860002</v>
      </c>
      <c r="E338" s="15">
        <v>0</v>
      </c>
      <c r="F338" s="457">
        <v>1641053.1940058598</v>
      </c>
    </row>
    <row r="339" spans="1:6">
      <c r="A339" s="463" t="s">
        <v>1131</v>
      </c>
      <c r="B339" s="38" t="s">
        <v>339</v>
      </c>
      <c r="C339" s="41">
        <v>783907.50100000005</v>
      </c>
      <c r="D339" s="41">
        <v>31042.737039600004</v>
      </c>
      <c r="E339" s="15">
        <v>0</v>
      </c>
      <c r="F339" s="457">
        <v>814950.23803960008</v>
      </c>
    </row>
    <row r="340" spans="1:6">
      <c r="A340" s="463" t="s">
        <v>1132</v>
      </c>
      <c r="B340" s="38" t="s">
        <v>340</v>
      </c>
      <c r="C340" s="41">
        <v>4029691.2334500002</v>
      </c>
      <c r="D340" s="41">
        <v>159575.77284462002</v>
      </c>
      <c r="E340" s="15">
        <v>0</v>
      </c>
      <c r="F340" s="457">
        <v>4189267.0062946202</v>
      </c>
    </row>
    <row r="341" spans="1:6">
      <c r="A341" s="463" t="s">
        <v>1133</v>
      </c>
      <c r="B341" s="38" t="s">
        <v>341</v>
      </c>
      <c r="C341" s="41">
        <v>903106.31599999999</v>
      </c>
      <c r="D341" s="41">
        <v>35763.010113600001</v>
      </c>
      <c r="E341" s="15">
        <v>0</v>
      </c>
      <c r="F341" s="457">
        <v>938869.32611360005</v>
      </c>
    </row>
    <row r="342" spans="1:6">
      <c r="A342" s="463" t="s">
        <v>1134</v>
      </c>
      <c r="B342" s="38" t="s">
        <v>342</v>
      </c>
      <c r="C342" s="41">
        <v>1796606.6098499999</v>
      </c>
      <c r="D342" s="41">
        <v>71145.621750060003</v>
      </c>
      <c r="E342" s="15">
        <v>0</v>
      </c>
      <c r="F342" s="457">
        <v>1867752.2316000599</v>
      </c>
    </row>
    <row r="343" spans="1:6">
      <c r="A343" s="463" t="s">
        <v>1135</v>
      </c>
      <c r="B343" s="38" t="s">
        <v>1084</v>
      </c>
      <c r="C343" s="41">
        <v>1223751.1283499997</v>
      </c>
      <c r="D343" s="41">
        <v>48460.544682659987</v>
      </c>
      <c r="E343" s="15">
        <v>0</v>
      </c>
      <c r="F343" s="457">
        <v>1272211.6730326596</v>
      </c>
    </row>
    <row r="344" spans="1:6">
      <c r="A344" s="463" t="s">
        <v>1136</v>
      </c>
      <c r="B344" s="38" t="s">
        <v>343</v>
      </c>
      <c r="C344" s="41">
        <v>1489284.0179999999</v>
      </c>
      <c r="D344" s="41">
        <v>58975.647112800005</v>
      </c>
      <c r="E344" s="15">
        <v>0</v>
      </c>
      <c r="F344" s="457">
        <v>1548259.6651128</v>
      </c>
    </row>
    <row r="345" spans="1:6">
      <c r="A345" s="463" t="s">
        <v>1137</v>
      </c>
      <c r="B345" s="38" t="s">
        <v>344</v>
      </c>
      <c r="C345" s="41">
        <v>4201990.3158545</v>
      </c>
      <c r="D345" s="41">
        <v>166398.81650783823</v>
      </c>
      <c r="E345" s="15">
        <v>0</v>
      </c>
      <c r="F345" s="457">
        <v>4368389.1323623387</v>
      </c>
    </row>
    <row r="346" spans="1:6">
      <c r="A346" s="463" t="s">
        <v>1138</v>
      </c>
      <c r="B346" s="38" t="s">
        <v>345</v>
      </c>
      <c r="C346" s="41">
        <v>47749.642949999994</v>
      </c>
      <c r="D346" s="41">
        <v>1890.8858608199998</v>
      </c>
      <c r="E346" s="15">
        <v>0</v>
      </c>
      <c r="F346" s="457">
        <v>49640.528810819997</v>
      </c>
    </row>
    <row r="347" spans="1:6">
      <c r="A347" s="463" t="s">
        <v>1139</v>
      </c>
      <c r="B347" s="38" t="s">
        <v>346</v>
      </c>
      <c r="C347" s="41">
        <v>946158.12329999998</v>
      </c>
      <c r="D347" s="41">
        <v>37467.861682679999</v>
      </c>
      <c r="E347" s="15">
        <v>0</v>
      </c>
      <c r="F347" s="457">
        <v>983625.98498267995</v>
      </c>
    </row>
    <row r="348" spans="1:6">
      <c r="A348" s="463" t="s">
        <v>1140</v>
      </c>
      <c r="B348" s="38" t="s">
        <v>347</v>
      </c>
      <c r="C348" s="41">
        <v>755510.13624999986</v>
      </c>
      <c r="D348" s="41">
        <v>29918.201395499997</v>
      </c>
      <c r="E348" s="15">
        <v>0</v>
      </c>
      <c r="F348" s="457">
        <v>785428.33764549985</v>
      </c>
    </row>
    <row r="349" spans="1:6">
      <c r="A349" s="463" t="s">
        <v>1141</v>
      </c>
      <c r="B349" s="38" t="s">
        <v>348</v>
      </c>
      <c r="C349" s="41">
        <v>2329074.7281499999</v>
      </c>
      <c r="D349" s="41">
        <v>92231.359234739997</v>
      </c>
      <c r="E349" s="15">
        <v>0</v>
      </c>
      <c r="F349" s="457">
        <v>2421306.0873847399</v>
      </c>
    </row>
    <row r="350" spans="1:6">
      <c r="A350" s="463" t="s">
        <v>1142</v>
      </c>
      <c r="B350" s="38" t="s">
        <v>349</v>
      </c>
      <c r="C350" s="41">
        <v>1234268.6708499999</v>
      </c>
      <c r="D350" s="41">
        <v>48877.039365659999</v>
      </c>
      <c r="E350" s="15">
        <v>0</v>
      </c>
      <c r="F350" s="457">
        <v>1283145.7102156598</v>
      </c>
    </row>
    <row r="351" spans="1:6">
      <c r="A351" s="463" t="s">
        <v>1143</v>
      </c>
      <c r="B351" s="38" t="s">
        <v>350</v>
      </c>
      <c r="C351" s="41">
        <v>3238421.4527000003</v>
      </c>
      <c r="D351" s="41">
        <v>128241.48952692002</v>
      </c>
      <c r="E351" s="15">
        <v>0</v>
      </c>
      <c r="F351" s="457">
        <v>3366662.9422269203</v>
      </c>
    </row>
    <row r="352" spans="1:6">
      <c r="A352" s="463" t="s">
        <v>1144</v>
      </c>
      <c r="B352" s="38" t="s">
        <v>351</v>
      </c>
      <c r="C352" s="41">
        <v>2334894.4350000001</v>
      </c>
      <c r="D352" s="41">
        <v>92461.819626000011</v>
      </c>
      <c r="E352" s="15">
        <v>0</v>
      </c>
      <c r="F352" s="457">
        <v>2427356.2546260003</v>
      </c>
    </row>
    <row r="353" spans="1:6">
      <c r="A353" s="463" t="s">
        <v>1145</v>
      </c>
      <c r="B353" s="38" t="s">
        <v>352</v>
      </c>
      <c r="C353" s="41">
        <v>602024.13269999996</v>
      </c>
      <c r="D353" s="41">
        <v>23840.15565492</v>
      </c>
      <c r="E353" s="15">
        <v>0</v>
      </c>
      <c r="F353" s="457">
        <v>625864.28835491999</v>
      </c>
    </row>
    <row r="354" spans="1:6">
      <c r="A354" s="463" t="s">
        <v>1146</v>
      </c>
      <c r="B354" s="38" t="s">
        <v>353</v>
      </c>
      <c r="C354" s="41">
        <v>492220.989</v>
      </c>
      <c r="D354" s="41">
        <v>19491.951164400001</v>
      </c>
      <c r="E354" s="15">
        <v>0</v>
      </c>
      <c r="F354" s="457">
        <v>511712.94016440003</v>
      </c>
    </row>
    <row r="355" spans="1:6">
      <c r="A355" s="463" t="s">
        <v>1147</v>
      </c>
      <c r="B355" s="38" t="s">
        <v>354</v>
      </c>
      <c r="C355" s="41">
        <v>1172565.7548500001</v>
      </c>
      <c r="D355" s="41">
        <v>46433.603892060011</v>
      </c>
      <c r="E355" s="15">
        <v>0</v>
      </c>
      <c r="F355" s="457">
        <v>1218999.3587420601</v>
      </c>
    </row>
    <row r="356" spans="1:6">
      <c r="A356" s="463" t="s">
        <v>1148</v>
      </c>
      <c r="B356" s="38" t="s">
        <v>355</v>
      </c>
      <c r="C356" s="41">
        <v>1863568.2971000001</v>
      </c>
      <c r="D356" s="41">
        <v>73797.304565160011</v>
      </c>
      <c r="E356" s="15">
        <v>0</v>
      </c>
      <c r="F356" s="457">
        <v>1937365.6016651602</v>
      </c>
    </row>
    <row r="357" spans="1:6">
      <c r="A357" s="463" t="s">
        <v>1149</v>
      </c>
      <c r="B357" s="38" t="s">
        <v>356</v>
      </c>
      <c r="C357" s="41">
        <v>1085690.8537999999</v>
      </c>
      <c r="D357" s="41">
        <v>42993.357810480004</v>
      </c>
      <c r="E357" s="15">
        <v>0</v>
      </c>
      <c r="F357" s="457">
        <v>1128684.21161048</v>
      </c>
    </row>
    <row r="358" spans="1:6">
      <c r="A358" s="463" t="s">
        <v>1150</v>
      </c>
      <c r="B358" s="38" t="s">
        <v>357</v>
      </c>
      <c r="C358" s="41">
        <v>1039133.199</v>
      </c>
      <c r="D358" s="41">
        <v>41149.674680400007</v>
      </c>
      <c r="E358" s="15">
        <v>0</v>
      </c>
      <c r="F358" s="457">
        <v>1080282.8736804</v>
      </c>
    </row>
    <row r="359" spans="1:6">
      <c r="A359" s="463" t="s">
        <v>1151</v>
      </c>
      <c r="B359" s="38" t="s">
        <v>358</v>
      </c>
      <c r="C359" s="41">
        <v>228581.25699999998</v>
      </c>
      <c r="D359" s="41">
        <v>9051.8177771999999</v>
      </c>
      <c r="E359" s="15">
        <v>0</v>
      </c>
      <c r="F359" s="457">
        <v>237633.07477719997</v>
      </c>
    </row>
    <row r="360" spans="1:6">
      <c r="A360" s="463" t="s">
        <v>1152</v>
      </c>
      <c r="B360" s="38" t="s">
        <v>359</v>
      </c>
      <c r="C360" s="41">
        <v>699907.39489999996</v>
      </c>
      <c r="D360" s="41">
        <v>27716.332838040002</v>
      </c>
      <c r="E360" s="15">
        <v>0</v>
      </c>
      <c r="F360" s="457">
        <v>727623.72773803992</v>
      </c>
    </row>
    <row r="361" spans="1:6">
      <c r="A361" s="463" t="s">
        <v>1153</v>
      </c>
      <c r="B361" s="38" t="s">
        <v>360</v>
      </c>
      <c r="C361" s="41">
        <v>413690.005</v>
      </c>
      <c r="D361" s="41">
        <v>16382.124198000001</v>
      </c>
      <c r="E361" s="15">
        <v>0</v>
      </c>
      <c r="F361" s="457">
        <v>430072.12919800001</v>
      </c>
    </row>
    <row r="362" spans="1:6">
      <c r="A362" s="463" t="s">
        <v>1154</v>
      </c>
      <c r="B362" s="38" t="s">
        <v>1085</v>
      </c>
      <c r="C362" s="41">
        <v>5788855.3920000009</v>
      </c>
      <c r="D362" s="41">
        <v>229238.67352320006</v>
      </c>
      <c r="E362" s="15">
        <v>0</v>
      </c>
      <c r="F362" s="457">
        <v>6018094.0655232007</v>
      </c>
    </row>
    <row r="363" spans="1:6">
      <c r="A363" s="463" t="s">
        <v>1155</v>
      </c>
      <c r="B363" s="38" t="s">
        <v>1086</v>
      </c>
      <c r="C363" s="41">
        <v>5934698.648000001</v>
      </c>
      <c r="D363" s="41">
        <v>235014.06646080007</v>
      </c>
      <c r="E363" s="15">
        <v>0</v>
      </c>
      <c r="F363" s="457">
        <v>6169712.7144608013</v>
      </c>
    </row>
    <row r="364" spans="1:6">
      <c r="A364" s="463" t="s">
        <v>1156</v>
      </c>
      <c r="B364" s="38" t="s">
        <v>361</v>
      </c>
      <c r="C364" s="41">
        <v>5352377.3782499991</v>
      </c>
      <c r="D364" s="41">
        <v>0</v>
      </c>
      <c r="E364" s="15">
        <v>0</v>
      </c>
      <c r="F364" s="457">
        <v>5352377.3782499991</v>
      </c>
    </row>
    <row r="365" spans="1:6">
      <c r="A365" s="463" t="s">
        <v>1157</v>
      </c>
      <c r="B365" s="38" t="s">
        <v>362</v>
      </c>
      <c r="C365" s="41">
        <v>4386320.0645399988</v>
      </c>
      <c r="D365" s="41">
        <v>0</v>
      </c>
      <c r="E365" s="15">
        <v>0</v>
      </c>
      <c r="F365" s="457">
        <v>4386320.0645399988</v>
      </c>
    </row>
    <row r="366" spans="1:6">
      <c r="A366" s="463" t="s">
        <v>1158</v>
      </c>
      <c r="B366" s="38" t="s">
        <v>364</v>
      </c>
      <c r="C366" s="41">
        <v>1599998.6820500002</v>
      </c>
      <c r="D366" s="41">
        <v>0</v>
      </c>
      <c r="E366" s="15">
        <v>0</v>
      </c>
      <c r="F366" s="457">
        <v>1599998.6820500002</v>
      </c>
    </row>
    <row r="367" spans="1:6">
      <c r="A367" s="463" t="s">
        <v>1159</v>
      </c>
      <c r="B367" s="38" t="s">
        <v>365</v>
      </c>
      <c r="C367" s="41">
        <v>2769899.9927999997</v>
      </c>
      <c r="D367" s="41">
        <v>0</v>
      </c>
      <c r="E367" s="15">
        <v>0</v>
      </c>
      <c r="F367" s="457">
        <v>2769899.9927999997</v>
      </c>
    </row>
    <row r="368" spans="1:6">
      <c r="A368" s="463" t="s">
        <v>1160</v>
      </c>
      <c r="B368" s="38" t="s">
        <v>363</v>
      </c>
      <c r="C368" s="41">
        <v>713790.55100000021</v>
      </c>
      <c r="D368" s="41">
        <v>0</v>
      </c>
      <c r="E368" s="15">
        <v>0</v>
      </c>
      <c r="F368" s="457">
        <v>713790.55100000021</v>
      </c>
    </row>
    <row r="369" spans="1:11">
      <c r="A369" s="463" t="s">
        <v>1161</v>
      </c>
      <c r="B369" s="38" t="s">
        <v>1087</v>
      </c>
      <c r="C369" s="41">
        <v>621306.29394999996</v>
      </c>
      <c r="D369" s="41">
        <v>0</v>
      </c>
      <c r="E369" s="15">
        <v>0</v>
      </c>
      <c r="F369" s="457">
        <v>621306.29394999996</v>
      </c>
    </row>
    <row r="370" spans="1:11">
      <c r="A370" s="463" t="s">
        <v>1162</v>
      </c>
      <c r="B370" s="38" t="s">
        <v>704</v>
      </c>
      <c r="C370" s="41">
        <v>11058845.354</v>
      </c>
      <c r="D370" s="41">
        <v>437930.27601840004</v>
      </c>
      <c r="E370" s="15">
        <v>0</v>
      </c>
      <c r="F370" s="457">
        <v>11496775.6300184</v>
      </c>
    </row>
    <row r="371" spans="1:11">
      <c r="A371" s="463" t="s">
        <v>1163</v>
      </c>
      <c r="B371" s="38" t="s">
        <v>705</v>
      </c>
      <c r="C371" s="41">
        <v>6286685.7369999997</v>
      </c>
      <c r="D371" s="41">
        <v>248952.75518520002</v>
      </c>
      <c r="E371" s="15">
        <v>0</v>
      </c>
      <c r="F371" s="457">
        <v>6535638.4921851996</v>
      </c>
    </row>
    <row r="372" spans="1:11">
      <c r="A372" s="463" t="s">
        <v>1164</v>
      </c>
      <c r="B372" s="38" t="s">
        <v>706</v>
      </c>
      <c r="C372" s="41">
        <v>7041144.1189999999</v>
      </c>
      <c r="D372" s="41">
        <v>278829.30711240001</v>
      </c>
      <c r="E372" s="15">
        <v>0</v>
      </c>
      <c r="F372" s="457">
        <v>7319973.4261124004</v>
      </c>
    </row>
    <row r="373" spans="1:11">
      <c r="A373" s="463" t="s">
        <v>1165</v>
      </c>
      <c r="B373" s="38" t="s">
        <v>715</v>
      </c>
      <c r="C373" s="41">
        <v>5901042.5120000001</v>
      </c>
      <c r="D373" s="41">
        <v>233681.28347520003</v>
      </c>
      <c r="E373" s="15">
        <v>0</v>
      </c>
      <c r="F373" s="457">
        <v>6134723.7954751998</v>
      </c>
    </row>
    <row r="374" spans="1:11" s="45" customFormat="1">
      <c r="A374" s="463" t="s">
        <v>1166</v>
      </c>
      <c r="B374" s="38" t="s">
        <v>707</v>
      </c>
      <c r="C374" s="41">
        <v>8094300.7079999996</v>
      </c>
      <c r="D374" s="41">
        <v>320534.30803680001</v>
      </c>
      <c r="E374" s="15">
        <v>0</v>
      </c>
      <c r="F374" s="457">
        <v>8414835.0160367992</v>
      </c>
      <c r="G374" s="112"/>
      <c r="H374" s="112"/>
      <c r="I374" s="112"/>
      <c r="J374" s="112"/>
      <c r="K374" s="112"/>
    </row>
    <row r="375" spans="1:11">
      <c r="A375" s="463" t="s">
        <v>1167</v>
      </c>
      <c r="B375" s="38" t="s">
        <v>708</v>
      </c>
      <c r="C375" s="41">
        <v>4463645.0370000005</v>
      </c>
      <c r="D375" s="41">
        <v>176760.34346520004</v>
      </c>
      <c r="E375" s="15">
        <v>0</v>
      </c>
      <c r="F375" s="457">
        <v>4640405.3804652002</v>
      </c>
    </row>
    <row r="376" spans="1:11">
      <c r="A376" s="463" t="s">
        <v>1168</v>
      </c>
      <c r="B376" s="38" t="s">
        <v>366</v>
      </c>
      <c r="C376" s="41">
        <v>8526221.120000001</v>
      </c>
      <c r="D376" s="41">
        <v>337638.35635200009</v>
      </c>
      <c r="E376" s="15">
        <v>0</v>
      </c>
      <c r="F376" s="457">
        <v>8863859.4763520006</v>
      </c>
    </row>
    <row r="377" spans="1:11">
      <c r="A377" s="463" t="s">
        <v>1169</v>
      </c>
      <c r="B377" s="38" t="s">
        <v>709</v>
      </c>
      <c r="C377" s="41">
        <v>4522543.2750000004</v>
      </c>
      <c r="D377" s="41">
        <v>179092.71369000003</v>
      </c>
      <c r="E377" s="15">
        <v>0</v>
      </c>
      <c r="F377" s="457">
        <v>4701635.98869</v>
      </c>
    </row>
    <row r="378" spans="1:11">
      <c r="A378" s="460"/>
      <c r="B378" s="38"/>
      <c r="F378" s="26"/>
    </row>
    <row r="379" spans="1:11">
      <c r="A379" s="460"/>
      <c r="B379" s="38"/>
      <c r="F379" s="26"/>
    </row>
    <row r="380" spans="1:11">
      <c r="A380" s="460"/>
      <c r="B380" s="38"/>
      <c r="F380" s="26"/>
    </row>
    <row r="381" spans="1:11">
      <c r="A381" s="460"/>
      <c r="B381" s="38"/>
      <c r="F381" s="26"/>
    </row>
    <row r="382" spans="1:11">
      <c r="A382" s="460"/>
      <c r="B382" s="38"/>
      <c r="F382" s="26"/>
    </row>
    <row r="383" spans="1:11">
      <c r="A383" s="460"/>
      <c r="B383" s="38"/>
      <c r="F383" s="26"/>
    </row>
    <row r="384" spans="1:11">
      <c r="A384" s="460"/>
      <c r="B384" s="38"/>
      <c r="F384" s="26"/>
    </row>
    <row r="385" spans="1:6">
      <c r="A385" s="460"/>
      <c r="B385" s="38"/>
      <c r="F385" s="26"/>
    </row>
    <row r="386" spans="1:6">
      <c r="A386" s="460"/>
      <c r="F386" s="26"/>
    </row>
    <row r="387" spans="1:6">
      <c r="A387" s="460"/>
      <c r="F387" s="26"/>
    </row>
    <row r="388" spans="1:6">
      <c r="A388" s="460"/>
      <c r="F388" s="26"/>
    </row>
    <row r="389" spans="1:6">
      <c r="A389" s="460"/>
      <c r="F389" s="26"/>
    </row>
    <row r="390" spans="1:6">
      <c r="A390" s="460"/>
      <c r="F390" s="26"/>
    </row>
    <row r="391" spans="1:6">
      <c r="A391" s="460"/>
    </row>
    <row r="392" spans="1:6">
      <c r="A392" s="460"/>
    </row>
    <row r="393" spans="1:6">
      <c r="A393" s="460"/>
    </row>
    <row r="394" spans="1:6">
      <c r="A394" s="460"/>
    </row>
    <row r="395" spans="1:6">
      <c r="A395" s="460"/>
    </row>
    <row r="396" spans="1:6">
      <c r="A396" s="461"/>
    </row>
    <row r="397" spans="1:6">
      <c r="A397" s="461"/>
    </row>
    <row r="398" spans="1:6">
      <c r="A398" s="461"/>
      <c r="B398" s="462"/>
    </row>
    <row r="399" spans="1:6">
      <c r="A399" s="461"/>
    </row>
    <row r="400" spans="1:6">
      <c r="A400" s="461"/>
    </row>
    <row r="401" spans="1:2">
      <c r="A401" s="461"/>
    </row>
    <row r="402" spans="1:2">
      <c r="A402" s="461"/>
    </row>
    <row r="403" spans="1:2">
      <c r="A403" s="461"/>
    </row>
    <row r="404" spans="1:2">
      <c r="A404" s="460"/>
    </row>
    <row r="405" spans="1:2">
      <c r="A405" s="461"/>
    </row>
    <row r="406" spans="1:2">
      <c r="A406" s="461"/>
    </row>
    <row r="407" spans="1:2">
      <c r="A407" s="461"/>
    </row>
    <row r="408" spans="1:2">
      <c r="A408" s="460"/>
    </row>
    <row r="409" spans="1:2">
      <c r="A409" s="461"/>
    </row>
    <row r="410" spans="1:2">
      <c r="A410" s="461"/>
    </row>
    <row r="411" spans="1:2">
      <c r="A411" s="461"/>
    </row>
    <row r="412" spans="1:2">
      <c r="A412" s="461"/>
      <c r="B412" s="462"/>
    </row>
  </sheetData>
  <pageMargins left="0.7" right="0.7" top="0.75" bottom="0.75" header="0.3" footer="0.3"/>
  <pageSetup paperSize="9" orientation="portrait" r:id="rId1"/>
  <ignoredErrors>
    <ignoredError sqref="F7 F9:F301 F302:F377" calculatedColumn="1"/>
    <ignoredError sqref="A302:A377" numberStoredAsText="1"/>
  </ignoredErrors>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10</vt:i4>
      </vt:variant>
      <vt:variant>
        <vt:lpstr>Nimetyt alueet</vt:lpstr>
      </vt:variant>
      <vt:variant>
        <vt:i4>10</vt:i4>
      </vt:variant>
    </vt:vector>
  </HeadingPairs>
  <TitlesOfParts>
    <vt:vector size="20" baseType="lpstr">
      <vt:lpstr>INFO</vt:lpstr>
      <vt:lpstr>Yhteenveto</vt:lpstr>
      <vt:lpstr>Lask. kustannukset IKÄRAKENNE</vt:lpstr>
      <vt:lpstr>Lask. kustannukset MUUT</vt:lpstr>
      <vt:lpstr>Lisäosat</vt:lpstr>
      <vt:lpstr>Muut lis_väh</vt:lpstr>
      <vt:lpstr>Verotuloihin perust tasaus</vt:lpstr>
      <vt:lpstr>Verokorvaukset</vt:lpstr>
      <vt:lpstr>Kotikuntakorvaus</vt:lpstr>
      <vt:lpstr>Valtionosuudet 2025-2027</vt:lpstr>
      <vt:lpstr>'Lask. kustannukset IKÄRAKENNE'!Tulostusalue</vt:lpstr>
      <vt:lpstr>'Lask. kustannukset MUUT'!Tulostusalue</vt:lpstr>
      <vt:lpstr>Lisäosat!Tulostusalue</vt:lpstr>
      <vt:lpstr>'Muut lis_väh'!Tulostusalue</vt:lpstr>
      <vt:lpstr>Yhteenveto!Tulostusalue</vt:lpstr>
      <vt:lpstr>'Lask. kustannukset IKÄRAKENNE'!Tulostusotsikot</vt:lpstr>
      <vt:lpstr>'Lask. kustannukset MUUT'!Tulostusotsikot</vt:lpstr>
      <vt:lpstr>Lisäosat!Tulostusotsikot</vt:lpstr>
      <vt:lpstr>'Muut lis_väh'!Tulostusotsikot</vt:lpstr>
      <vt:lpstr>Yhteenveto!Tulostusotsikot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Kunnan peruspalvelujen valtionosuus</dc:title>
  <dc:creator>VM</dc:creator>
  <cp:lastModifiedBy>Piirainen Lauri (VM)</cp:lastModifiedBy>
  <dcterms:created xsi:type="dcterms:W3CDTF">2020-05-15T09:22:39Z</dcterms:created>
  <dcterms:modified xsi:type="dcterms:W3CDTF">2023-12-08T07:27:54Z</dcterms:modified>
</cp:coreProperties>
</file>