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Kuntatalous\Kunnan pp vos\Laskelmat\2024\Julkaisu\"/>
    </mc:Choice>
  </mc:AlternateContent>
  <bookViews>
    <workbookView xWindow="-105" yWindow="-105" windowWidth="28905" windowHeight="11955" tabRatio="904"/>
  </bookViews>
  <sheets>
    <sheet name="INFO" sheetId="16" r:id="rId1"/>
    <sheet name="Sammanfattning" sheetId="7" r:id="rId2"/>
    <sheet name="Kalk. kostnader ÅLDERSSTRUKTUR" sheetId="8" r:id="rId3"/>
    <sheet name="Kalk. kostnader ÖVRIGA" sheetId="9" r:id="rId4"/>
    <sheet name="Tilläggsdelar" sheetId="10" r:id="rId5"/>
    <sheet name="Minskningar och ökningar" sheetId="11" r:id="rId6"/>
    <sheet name="Utjämning" sheetId="12" r:id="rId7"/>
    <sheet name="Skattekomp." sheetId="14" r:id="rId8"/>
    <sheet name="Hemkommunsersättning" sheetId="17" r:id="rId9"/>
    <sheet name="Valtionosuudet 2025-2027" sheetId="18" r:id="rId10"/>
  </sheets>
  <definedNames>
    <definedName name="_xlnm.Print_Area" localSheetId="2">'Kalk. kostnader ÅLDERSSTRUKTUR'!$A:$N</definedName>
    <definedName name="_xlnm.Print_Area" localSheetId="3">'Kalk. kostnader ÖVRIGA'!$A:$AD</definedName>
    <definedName name="_xlnm.Print_Area" localSheetId="5">'Minskningar och ökningar'!$A:$M</definedName>
    <definedName name="_xlnm.Print_Area" localSheetId="1">Sammanfattning!$A:$S</definedName>
    <definedName name="_xlnm.Print_Area" localSheetId="4">Tilläggsdelar!$A:$U</definedName>
    <definedName name="_xlnm.Print_Titles" localSheetId="2">'Kalk. kostnader ÅLDERSSTRUKTUR'!$4:$6</definedName>
    <definedName name="_xlnm.Print_Titles" localSheetId="3">'Kalk. kostnader ÖVRIGA'!$A:$B,'Kalk. kostnader ÖVRIGA'!$5:$11</definedName>
    <definedName name="_xlnm.Print_Titles" localSheetId="5">'Minskningar och ökningar'!$3:$4</definedName>
    <definedName name="_xlnm.Print_Titles" localSheetId="1">Sammanfattning!$5:$6</definedName>
    <definedName name="_xlnm.Print_Titles" localSheetId="4">Tilläggsdelar!$4:$7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 i="18" l="1"/>
  <c r="I10" i="18" l="1"/>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9" i="18"/>
  <c r="M301" i="18"/>
  <c r="R301" i="18" s="1"/>
  <c r="S301" i="18" s="1"/>
  <c r="M300" i="18"/>
  <c r="N300" i="18" s="1"/>
  <c r="M297" i="18"/>
  <c r="N297" i="18" s="1"/>
  <c r="M296" i="18"/>
  <c r="N296" i="18" s="1"/>
  <c r="M293" i="18"/>
  <c r="R293" i="18" s="1"/>
  <c r="S293" i="18" s="1"/>
  <c r="M292" i="18"/>
  <c r="N292" i="18" s="1"/>
  <c r="M291" i="18"/>
  <c r="N291" i="18" s="1"/>
  <c r="M289" i="18"/>
  <c r="N289" i="18" s="1"/>
  <c r="M288" i="18"/>
  <c r="N288" i="18" s="1"/>
  <c r="M287" i="18"/>
  <c r="N287" i="18" s="1"/>
  <c r="M285" i="18"/>
  <c r="N285" i="18" s="1"/>
  <c r="M284" i="18"/>
  <c r="N284" i="18" s="1"/>
  <c r="M283" i="18"/>
  <c r="N283" i="18" s="1"/>
  <c r="M281" i="18"/>
  <c r="N281" i="18" s="1"/>
  <c r="M280" i="18"/>
  <c r="N280" i="18" s="1"/>
  <c r="M279" i="18"/>
  <c r="N279" i="18" s="1"/>
  <c r="M277" i="18"/>
  <c r="N277" i="18" s="1"/>
  <c r="M276" i="18"/>
  <c r="N276" i="18" s="1"/>
  <c r="M275" i="18"/>
  <c r="N275" i="18" s="1"/>
  <c r="M273" i="18"/>
  <c r="N273" i="18" s="1"/>
  <c r="M272" i="18"/>
  <c r="N272" i="18" s="1"/>
  <c r="M271" i="18"/>
  <c r="N271" i="18" s="1"/>
  <c r="M269" i="18"/>
  <c r="N269" i="18" s="1"/>
  <c r="M268" i="18"/>
  <c r="N268" i="18" s="1"/>
  <c r="M267" i="18"/>
  <c r="N267" i="18" s="1"/>
  <c r="M265" i="18"/>
  <c r="N265" i="18" s="1"/>
  <c r="M264" i="18"/>
  <c r="N264" i="18" s="1"/>
  <c r="M263" i="18"/>
  <c r="N263" i="18" s="1"/>
  <c r="M261" i="18"/>
  <c r="N261" i="18" s="1"/>
  <c r="M260" i="18"/>
  <c r="N260" i="18" s="1"/>
  <c r="M259" i="18"/>
  <c r="N259" i="18" s="1"/>
  <c r="M257" i="18"/>
  <c r="N257" i="18" s="1"/>
  <c r="M256" i="18"/>
  <c r="N256" i="18" s="1"/>
  <c r="M255" i="18"/>
  <c r="N255" i="18" s="1"/>
  <c r="M254" i="18"/>
  <c r="R254" i="18" s="1"/>
  <c r="S254" i="18" s="1"/>
  <c r="M253" i="18"/>
  <c r="N253" i="18" s="1"/>
  <c r="M250" i="18"/>
  <c r="N250" i="18" s="1"/>
  <c r="M249" i="18"/>
  <c r="N249" i="18" s="1"/>
  <c r="M248" i="18"/>
  <c r="N248" i="18" s="1"/>
  <c r="M244" i="18"/>
  <c r="N244" i="18" s="1"/>
  <c r="M242" i="18"/>
  <c r="R242" i="18" s="1"/>
  <c r="S242" i="18" s="1"/>
  <c r="M241" i="18"/>
  <c r="N241" i="18" s="1"/>
  <c r="M240" i="18"/>
  <c r="N240" i="18" s="1"/>
  <c r="M239" i="18"/>
  <c r="N239" i="18" s="1"/>
  <c r="M238" i="18"/>
  <c r="R238" i="18" s="1"/>
  <c r="S238" i="18" s="1"/>
  <c r="M237" i="18"/>
  <c r="N237" i="18" s="1"/>
  <c r="M234" i="18"/>
  <c r="N234" i="18" s="1"/>
  <c r="M233" i="18"/>
  <c r="N233" i="18" s="1"/>
  <c r="M232" i="18"/>
  <c r="N232" i="18" s="1"/>
  <c r="M228" i="18"/>
  <c r="N228" i="18" s="1"/>
  <c r="M226" i="18"/>
  <c r="R226" i="18" s="1"/>
  <c r="S226" i="18" s="1"/>
  <c r="M225" i="18"/>
  <c r="N225" i="18" s="1"/>
  <c r="M224" i="18"/>
  <c r="N224" i="18" s="1"/>
  <c r="M223" i="18"/>
  <c r="N223" i="18" s="1"/>
  <c r="M222" i="18"/>
  <c r="R222" i="18" s="1"/>
  <c r="S222" i="18" s="1"/>
  <c r="M221" i="18"/>
  <c r="N221" i="18" s="1"/>
  <c r="M218" i="18"/>
  <c r="N218" i="18" s="1"/>
  <c r="M217" i="18"/>
  <c r="N217" i="18" s="1"/>
  <c r="M216" i="18"/>
  <c r="N216" i="18" s="1"/>
  <c r="M212" i="18"/>
  <c r="N212" i="18" s="1"/>
  <c r="M210" i="18"/>
  <c r="R210" i="18" s="1"/>
  <c r="S210" i="18" s="1"/>
  <c r="M209" i="18"/>
  <c r="N209" i="18" s="1"/>
  <c r="M208" i="18"/>
  <c r="N208" i="18" s="1"/>
  <c r="M207" i="18"/>
  <c r="N207" i="18" s="1"/>
  <c r="M206" i="18"/>
  <c r="R206" i="18" s="1"/>
  <c r="S206" i="18" s="1"/>
  <c r="M205" i="18"/>
  <c r="N205" i="18" s="1"/>
  <c r="M202" i="18"/>
  <c r="N202" i="18" s="1"/>
  <c r="M201" i="18"/>
  <c r="N201" i="18" s="1"/>
  <c r="M200" i="18"/>
  <c r="N200" i="18" s="1"/>
  <c r="M196" i="18"/>
  <c r="N196" i="18" s="1"/>
  <c r="M194" i="18"/>
  <c r="R194" i="18" s="1"/>
  <c r="S194" i="18" s="1"/>
  <c r="M193" i="18"/>
  <c r="N193" i="18" s="1"/>
  <c r="M192" i="18"/>
  <c r="N192" i="18" s="1"/>
  <c r="M191" i="18"/>
  <c r="N191" i="18" s="1"/>
  <c r="M190" i="18"/>
  <c r="R190" i="18" s="1"/>
  <c r="S190" i="18" s="1"/>
  <c r="M189" i="18"/>
  <c r="N189" i="18" s="1"/>
  <c r="M188" i="18"/>
  <c r="N188" i="18" s="1"/>
  <c r="M187" i="18"/>
  <c r="N187" i="18" s="1"/>
  <c r="M186" i="18"/>
  <c r="N186" i="18" s="1"/>
  <c r="M185" i="18"/>
  <c r="R185" i="18" s="1"/>
  <c r="S185" i="18" s="1"/>
  <c r="M184" i="18"/>
  <c r="N184" i="18" s="1"/>
  <c r="M183" i="18"/>
  <c r="N183" i="18" s="1"/>
  <c r="M182" i="18"/>
  <c r="N182" i="18" s="1"/>
  <c r="M181" i="18"/>
  <c r="R181" i="18" s="1"/>
  <c r="S181" i="18" s="1"/>
  <c r="M180" i="18"/>
  <c r="N180" i="18" s="1"/>
  <c r="M179" i="18"/>
  <c r="N179" i="18" s="1"/>
  <c r="M178" i="18"/>
  <c r="N178" i="18" s="1"/>
  <c r="M177" i="18"/>
  <c r="R177" i="18" s="1"/>
  <c r="S177" i="18" s="1"/>
  <c r="M176" i="18"/>
  <c r="N176" i="18" s="1"/>
  <c r="M175" i="18"/>
  <c r="N175" i="18" s="1"/>
  <c r="M174" i="18"/>
  <c r="N174" i="18" s="1"/>
  <c r="M173" i="18"/>
  <c r="R173" i="18" s="1"/>
  <c r="S173" i="18" s="1"/>
  <c r="M172" i="18"/>
  <c r="N172" i="18" s="1"/>
  <c r="M171" i="18"/>
  <c r="N171" i="18" s="1"/>
  <c r="M170" i="18"/>
  <c r="N170" i="18" s="1"/>
  <c r="M169" i="18"/>
  <c r="R169" i="18" s="1"/>
  <c r="S169" i="18" s="1"/>
  <c r="M168" i="18"/>
  <c r="N168" i="18" s="1"/>
  <c r="M167" i="18"/>
  <c r="N167" i="18" s="1"/>
  <c r="M166" i="18"/>
  <c r="N166" i="18" s="1"/>
  <c r="M165" i="18"/>
  <c r="R165" i="18" s="1"/>
  <c r="S165" i="18" s="1"/>
  <c r="M164" i="18"/>
  <c r="N164" i="18" s="1"/>
  <c r="M163" i="18"/>
  <c r="N163" i="18" s="1"/>
  <c r="M162" i="18"/>
  <c r="N162" i="18" s="1"/>
  <c r="M161" i="18"/>
  <c r="R161" i="18" s="1"/>
  <c r="S161" i="18" s="1"/>
  <c r="M160" i="18"/>
  <c r="N160" i="18" s="1"/>
  <c r="M159" i="18"/>
  <c r="N159" i="18" s="1"/>
  <c r="M158" i="18"/>
  <c r="N158" i="18" s="1"/>
  <c r="M157" i="18"/>
  <c r="R157" i="18" s="1"/>
  <c r="S157" i="18" s="1"/>
  <c r="M156" i="18"/>
  <c r="N156" i="18" s="1"/>
  <c r="M155" i="18"/>
  <c r="N155" i="18" s="1"/>
  <c r="M154" i="18"/>
  <c r="N154" i="18" s="1"/>
  <c r="M153" i="18"/>
  <c r="R153" i="18" s="1"/>
  <c r="S153" i="18" s="1"/>
  <c r="M152" i="18"/>
  <c r="N152" i="18" s="1"/>
  <c r="M151" i="18"/>
  <c r="N151" i="18" s="1"/>
  <c r="M150" i="18"/>
  <c r="N150" i="18" s="1"/>
  <c r="M149" i="18"/>
  <c r="R149" i="18" s="1"/>
  <c r="S149" i="18" s="1"/>
  <c r="M148" i="18"/>
  <c r="R148" i="18" s="1"/>
  <c r="S148" i="18" s="1"/>
  <c r="M147" i="18"/>
  <c r="N147" i="18" s="1"/>
  <c r="M146" i="18"/>
  <c r="N146" i="18" s="1"/>
  <c r="M145" i="18"/>
  <c r="R145" i="18" s="1"/>
  <c r="S145" i="18" s="1"/>
  <c r="M144" i="18"/>
  <c r="R144" i="18" s="1"/>
  <c r="S144" i="18" s="1"/>
  <c r="M143" i="18"/>
  <c r="N143" i="18" s="1"/>
  <c r="M142" i="18"/>
  <c r="N142" i="18" s="1"/>
  <c r="M141" i="18"/>
  <c r="R141" i="18" s="1"/>
  <c r="S141" i="18" s="1"/>
  <c r="M140" i="18"/>
  <c r="R140" i="18" s="1"/>
  <c r="S140" i="18" s="1"/>
  <c r="M139" i="18"/>
  <c r="R139" i="18" s="1"/>
  <c r="S139" i="18" s="1"/>
  <c r="M138" i="18"/>
  <c r="R138" i="18" s="1"/>
  <c r="S138" i="18" s="1"/>
  <c r="M137" i="18"/>
  <c r="R137" i="18" s="1"/>
  <c r="S137" i="18" s="1"/>
  <c r="M136" i="18"/>
  <c r="R136" i="18" s="1"/>
  <c r="S136" i="18" s="1"/>
  <c r="M135" i="18"/>
  <c r="R135" i="18" s="1"/>
  <c r="S135" i="18" s="1"/>
  <c r="M134" i="18"/>
  <c r="R134" i="18" s="1"/>
  <c r="S134" i="18" s="1"/>
  <c r="M133" i="18"/>
  <c r="R133" i="18" s="1"/>
  <c r="S133" i="18" s="1"/>
  <c r="M132" i="18"/>
  <c r="N132" i="18" s="1"/>
  <c r="M131" i="18"/>
  <c r="R131" i="18" s="1"/>
  <c r="S131" i="18" s="1"/>
  <c r="M130" i="18"/>
  <c r="R130" i="18" s="1"/>
  <c r="S130" i="18" s="1"/>
  <c r="M129" i="18"/>
  <c r="R129" i="18" s="1"/>
  <c r="S129" i="18" s="1"/>
  <c r="M128" i="18"/>
  <c r="R128" i="18" s="1"/>
  <c r="S128" i="18" s="1"/>
  <c r="M127" i="18"/>
  <c r="R127" i="18" s="1"/>
  <c r="S127" i="18" s="1"/>
  <c r="M126" i="18"/>
  <c r="R126" i="18" s="1"/>
  <c r="S126" i="18" s="1"/>
  <c r="M125" i="18"/>
  <c r="N125" i="18" s="1"/>
  <c r="M124" i="18"/>
  <c r="R124" i="18" s="1"/>
  <c r="S124" i="18" s="1"/>
  <c r="M123" i="18"/>
  <c r="N123" i="18" s="1"/>
  <c r="M122" i="18"/>
  <c r="R122" i="18" s="1"/>
  <c r="S122" i="18" s="1"/>
  <c r="M121" i="18"/>
  <c r="N121" i="18" s="1"/>
  <c r="M120" i="18"/>
  <c r="R120" i="18" s="1"/>
  <c r="S120" i="18" s="1"/>
  <c r="M119" i="18"/>
  <c r="R119" i="18" s="1"/>
  <c r="S119" i="18" s="1"/>
  <c r="M118" i="18"/>
  <c r="R118" i="18" s="1"/>
  <c r="S118" i="18" s="1"/>
  <c r="M117" i="18"/>
  <c r="N117" i="18" s="1"/>
  <c r="M116" i="18"/>
  <c r="R116" i="18" s="1"/>
  <c r="S116" i="18" s="1"/>
  <c r="M115" i="18"/>
  <c r="R115" i="18" s="1"/>
  <c r="S115" i="18" s="1"/>
  <c r="M114" i="18"/>
  <c r="R114" i="18" s="1"/>
  <c r="S114" i="18" s="1"/>
  <c r="M113" i="18"/>
  <c r="N113" i="18" s="1"/>
  <c r="M112" i="18"/>
  <c r="R112" i="18" s="1"/>
  <c r="S112" i="18" s="1"/>
  <c r="M111" i="18"/>
  <c r="R111" i="18" s="1"/>
  <c r="S111" i="18" s="1"/>
  <c r="M110" i="18"/>
  <c r="R110" i="18" s="1"/>
  <c r="S110" i="18" s="1"/>
  <c r="M109" i="18"/>
  <c r="N109" i="18" s="1"/>
  <c r="M108" i="18"/>
  <c r="R108" i="18" s="1"/>
  <c r="S108" i="18" s="1"/>
  <c r="M107" i="18"/>
  <c r="R107" i="18" s="1"/>
  <c r="S107" i="18" s="1"/>
  <c r="M106" i="18"/>
  <c r="R106" i="18" s="1"/>
  <c r="S106" i="18" s="1"/>
  <c r="M105" i="18"/>
  <c r="N105" i="18" s="1"/>
  <c r="M104" i="18"/>
  <c r="R104" i="18" s="1"/>
  <c r="S104" i="18" s="1"/>
  <c r="M103" i="18"/>
  <c r="R103" i="18" s="1"/>
  <c r="S103" i="18" s="1"/>
  <c r="M102" i="18"/>
  <c r="R102" i="18" s="1"/>
  <c r="S102" i="18" s="1"/>
  <c r="M101" i="18"/>
  <c r="N101" i="18" s="1"/>
  <c r="M100" i="18"/>
  <c r="R100" i="18" s="1"/>
  <c r="S100" i="18" s="1"/>
  <c r="M99" i="18"/>
  <c r="R99" i="18" s="1"/>
  <c r="S99" i="18" s="1"/>
  <c r="M98" i="18"/>
  <c r="R98" i="18" s="1"/>
  <c r="S98" i="18" s="1"/>
  <c r="M97" i="18"/>
  <c r="N97" i="18" s="1"/>
  <c r="M96" i="18"/>
  <c r="R96" i="18" s="1"/>
  <c r="S96" i="18" s="1"/>
  <c r="M95" i="18"/>
  <c r="R95" i="18" s="1"/>
  <c r="S95" i="18" s="1"/>
  <c r="M94" i="18"/>
  <c r="R94" i="18" s="1"/>
  <c r="S94" i="18" s="1"/>
  <c r="M93" i="18"/>
  <c r="N93" i="18" s="1"/>
  <c r="M92" i="18"/>
  <c r="R92" i="18" s="1"/>
  <c r="S92" i="18" s="1"/>
  <c r="M91" i="18"/>
  <c r="R91" i="18" s="1"/>
  <c r="S91" i="18" s="1"/>
  <c r="M90" i="18"/>
  <c r="R90" i="18" s="1"/>
  <c r="S90" i="18" s="1"/>
  <c r="M89" i="18"/>
  <c r="N89" i="18" s="1"/>
  <c r="M88" i="18"/>
  <c r="R88" i="18" s="1"/>
  <c r="S88" i="18" s="1"/>
  <c r="M87" i="18"/>
  <c r="R87" i="18" s="1"/>
  <c r="S87" i="18" s="1"/>
  <c r="M86" i="18"/>
  <c r="R86" i="18" s="1"/>
  <c r="S86" i="18" s="1"/>
  <c r="M85" i="18"/>
  <c r="N85" i="18" s="1"/>
  <c r="M84" i="18"/>
  <c r="R84" i="18" s="1"/>
  <c r="S84" i="18" s="1"/>
  <c r="M83" i="18"/>
  <c r="R83" i="18" s="1"/>
  <c r="S83" i="18" s="1"/>
  <c r="M82" i="18"/>
  <c r="R82" i="18" s="1"/>
  <c r="S82" i="18" s="1"/>
  <c r="M81" i="18"/>
  <c r="N81" i="18" s="1"/>
  <c r="M80" i="18"/>
  <c r="R80" i="18" s="1"/>
  <c r="S80" i="18" s="1"/>
  <c r="M79" i="18"/>
  <c r="R79" i="18" s="1"/>
  <c r="S79" i="18" s="1"/>
  <c r="M78" i="18"/>
  <c r="R78" i="18" s="1"/>
  <c r="S78" i="18" s="1"/>
  <c r="M77" i="18"/>
  <c r="N77" i="18" s="1"/>
  <c r="M76" i="18"/>
  <c r="R76" i="18" s="1"/>
  <c r="S76" i="18" s="1"/>
  <c r="M75" i="18"/>
  <c r="R75" i="18" s="1"/>
  <c r="S75" i="18" s="1"/>
  <c r="M74" i="18"/>
  <c r="R74" i="18" s="1"/>
  <c r="S74" i="18" s="1"/>
  <c r="M73" i="18"/>
  <c r="N73" i="18" s="1"/>
  <c r="M72" i="18"/>
  <c r="R72" i="18" s="1"/>
  <c r="S72" i="18" s="1"/>
  <c r="M71" i="18"/>
  <c r="R71" i="18" s="1"/>
  <c r="S71" i="18" s="1"/>
  <c r="M70" i="18"/>
  <c r="R70" i="18" s="1"/>
  <c r="S70" i="18" s="1"/>
  <c r="M69" i="18"/>
  <c r="N69" i="18" s="1"/>
  <c r="M68" i="18"/>
  <c r="R68" i="18" s="1"/>
  <c r="S68" i="18" s="1"/>
  <c r="M67" i="18"/>
  <c r="R67" i="18" s="1"/>
  <c r="S67" i="18" s="1"/>
  <c r="M66" i="18"/>
  <c r="R66" i="18" s="1"/>
  <c r="S66" i="18" s="1"/>
  <c r="M65" i="18"/>
  <c r="N65" i="18" s="1"/>
  <c r="M64" i="18"/>
  <c r="R64" i="18" s="1"/>
  <c r="S64" i="18" s="1"/>
  <c r="M63" i="18"/>
  <c r="R63" i="18" s="1"/>
  <c r="S63" i="18" s="1"/>
  <c r="M62" i="18"/>
  <c r="R62" i="18" s="1"/>
  <c r="S62" i="18" s="1"/>
  <c r="M61" i="18"/>
  <c r="N61" i="18" s="1"/>
  <c r="M60" i="18"/>
  <c r="R60" i="18" s="1"/>
  <c r="S60" i="18" s="1"/>
  <c r="M59" i="18"/>
  <c r="R59" i="18" s="1"/>
  <c r="S59" i="18" s="1"/>
  <c r="M58" i="18"/>
  <c r="R58" i="18" s="1"/>
  <c r="S58" i="18" s="1"/>
  <c r="M57" i="18"/>
  <c r="N57" i="18" s="1"/>
  <c r="M56" i="18"/>
  <c r="R56" i="18" s="1"/>
  <c r="S56" i="18" s="1"/>
  <c r="M55" i="18"/>
  <c r="R55" i="18" s="1"/>
  <c r="S55" i="18" s="1"/>
  <c r="M54" i="18"/>
  <c r="R54" i="18" s="1"/>
  <c r="S54" i="18" s="1"/>
  <c r="M53" i="18"/>
  <c r="N53" i="18" s="1"/>
  <c r="M52" i="18"/>
  <c r="R52" i="18" s="1"/>
  <c r="S52" i="18" s="1"/>
  <c r="M51" i="18"/>
  <c r="R51" i="18" s="1"/>
  <c r="S51" i="18" s="1"/>
  <c r="M50" i="18"/>
  <c r="R50" i="18" s="1"/>
  <c r="S50" i="18" s="1"/>
  <c r="M49" i="18"/>
  <c r="N49" i="18" s="1"/>
  <c r="M48" i="18"/>
  <c r="R48" i="18" s="1"/>
  <c r="S48" i="18" s="1"/>
  <c r="M47" i="18"/>
  <c r="R47" i="18" s="1"/>
  <c r="S47" i="18" s="1"/>
  <c r="M46" i="18"/>
  <c r="R46" i="18" s="1"/>
  <c r="S46" i="18" s="1"/>
  <c r="M45" i="18"/>
  <c r="N45" i="18" s="1"/>
  <c r="M44" i="18"/>
  <c r="R44" i="18" s="1"/>
  <c r="S44" i="18" s="1"/>
  <c r="M43" i="18"/>
  <c r="R43" i="18" s="1"/>
  <c r="S43" i="18" s="1"/>
  <c r="M42" i="18"/>
  <c r="R42" i="18" s="1"/>
  <c r="S42" i="18" s="1"/>
  <c r="M41" i="18"/>
  <c r="N41" i="18" s="1"/>
  <c r="M40" i="18"/>
  <c r="R40" i="18" s="1"/>
  <c r="S40" i="18" s="1"/>
  <c r="M39" i="18"/>
  <c r="R39" i="18" s="1"/>
  <c r="S39" i="18" s="1"/>
  <c r="M38" i="18"/>
  <c r="R38" i="18" s="1"/>
  <c r="S38" i="18" s="1"/>
  <c r="M37" i="18"/>
  <c r="N37" i="18" s="1"/>
  <c r="M36" i="18"/>
  <c r="R36" i="18" s="1"/>
  <c r="S36" i="18" s="1"/>
  <c r="M35" i="18"/>
  <c r="R35" i="18" s="1"/>
  <c r="S35" i="18" s="1"/>
  <c r="M34" i="18"/>
  <c r="R34" i="18" s="1"/>
  <c r="S34" i="18" s="1"/>
  <c r="M33" i="18"/>
  <c r="N33" i="18" s="1"/>
  <c r="M32" i="18"/>
  <c r="R32" i="18" s="1"/>
  <c r="S32" i="18" s="1"/>
  <c r="M31" i="18"/>
  <c r="R31" i="18" s="1"/>
  <c r="S31" i="18" s="1"/>
  <c r="M30" i="18"/>
  <c r="N30" i="18" s="1"/>
  <c r="M28" i="18"/>
  <c r="R28" i="18" s="1"/>
  <c r="S28" i="18" s="1"/>
  <c r="M27" i="18"/>
  <c r="R27" i="18" s="1"/>
  <c r="S27" i="18" s="1"/>
  <c r="M26" i="18"/>
  <c r="N26" i="18" s="1"/>
  <c r="M24" i="18"/>
  <c r="R24" i="18" s="1"/>
  <c r="S24" i="18" s="1"/>
  <c r="M23" i="18"/>
  <c r="R23" i="18" s="1"/>
  <c r="S23" i="18" s="1"/>
  <c r="M22" i="18"/>
  <c r="R22" i="18" s="1"/>
  <c r="S22" i="18" s="1"/>
  <c r="M21" i="18"/>
  <c r="R21" i="18" s="1"/>
  <c r="S21" i="18" s="1"/>
  <c r="M20" i="18"/>
  <c r="R20" i="18" s="1"/>
  <c r="S20" i="18" s="1"/>
  <c r="M19" i="18"/>
  <c r="N19" i="18" s="1"/>
  <c r="M18" i="18"/>
  <c r="R18" i="18" s="1"/>
  <c r="S18" i="18" s="1"/>
  <c r="M17" i="18"/>
  <c r="R17" i="18" s="1"/>
  <c r="S17" i="18" s="1"/>
  <c r="M16" i="18"/>
  <c r="R16" i="18" s="1"/>
  <c r="S16" i="18" s="1"/>
  <c r="M15" i="18"/>
  <c r="R15" i="18" s="1"/>
  <c r="S15" i="18" s="1"/>
  <c r="M14" i="18"/>
  <c r="R14" i="18" s="1"/>
  <c r="S14" i="18" s="1"/>
  <c r="M13" i="18"/>
  <c r="R13" i="18" s="1"/>
  <c r="S13" i="18" s="1"/>
  <c r="M12" i="18"/>
  <c r="R12" i="18" s="1"/>
  <c r="S12" i="18" s="1"/>
  <c r="M11" i="18"/>
  <c r="N11" i="18" s="1"/>
  <c r="M10" i="18"/>
  <c r="N10" i="18" s="1"/>
  <c r="M9" i="18"/>
  <c r="R9" i="18" s="1"/>
  <c r="Q7" i="18"/>
  <c r="P7" i="18"/>
  <c r="L7" i="18"/>
  <c r="K7" i="18"/>
  <c r="H7" i="18"/>
  <c r="G7" i="18"/>
  <c r="F7" i="18"/>
  <c r="E7" i="18"/>
  <c r="D7" i="18"/>
  <c r="C7" i="18"/>
  <c r="N128" i="18" l="1"/>
  <c r="N64" i="18"/>
  <c r="N120" i="18"/>
  <c r="N56" i="18"/>
  <c r="N112" i="18"/>
  <c r="N48" i="18"/>
  <c r="N104" i="18"/>
  <c r="N40" i="18"/>
  <c r="N96" i="18"/>
  <c r="N32" i="18"/>
  <c r="N88" i="18"/>
  <c r="N24" i="18"/>
  <c r="N144" i="18"/>
  <c r="N80" i="18"/>
  <c r="N16" i="18"/>
  <c r="N136" i="18"/>
  <c r="N72" i="18"/>
  <c r="N135" i="18"/>
  <c r="N127" i="18"/>
  <c r="N119" i="18"/>
  <c r="N111" i="18"/>
  <c r="N103" i="18"/>
  <c r="N95" i="18"/>
  <c r="N87" i="18"/>
  <c r="N79" i="18"/>
  <c r="N71" i="18"/>
  <c r="N63" i="18"/>
  <c r="N55" i="18"/>
  <c r="N47" i="18"/>
  <c r="N39" i="18"/>
  <c r="N31" i="18"/>
  <c r="N23" i="18"/>
  <c r="N15" i="18"/>
  <c r="N9" i="18"/>
  <c r="N254" i="18"/>
  <c r="N238" i="18"/>
  <c r="N222" i="18"/>
  <c r="N206" i="18"/>
  <c r="N190" i="18"/>
  <c r="N134" i="18"/>
  <c r="N126" i="18"/>
  <c r="N118" i="18"/>
  <c r="N110" i="18"/>
  <c r="N102" i="18"/>
  <c r="N94" i="18"/>
  <c r="N86" i="18"/>
  <c r="N78" i="18"/>
  <c r="N70" i="18"/>
  <c r="N62" i="18"/>
  <c r="N54" i="18"/>
  <c r="N46" i="18"/>
  <c r="N38" i="18"/>
  <c r="N22" i="18"/>
  <c r="N14" i="18"/>
  <c r="N301" i="18"/>
  <c r="N293" i="18"/>
  <c r="N181" i="18"/>
  <c r="N173" i="18"/>
  <c r="N165" i="18"/>
  <c r="N157" i="18"/>
  <c r="N149" i="18"/>
  <c r="N141" i="18"/>
  <c r="N133" i="18"/>
  <c r="N21" i="18"/>
  <c r="N13" i="18"/>
  <c r="N148" i="18"/>
  <c r="N140" i="18"/>
  <c r="N124" i="18"/>
  <c r="N116" i="18"/>
  <c r="N108" i="18"/>
  <c r="N100" i="18"/>
  <c r="N92" i="18"/>
  <c r="N84" i="18"/>
  <c r="N76" i="18"/>
  <c r="N68" i="18"/>
  <c r="N60" i="18"/>
  <c r="N52" i="18"/>
  <c r="N44" i="18"/>
  <c r="N36" i="18"/>
  <c r="N28" i="18"/>
  <c r="N20" i="18"/>
  <c r="N12" i="18"/>
  <c r="N139" i="18"/>
  <c r="N131" i="18"/>
  <c r="N115" i="18"/>
  <c r="N107" i="18"/>
  <c r="N99" i="18"/>
  <c r="N91" i="18"/>
  <c r="N83" i="18"/>
  <c r="N75" i="18"/>
  <c r="N67" i="18"/>
  <c r="N59" i="18"/>
  <c r="N51" i="18"/>
  <c r="N43" i="18"/>
  <c r="N35" i="18"/>
  <c r="N27" i="18"/>
  <c r="N242" i="18"/>
  <c r="N226" i="18"/>
  <c r="N210" i="18"/>
  <c r="N194" i="18"/>
  <c r="N138" i="18"/>
  <c r="N130" i="18"/>
  <c r="N122" i="18"/>
  <c r="N114" i="18"/>
  <c r="N106" i="18"/>
  <c r="N98" i="18"/>
  <c r="N90" i="18"/>
  <c r="N82" i="18"/>
  <c r="N74" i="18"/>
  <c r="N66" i="18"/>
  <c r="N58" i="18"/>
  <c r="N50" i="18"/>
  <c r="N42" i="18"/>
  <c r="N34" i="18"/>
  <c r="N18" i="18"/>
  <c r="N185" i="18"/>
  <c r="N177" i="18"/>
  <c r="N169" i="18"/>
  <c r="N161" i="18"/>
  <c r="N153" i="18"/>
  <c r="N145" i="18"/>
  <c r="N137" i="18"/>
  <c r="N129" i="18"/>
  <c r="N17" i="18"/>
  <c r="R19" i="18"/>
  <c r="S19" i="18" s="1"/>
  <c r="R11" i="18"/>
  <c r="S11" i="18" s="1"/>
  <c r="R297" i="18"/>
  <c r="S297" i="18" s="1"/>
  <c r="R239" i="18"/>
  <c r="S239" i="18" s="1"/>
  <c r="R207" i="18"/>
  <c r="S207" i="18" s="1"/>
  <c r="R221" i="18"/>
  <c r="S221" i="18" s="1"/>
  <c r="R123" i="18"/>
  <c r="S123" i="18" s="1"/>
  <c r="R191" i="18"/>
  <c r="S191" i="18" s="1"/>
  <c r="R205" i="18"/>
  <c r="S205" i="18" s="1"/>
  <c r="R223" i="18"/>
  <c r="S223" i="18" s="1"/>
  <c r="R255" i="18"/>
  <c r="S255" i="18" s="1"/>
  <c r="R189" i="18"/>
  <c r="S189" i="18" s="1"/>
  <c r="R10" i="18"/>
  <c r="S10" i="18" s="1"/>
  <c r="R30" i="18"/>
  <c r="S30" i="18" s="1"/>
  <c r="R37" i="18"/>
  <c r="S37" i="18" s="1"/>
  <c r="R53" i="18"/>
  <c r="S53" i="18" s="1"/>
  <c r="R65" i="18"/>
  <c r="S65" i="18" s="1"/>
  <c r="R182" i="18"/>
  <c r="S182" i="18" s="1"/>
  <c r="R33" i="18"/>
  <c r="S33" i="18" s="1"/>
  <c r="R49" i="18"/>
  <c r="S49" i="18" s="1"/>
  <c r="R73" i="18"/>
  <c r="S73" i="18" s="1"/>
  <c r="R249" i="18"/>
  <c r="S249" i="18" s="1"/>
  <c r="R61" i="18"/>
  <c r="S61" i="18" s="1"/>
  <c r="R81" i="18"/>
  <c r="S81" i="18" s="1"/>
  <c r="R89" i="18"/>
  <c r="S89" i="18" s="1"/>
  <c r="R97" i="18"/>
  <c r="S97" i="18" s="1"/>
  <c r="R105" i="18"/>
  <c r="S105" i="18" s="1"/>
  <c r="R113" i="18"/>
  <c r="S113" i="18" s="1"/>
  <c r="R121" i="18"/>
  <c r="S121" i="18" s="1"/>
  <c r="R166" i="18"/>
  <c r="S166" i="18" s="1"/>
  <c r="R244" i="18"/>
  <c r="S244" i="18" s="1"/>
  <c r="R285" i="18"/>
  <c r="S285" i="18" s="1"/>
  <c r="M25" i="18"/>
  <c r="N25" i="18" s="1"/>
  <c r="M29" i="18"/>
  <c r="N29" i="18" s="1"/>
  <c r="R45" i="18"/>
  <c r="S45" i="18" s="1"/>
  <c r="R267" i="18"/>
  <c r="S267" i="18" s="1"/>
  <c r="R69" i="18"/>
  <c r="S69" i="18" s="1"/>
  <c r="R272" i="18"/>
  <c r="S272" i="18" s="1"/>
  <c r="R41" i="18"/>
  <c r="S41" i="18" s="1"/>
  <c r="R57" i="18"/>
  <c r="S57" i="18" s="1"/>
  <c r="R132" i="18"/>
  <c r="S132" i="18" s="1"/>
  <c r="R192" i="18"/>
  <c r="S192" i="18" s="1"/>
  <c r="M197" i="18"/>
  <c r="N197" i="18" s="1"/>
  <c r="R26" i="18"/>
  <c r="S26" i="18" s="1"/>
  <c r="R77" i="18"/>
  <c r="S77" i="18" s="1"/>
  <c r="R85" i="18"/>
  <c r="S85" i="18" s="1"/>
  <c r="R93" i="18"/>
  <c r="S93" i="18" s="1"/>
  <c r="R101" i="18"/>
  <c r="S101" i="18" s="1"/>
  <c r="R109" i="18"/>
  <c r="S109" i="18" s="1"/>
  <c r="R117" i="18"/>
  <c r="S117" i="18" s="1"/>
  <c r="R125" i="18"/>
  <c r="S125" i="18" s="1"/>
  <c r="R146" i="18"/>
  <c r="S146" i="18" s="1"/>
  <c r="R151" i="18"/>
  <c r="S151" i="18" s="1"/>
  <c r="R154" i="18"/>
  <c r="S154" i="18" s="1"/>
  <c r="R160" i="18"/>
  <c r="S160" i="18" s="1"/>
  <c r="R163" i="18"/>
  <c r="S163" i="18" s="1"/>
  <c r="R176" i="18"/>
  <c r="S176" i="18" s="1"/>
  <c r="R179" i="18"/>
  <c r="S179" i="18" s="1"/>
  <c r="R202" i="18"/>
  <c r="S202" i="18" s="1"/>
  <c r="M211" i="18"/>
  <c r="N211" i="18" s="1"/>
  <c r="R216" i="18"/>
  <c r="S216" i="18" s="1"/>
  <c r="R225" i="18"/>
  <c r="S225" i="18" s="1"/>
  <c r="M236" i="18"/>
  <c r="N236" i="18" s="1"/>
  <c r="R240" i="18"/>
  <c r="S240" i="18" s="1"/>
  <c r="M245" i="18"/>
  <c r="N245" i="18" s="1"/>
  <c r="R263" i="18"/>
  <c r="S263" i="18" s="1"/>
  <c r="R268" i="18"/>
  <c r="S268" i="18" s="1"/>
  <c r="R281" i="18"/>
  <c r="S281" i="18" s="1"/>
  <c r="R170" i="18"/>
  <c r="S170" i="18" s="1"/>
  <c r="R186" i="18"/>
  <c r="S186" i="18" s="1"/>
  <c r="R212" i="18"/>
  <c r="S212" i="18" s="1"/>
  <c r="R217" i="18"/>
  <c r="S217" i="18" s="1"/>
  <c r="R250" i="18"/>
  <c r="S250" i="18" s="1"/>
  <c r="R259" i="18"/>
  <c r="S259" i="18" s="1"/>
  <c r="R264" i="18"/>
  <c r="S264" i="18" s="1"/>
  <c r="R277" i="18"/>
  <c r="S277" i="18" s="1"/>
  <c r="R291" i="18"/>
  <c r="S291" i="18" s="1"/>
  <c r="R152" i="18"/>
  <c r="S152" i="18" s="1"/>
  <c r="R164" i="18"/>
  <c r="S164" i="18" s="1"/>
  <c r="R167" i="18"/>
  <c r="S167" i="18" s="1"/>
  <c r="R180" i="18"/>
  <c r="S180" i="18" s="1"/>
  <c r="R183" i="18"/>
  <c r="S183" i="18" s="1"/>
  <c r="R193" i="18"/>
  <c r="S193" i="18" s="1"/>
  <c r="M204" i="18"/>
  <c r="N204" i="18" s="1"/>
  <c r="R208" i="18"/>
  <c r="S208" i="18" s="1"/>
  <c r="M213" i="18"/>
  <c r="N213" i="18" s="1"/>
  <c r="R237" i="18"/>
  <c r="S237" i="18" s="1"/>
  <c r="R260" i="18"/>
  <c r="S260" i="18" s="1"/>
  <c r="R273" i="18"/>
  <c r="S273" i="18" s="1"/>
  <c r="R287" i="18"/>
  <c r="S287" i="18" s="1"/>
  <c r="R142" i="18"/>
  <c r="S142" i="18" s="1"/>
  <c r="R147" i="18"/>
  <c r="S147" i="18" s="1"/>
  <c r="R155" i="18"/>
  <c r="S155" i="18" s="1"/>
  <c r="R158" i="18"/>
  <c r="S158" i="18" s="1"/>
  <c r="R174" i="18"/>
  <c r="S174" i="18" s="1"/>
  <c r="R218" i="18"/>
  <c r="S218" i="18" s="1"/>
  <c r="M227" i="18"/>
  <c r="N227" i="18" s="1"/>
  <c r="R232" i="18"/>
  <c r="S232" i="18" s="1"/>
  <c r="R241" i="18"/>
  <c r="S241" i="18" s="1"/>
  <c r="M252" i="18"/>
  <c r="N252" i="18" s="1"/>
  <c r="R256" i="18"/>
  <c r="S256" i="18" s="1"/>
  <c r="R269" i="18"/>
  <c r="S269" i="18" s="1"/>
  <c r="R283" i="18"/>
  <c r="S283" i="18" s="1"/>
  <c r="R288" i="18"/>
  <c r="S288" i="18" s="1"/>
  <c r="R168" i="18"/>
  <c r="S168" i="18" s="1"/>
  <c r="R171" i="18"/>
  <c r="S171" i="18" s="1"/>
  <c r="R184" i="18"/>
  <c r="S184" i="18" s="1"/>
  <c r="R187" i="18"/>
  <c r="S187" i="18" s="1"/>
  <c r="R228" i="18"/>
  <c r="S228" i="18" s="1"/>
  <c r="R233" i="18"/>
  <c r="S233" i="18" s="1"/>
  <c r="R265" i="18"/>
  <c r="S265" i="18" s="1"/>
  <c r="R279" i="18"/>
  <c r="S279" i="18" s="1"/>
  <c r="R284" i="18"/>
  <c r="S284" i="18" s="1"/>
  <c r="R150" i="18"/>
  <c r="S150" i="18" s="1"/>
  <c r="R156" i="18"/>
  <c r="S156" i="18" s="1"/>
  <c r="R162" i="18"/>
  <c r="S162" i="18" s="1"/>
  <c r="R178" i="18"/>
  <c r="S178" i="18" s="1"/>
  <c r="M195" i="18"/>
  <c r="N195" i="18" s="1"/>
  <c r="R200" i="18"/>
  <c r="S200" i="18" s="1"/>
  <c r="R209" i="18"/>
  <c r="S209" i="18" s="1"/>
  <c r="M220" i="18"/>
  <c r="N220" i="18" s="1"/>
  <c r="R224" i="18"/>
  <c r="S224" i="18" s="1"/>
  <c r="M229" i="18"/>
  <c r="N229" i="18" s="1"/>
  <c r="R253" i="18"/>
  <c r="S253" i="18" s="1"/>
  <c r="R261" i="18"/>
  <c r="S261" i="18" s="1"/>
  <c r="R275" i="18"/>
  <c r="S275" i="18" s="1"/>
  <c r="R280" i="18"/>
  <c r="S280" i="18" s="1"/>
  <c r="R143" i="18"/>
  <c r="S143" i="18" s="1"/>
  <c r="R159" i="18"/>
  <c r="S159" i="18" s="1"/>
  <c r="R172" i="18"/>
  <c r="S172" i="18" s="1"/>
  <c r="R175" i="18"/>
  <c r="S175" i="18" s="1"/>
  <c r="R188" i="18"/>
  <c r="S188" i="18" s="1"/>
  <c r="R196" i="18"/>
  <c r="S196" i="18" s="1"/>
  <c r="R201" i="18"/>
  <c r="S201" i="18" s="1"/>
  <c r="R234" i="18"/>
  <c r="S234" i="18" s="1"/>
  <c r="M243" i="18"/>
  <c r="N243" i="18" s="1"/>
  <c r="R248" i="18"/>
  <c r="S248" i="18" s="1"/>
  <c r="R257" i="18"/>
  <c r="S257" i="18" s="1"/>
  <c r="R271" i="18"/>
  <c r="S271" i="18" s="1"/>
  <c r="R276" i="18"/>
  <c r="S276" i="18" s="1"/>
  <c r="R289" i="18"/>
  <c r="S289" i="18" s="1"/>
  <c r="M298" i="18"/>
  <c r="N298" i="18" s="1"/>
  <c r="R300" i="18"/>
  <c r="S300" i="18" s="1"/>
  <c r="M199" i="18"/>
  <c r="N199" i="18" s="1"/>
  <c r="M215" i="18"/>
  <c r="N215" i="18" s="1"/>
  <c r="M231" i="18"/>
  <c r="N231" i="18" s="1"/>
  <c r="M247" i="18"/>
  <c r="N247" i="18" s="1"/>
  <c r="M258" i="18"/>
  <c r="N258" i="18" s="1"/>
  <c r="M262" i="18"/>
  <c r="N262" i="18" s="1"/>
  <c r="M266" i="18"/>
  <c r="N266" i="18" s="1"/>
  <c r="M270" i="18"/>
  <c r="N270" i="18" s="1"/>
  <c r="M274" i="18"/>
  <c r="N274" i="18" s="1"/>
  <c r="M278" i="18"/>
  <c r="N278" i="18" s="1"/>
  <c r="M282" i="18"/>
  <c r="N282" i="18" s="1"/>
  <c r="M286" i="18"/>
  <c r="N286" i="18" s="1"/>
  <c r="M290" i="18"/>
  <c r="N290" i="18" s="1"/>
  <c r="M294" i="18"/>
  <c r="N294" i="18" s="1"/>
  <c r="R296" i="18"/>
  <c r="S296" i="18" s="1"/>
  <c r="M203" i="18"/>
  <c r="N203" i="18" s="1"/>
  <c r="M219" i="18"/>
  <c r="N219" i="18" s="1"/>
  <c r="M235" i="18"/>
  <c r="N235" i="18" s="1"/>
  <c r="M251" i="18"/>
  <c r="N251" i="18" s="1"/>
  <c r="R292" i="18"/>
  <c r="S292" i="18" s="1"/>
  <c r="M198" i="18"/>
  <c r="N198" i="18" s="1"/>
  <c r="M214" i="18"/>
  <c r="N214" i="18" s="1"/>
  <c r="M230" i="18"/>
  <c r="N230" i="18" s="1"/>
  <c r="M246" i="18"/>
  <c r="N246" i="18" s="1"/>
  <c r="M299" i="18"/>
  <c r="N299" i="18" s="1"/>
  <c r="M295" i="18"/>
  <c r="N295" i="18" s="1"/>
  <c r="M5" i="11"/>
  <c r="M7" i="18" l="1"/>
  <c r="I7" i="18"/>
  <c r="R243" i="18"/>
  <c r="S243" i="18" s="1"/>
  <c r="R197" i="18"/>
  <c r="S197" i="18" s="1"/>
  <c r="R266" i="18"/>
  <c r="S266" i="18" s="1"/>
  <c r="R227" i="18"/>
  <c r="S227" i="18" s="1"/>
  <c r="R203" i="18"/>
  <c r="S203" i="18" s="1"/>
  <c r="R198" i="18"/>
  <c r="S198" i="18" s="1"/>
  <c r="R204" i="18"/>
  <c r="S204" i="18" s="1"/>
  <c r="R245" i="18"/>
  <c r="S245" i="18" s="1"/>
  <c r="R29" i="18"/>
  <c r="S29" i="18" s="1"/>
  <c r="R231" i="18"/>
  <c r="S231" i="18" s="1"/>
  <c r="R219" i="18"/>
  <c r="S219" i="18" s="1"/>
  <c r="R247" i="18"/>
  <c r="S247" i="18" s="1"/>
  <c r="R229" i="18"/>
  <c r="S229" i="18" s="1"/>
  <c r="R211" i="18"/>
  <c r="S211" i="18" s="1"/>
  <c r="R235" i="18"/>
  <c r="S235" i="18" s="1"/>
  <c r="R199" i="18"/>
  <c r="S199" i="18" s="1"/>
  <c r="R220" i="18"/>
  <c r="S220" i="18" s="1"/>
  <c r="R278" i="18"/>
  <c r="S278" i="18" s="1"/>
  <c r="R286" i="18"/>
  <c r="S286" i="18" s="1"/>
  <c r="R295" i="18"/>
  <c r="S295" i="18" s="1"/>
  <c r="R274" i="18"/>
  <c r="S274" i="18" s="1"/>
  <c r="R299" i="18"/>
  <c r="S299" i="18" s="1"/>
  <c r="R262" i="18"/>
  <c r="S262" i="18" s="1"/>
  <c r="R195" i="18"/>
  <c r="S195" i="18" s="1"/>
  <c r="R252" i="18"/>
  <c r="S252" i="18" s="1"/>
  <c r="R25" i="18"/>
  <c r="S25" i="18" s="1"/>
  <c r="R214" i="18"/>
  <c r="S214" i="18" s="1"/>
  <c r="R290" i="18"/>
  <c r="S290" i="18" s="1"/>
  <c r="R258" i="18"/>
  <c r="S258" i="18" s="1"/>
  <c r="R251" i="18"/>
  <c r="S251" i="18" s="1"/>
  <c r="R215" i="18"/>
  <c r="S215" i="18" s="1"/>
  <c r="R246" i="18"/>
  <c r="S246" i="18" s="1"/>
  <c r="R294" i="18"/>
  <c r="S294" i="18" s="1"/>
  <c r="R282" i="18"/>
  <c r="S282" i="18" s="1"/>
  <c r="R298" i="18"/>
  <c r="S298" i="18" s="1"/>
  <c r="R230" i="18"/>
  <c r="S230" i="18" s="1"/>
  <c r="R270" i="18"/>
  <c r="S270" i="18" s="1"/>
  <c r="R213" i="18"/>
  <c r="S213" i="18" s="1"/>
  <c r="R236" i="18"/>
  <c r="S236" i="18" s="1"/>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1" i="9"/>
  <c r="L272" i="9"/>
  <c r="L273"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13" i="9"/>
  <c r="L12" i="9"/>
  <c r="N7" i="18" l="1"/>
  <c r="S7" i="18"/>
  <c r="R7" i="18"/>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E8" i="17" l="1"/>
  <c r="D8" i="17"/>
  <c r="C8" i="17"/>
  <c r="F8" i="17" l="1"/>
  <c r="F7" i="17" s="1"/>
  <c r="O6" i="7"/>
  <c r="E11" i="12" l="1"/>
  <c r="M6" i="11" l="1"/>
  <c r="M7" i="11"/>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M250" i="11"/>
  <c r="M251" i="11"/>
  <c r="M252" i="11"/>
  <c r="M253" i="11"/>
  <c r="M254" i="11"/>
  <c r="M255" i="11"/>
  <c r="M256" i="11"/>
  <c r="M257" i="11"/>
  <c r="M258" i="11"/>
  <c r="M259" i="11"/>
  <c r="M260" i="11"/>
  <c r="M261" i="11"/>
  <c r="M262" i="11"/>
  <c r="M263" i="11"/>
  <c r="M264" i="11"/>
  <c r="M265" i="11"/>
  <c r="M266" i="11"/>
  <c r="M267" i="11"/>
  <c r="M268" i="11"/>
  <c r="M269" i="11"/>
  <c r="M270" i="11"/>
  <c r="M271" i="11"/>
  <c r="M272" i="11"/>
  <c r="M273" i="11"/>
  <c r="M274" i="11"/>
  <c r="M275" i="11"/>
  <c r="M276" i="11"/>
  <c r="M277" i="11"/>
  <c r="M278" i="11"/>
  <c r="M279" i="11"/>
  <c r="M280" i="11"/>
  <c r="M281" i="11"/>
  <c r="M282" i="11"/>
  <c r="M283" i="11"/>
  <c r="M284" i="11"/>
  <c r="M285" i="11"/>
  <c r="M286" i="11"/>
  <c r="M287" i="11"/>
  <c r="M288" i="11"/>
  <c r="M289" i="11"/>
  <c r="M290" i="11"/>
  <c r="M291" i="11"/>
  <c r="M292" i="11"/>
  <c r="M293" i="11"/>
  <c r="M294" i="11"/>
  <c r="M295" i="11"/>
  <c r="M296" i="11"/>
  <c r="M297" i="11"/>
  <c r="L4" i="11"/>
  <c r="K4" i="11"/>
  <c r="M4" i="11" l="1"/>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C12" i="9"/>
  <c r="H8" i="8" l="1"/>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272" i="8"/>
  <c r="H273" i="8"/>
  <c r="H274" i="8"/>
  <c r="H275" i="8"/>
  <c r="H276" i="8"/>
  <c r="H277" i="8"/>
  <c r="H278" i="8"/>
  <c r="H279" i="8"/>
  <c r="H280" i="8"/>
  <c r="H281" i="8"/>
  <c r="H282" i="8"/>
  <c r="H283" i="8"/>
  <c r="H284" i="8"/>
  <c r="H285" i="8"/>
  <c r="H286" i="8"/>
  <c r="H287" i="8"/>
  <c r="H288" i="8"/>
  <c r="H289" i="8"/>
  <c r="H290" i="8"/>
  <c r="H291" i="8"/>
  <c r="H292" i="8"/>
  <c r="H293" i="8"/>
  <c r="H294" i="8"/>
  <c r="H295" i="8"/>
  <c r="H296" i="8"/>
  <c r="H297" i="8"/>
  <c r="H298" i="8"/>
  <c r="H299" i="8"/>
  <c r="H7" i="8"/>
  <c r="Q6" i="7" l="1"/>
  <c r="R300" i="7" l="1"/>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F8" i="7" l="1"/>
  <c r="I8" i="7" s="1"/>
  <c r="L8" i="7" s="1"/>
  <c r="F9" i="7"/>
  <c r="I9" i="7" s="1"/>
  <c r="L9" i="7" s="1"/>
  <c r="F10" i="7"/>
  <c r="I10" i="7" s="1"/>
  <c r="L10" i="7" s="1"/>
  <c r="F11" i="7"/>
  <c r="I11" i="7" s="1"/>
  <c r="L11" i="7" s="1"/>
  <c r="F12" i="7"/>
  <c r="I12" i="7" s="1"/>
  <c r="L12" i="7" s="1"/>
  <c r="F13" i="7"/>
  <c r="I13" i="7" s="1"/>
  <c r="L13" i="7" s="1"/>
  <c r="F14" i="7"/>
  <c r="I14" i="7" s="1"/>
  <c r="L14" i="7" s="1"/>
  <c r="F15" i="7"/>
  <c r="I15" i="7" s="1"/>
  <c r="L15" i="7" s="1"/>
  <c r="F16" i="7"/>
  <c r="I16" i="7" s="1"/>
  <c r="L16" i="7" s="1"/>
  <c r="F17" i="7"/>
  <c r="I17" i="7" s="1"/>
  <c r="L17" i="7" s="1"/>
  <c r="F18" i="7"/>
  <c r="I18" i="7" s="1"/>
  <c r="L18" i="7" s="1"/>
  <c r="F19" i="7"/>
  <c r="I19" i="7" s="1"/>
  <c r="L19" i="7" s="1"/>
  <c r="F20" i="7"/>
  <c r="I20" i="7" s="1"/>
  <c r="L20" i="7" s="1"/>
  <c r="F21" i="7"/>
  <c r="I21" i="7" s="1"/>
  <c r="L21" i="7" s="1"/>
  <c r="F22" i="7"/>
  <c r="I22" i="7" s="1"/>
  <c r="L22" i="7" s="1"/>
  <c r="F23" i="7"/>
  <c r="I23" i="7" s="1"/>
  <c r="L23" i="7" s="1"/>
  <c r="F24" i="7"/>
  <c r="I24" i="7" s="1"/>
  <c r="L24" i="7" s="1"/>
  <c r="F25" i="7"/>
  <c r="I25" i="7" s="1"/>
  <c r="L25" i="7" s="1"/>
  <c r="F26" i="7"/>
  <c r="I26" i="7" s="1"/>
  <c r="L26" i="7" s="1"/>
  <c r="F27" i="7"/>
  <c r="I27" i="7" s="1"/>
  <c r="L27" i="7" s="1"/>
  <c r="F28" i="7"/>
  <c r="I28" i="7" s="1"/>
  <c r="L28" i="7" s="1"/>
  <c r="F29" i="7"/>
  <c r="I29" i="7" s="1"/>
  <c r="L29" i="7" s="1"/>
  <c r="F30" i="7"/>
  <c r="I30" i="7" s="1"/>
  <c r="L30" i="7" s="1"/>
  <c r="F31" i="7"/>
  <c r="I31" i="7" s="1"/>
  <c r="L31" i="7" s="1"/>
  <c r="F32" i="7"/>
  <c r="I32" i="7" s="1"/>
  <c r="L32" i="7" s="1"/>
  <c r="F33" i="7"/>
  <c r="I33" i="7" s="1"/>
  <c r="L33" i="7" s="1"/>
  <c r="F34" i="7"/>
  <c r="I34" i="7" s="1"/>
  <c r="L34" i="7" s="1"/>
  <c r="F35" i="7"/>
  <c r="I35" i="7" s="1"/>
  <c r="L35" i="7" s="1"/>
  <c r="F36" i="7"/>
  <c r="I36" i="7" s="1"/>
  <c r="L36" i="7" s="1"/>
  <c r="F37" i="7"/>
  <c r="I37" i="7" s="1"/>
  <c r="L37" i="7" s="1"/>
  <c r="F38" i="7"/>
  <c r="I38" i="7" s="1"/>
  <c r="L38" i="7" s="1"/>
  <c r="F39" i="7"/>
  <c r="I39" i="7" s="1"/>
  <c r="L39" i="7" s="1"/>
  <c r="F40" i="7"/>
  <c r="I40" i="7" s="1"/>
  <c r="L40" i="7" s="1"/>
  <c r="F41" i="7"/>
  <c r="I41" i="7" s="1"/>
  <c r="L41" i="7" s="1"/>
  <c r="F42" i="7"/>
  <c r="I42" i="7" s="1"/>
  <c r="L42" i="7" s="1"/>
  <c r="F43" i="7"/>
  <c r="I43" i="7" s="1"/>
  <c r="L43" i="7" s="1"/>
  <c r="F44" i="7"/>
  <c r="I44" i="7" s="1"/>
  <c r="L44" i="7" s="1"/>
  <c r="F45" i="7"/>
  <c r="I45" i="7" s="1"/>
  <c r="L45" i="7" s="1"/>
  <c r="F46" i="7"/>
  <c r="I46" i="7" s="1"/>
  <c r="L46" i="7" s="1"/>
  <c r="F47" i="7"/>
  <c r="I47" i="7" s="1"/>
  <c r="L47" i="7" s="1"/>
  <c r="F48" i="7"/>
  <c r="I48" i="7" s="1"/>
  <c r="L48" i="7" s="1"/>
  <c r="F49" i="7"/>
  <c r="I49" i="7" s="1"/>
  <c r="L49" i="7" s="1"/>
  <c r="F50" i="7"/>
  <c r="I50" i="7" s="1"/>
  <c r="L50" i="7" s="1"/>
  <c r="F51" i="7"/>
  <c r="I51" i="7" s="1"/>
  <c r="L51" i="7" s="1"/>
  <c r="F52" i="7"/>
  <c r="I52" i="7" s="1"/>
  <c r="L52" i="7" s="1"/>
  <c r="F53" i="7"/>
  <c r="I53" i="7" s="1"/>
  <c r="L53" i="7" s="1"/>
  <c r="F54" i="7"/>
  <c r="I54" i="7" s="1"/>
  <c r="L54" i="7" s="1"/>
  <c r="F55" i="7"/>
  <c r="I55" i="7" s="1"/>
  <c r="L55" i="7" s="1"/>
  <c r="F56" i="7"/>
  <c r="I56" i="7" s="1"/>
  <c r="L56" i="7" s="1"/>
  <c r="F57" i="7"/>
  <c r="I57" i="7" s="1"/>
  <c r="L57" i="7" s="1"/>
  <c r="F58" i="7"/>
  <c r="I58" i="7" s="1"/>
  <c r="L58" i="7" s="1"/>
  <c r="F59" i="7"/>
  <c r="I59" i="7" s="1"/>
  <c r="L59" i="7" s="1"/>
  <c r="F60" i="7"/>
  <c r="I60" i="7" s="1"/>
  <c r="L60" i="7" s="1"/>
  <c r="F61" i="7"/>
  <c r="I61" i="7" s="1"/>
  <c r="L61" i="7" s="1"/>
  <c r="F62" i="7"/>
  <c r="I62" i="7" s="1"/>
  <c r="L62" i="7" s="1"/>
  <c r="F63" i="7"/>
  <c r="I63" i="7" s="1"/>
  <c r="L63" i="7" s="1"/>
  <c r="F64" i="7"/>
  <c r="I64" i="7" s="1"/>
  <c r="L64" i="7" s="1"/>
  <c r="F65" i="7"/>
  <c r="I65" i="7" s="1"/>
  <c r="L65" i="7" s="1"/>
  <c r="F66" i="7"/>
  <c r="I66" i="7" s="1"/>
  <c r="L66" i="7" s="1"/>
  <c r="F67" i="7"/>
  <c r="I67" i="7" s="1"/>
  <c r="L67" i="7" s="1"/>
  <c r="F68" i="7"/>
  <c r="I68" i="7" s="1"/>
  <c r="L68" i="7" s="1"/>
  <c r="F69" i="7"/>
  <c r="I69" i="7" s="1"/>
  <c r="L69" i="7" s="1"/>
  <c r="F70" i="7"/>
  <c r="I70" i="7" s="1"/>
  <c r="L70" i="7" s="1"/>
  <c r="F71" i="7"/>
  <c r="I71" i="7" s="1"/>
  <c r="L71" i="7" s="1"/>
  <c r="F72" i="7"/>
  <c r="I72" i="7" s="1"/>
  <c r="L72" i="7" s="1"/>
  <c r="F73" i="7"/>
  <c r="I73" i="7" s="1"/>
  <c r="L73" i="7" s="1"/>
  <c r="F74" i="7"/>
  <c r="I74" i="7" s="1"/>
  <c r="L74" i="7" s="1"/>
  <c r="F75" i="7"/>
  <c r="I75" i="7" s="1"/>
  <c r="L75" i="7" s="1"/>
  <c r="F76" i="7"/>
  <c r="I76" i="7" s="1"/>
  <c r="L76" i="7" s="1"/>
  <c r="F77" i="7"/>
  <c r="I77" i="7" s="1"/>
  <c r="L77" i="7" s="1"/>
  <c r="F78" i="7"/>
  <c r="I78" i="7" s="1"/>
  <c r="L78" i="7" s="1"/>
  <c r="F79" i="7"/>
  <c r="I79" i="7" s="1"/>
  <c r="L79" i="7" s="1"/>
  <c r="F80" i="7"/>
  <c r="I80" i="7" s="1"/>
  <c r="L80" i="7" s="1"/>
  <c r="F81" i="7"/>
  <c r="I81" i="7" s="1"/>
  <c r="L81" i="7" s="1"/>
  <c r="F82" i="7"/>
  <c r="I82" i="7" s="1"/>
  <c r="L82" i="7" s="1"/>
  <c r="F83" i="7"/>
  <c r="I83" i="7" s="1"/>
  <c r="L83" i="7" s="1"/>
  <c r="F84" i="7"/>
  <c r="I84" i="7" s="1"/>
  <c r="L84" i="7" s="1"/>
  <c r="F85" i="7"/>
  <c r="I85" i="7" s="1"/>
  <c r="L85" i="7" s="1"/>
  <c r="F86" i="7"/>
  <c r="I86" i="7" s="1"/>
  <c r="L86" i="7" s="1"/>
  <c r="F87" i="7"/>
  <c r="I87" i="7" s="1"/>
  <c r="L87" i="7" s="1"/>
  <c r="F88" i="7"/>
  <c r="I88" i="7" s="1"/>
  <c r="L88" i="7" s="1"/>
  <c r="F89" i="7"/>
  <c r="I89" i="7" s="1"/>
  <c r="L89" i="7" s="1"/>
  <c r="F90" i="7"/>
  <c r="I90" i="7" s="1"/>
  <c r="L90" i="7" s="1"/>
  <c r="F91" i="7"/>
  <c r="I91" i="7" s="1"/>
  <c r="L91" i="7" s="1"/>
  <c r="F92" i="7"/>
  <c r="I92" i="7" s="1"/>
  <c r="L92" i="7" s="1"/>
  <c r="F93" i="7"/>
  <c r="I93" i="7" s="1"/>
  <c r="L93" i="7" s="1"/>
  <c r="F94" i="7"/>
  <c r="I94" i="7" s="1"/>
  <c r="L94" i="7" s="1"/>
  <c r="F95" i="7"/>
  <c r="I95" i="7" s="1"/>
  <c r="L95" i="7" s="1"/>
  <c r="F96" i="7"/>
  <c r="I96" i="7" s="1"/>
  <c r="L96" i="7" s="1"/>
  <c r="F97" i="7"/>
  <c r="I97" i="7" s="1"/>
  <c r="L97" i="7" s="1"/>
  <c r="F98" i="7"/>
  <c r="I98" i="7" s="1"/>
  <c r="L98" i="7" s="1"/>
  <c r="F99" i="7"/>
  <c r="I99" i="7" s="1"/>
  <c r="L99" i="7" s="1"/>
  <c r="F100" i="7"/>
  <c r="I100" i="7" s="1"/>
  <c r="L100" i="7" s="1"/>
  <c r="F101" i="7"/>
  <c r="I101" i="7" s="1"/>
  <c r="L101" i="7" s="1"/>
  <c r="F102" i="7"/>
  <c r="I102" i="7" s="1"/>
  <c r="L102" i="7" s="1"/>
  <c r="F103" i="7"/>
  <c r="I103" i="7" s="1"/>
  <c r="L103" i="7" s="1"/>
  <c r="F104" i="7"/>
  <c r="I104" i="7" s="1"/>
  <c r="L104" i="7" s="1"/>
  <c r="F105" i="7"/>
  <c r="I105" i="7" s="1"/>
  <c r="L105" i="7" s="1"/>
  <c r="F106" i="7"/>
  <c r="I106" i="7" s="1"/>
  <c r="L106" i="7" s="1"/>
  <c r="F107" i="7"/>
  <c r="I107" i="7" s="1"/>
  <c r="L107" i="7" s="1"/>
  <c r="F108" i="7"/>
  <c r="I108" i="7" s="1"/>
  <c r="L108" i="7" s="1"/>
  <c r="F109" i="7"/>
  <c r="I109" i="7" s="1"/>
  <c r="L109" i="7" s="1"/>
  <c r="F110" i="7"/>
  <c r="I110" i="7" s="1"/>
  <c r="L110" i="7" s="1"/>
  <c r="F111" i="7"/>
  <c r="I111" i="7" s="1"/>
  <c r="L111" i="7" s="1"/>
  <c r="F112" i="7"/>
  <c r="I112" i="7" s="1"/>
  <c r="L112" i="7" s="1"/>
  <c r="F113" i="7"/>
  <c r="I113" i="7" s="1"/>
  <c r="L113" i="7" s="1"/>
  <c r="F114" i="7"/>
  <c r="I114" i="7" s="1"/>
  <c r="L114" i="7" s="1"/>
  <c r="F115" i="7"/>
  <c r="I115" i="7" s="1"/>
  <c r="L115" i="7" s="1"/>
  <c r="F116" i="7"/>
  <c r="I116" i="7" s="1"/>
  <c r="L116" i="7" s="1"/>
  <c r="F117" i="7"/>
  <c r="I117" i="7" s="1"/>
  <c r="L117" i="7" s="1"/>
  <c r="F118" i="7"/>
  <c r="I118" i="7" s="1"/>
  <c r="L118" i="7" s="1"/>
  <c r="F119" i="7"/>
  <c r="I119" i="7" s="1"/>
  <c r="L119" i="7" s="1"/>
  <c r="F120" i="7"/>
  <c r="I120" i="7" s="1"/>
  <c r="L120" i="7" s="1"/>
  <c r="F121" i="7"/>
  <c r="I121" i="7" s="1"/>
  <c r="L121" i="7" s="1"/>
  <c r="F122" i="7"/>
  <c r="I122" i="7" s="1"/>
  <c r="L122" i="7" s="1"/>
  <c r="F123" i="7"/>
  <c r="I123" i="7" s="1"/>
  <c r="L123" i="7" s="1"/>
  <c r="F124" i="7"/>
  <c r="I124" i="7" s="1"/>
  <c r="L124" i="7" s="1"/>
  <c r="F125" i="7"/>
  <c r="I125" i="7" s="1"/>
  <c r="L125" i="7" s="1"/>
  <c r="F126" i="7"/>
  <c r="I126" i="7" s="1"/>
  <c r="L126" i="7" s="1"/>
  <c r="F127" i="7"/>
  <c r="I127" i="7" s="1"/>
  <c r="L127" i="7" s="1"/>
  <c r="F128" i="7"/>
  <c r="I128" i="7" s="1"/>
  <c r="L128" i="7" s="1"/>
  <c r="F129" i="7"/>
  <c r="I129" i="7" s="1"/>
  <c r="L129" i="7" s="1"/>
  <c r="F130" i="7"/>
  <c r="I130" i="7" s="1"/>
  <c r="L130" i="7" s="1"/>
  <c r="F131" i="7"/>
  <c r="I131" i="7" s="1"/>
  <c r="L131" i="7" s="1"/>
  <c r="F132" i="7"/>
  <c r="I132" i="7" s="1"/>
  <c r="L132" i="7" s="1"/>
  <c r="F133" i="7"/>
  <c r="I133" i="7" s="1"/>
  <c r="L133" i="7" s="1"/>
  <c r="F134" i="7"/>
  <c r="I134" i="7" s="1"/>
  <c r="L134" i="7" s="1"/>
  <c r="F135" i="7"/>
  <c r="I135" i="7" s="1"/>
  <c r="L135" i="7" s="1"/>
  <c r="F136" i="7"/>
  <c r="I136" i="7" s="1"/>
  <c r="L136" i="7" s="1"/>
  <c r="F137" i="7"/>
  <c r="I137" i="7" s="1"/>
  <c r="L137" i="7" s="1"/>
  <c r="F138" i="7"/>
  <c r="I138" i="7" s="1"/>
  <c r="L138" i="7" s="1"/>
  <c r="F139" i="7"/>
  <c r="I139" i="7" s="1"/>
  <c r="L139" i="7" s="1"/>
  <c r="F140" i="7"/>
  <c r="I140" i="7" s="1"/>
  <c r="L140" i="7" s="1"/>
  <c r="F141" i="7"/>
  <c r="I141" i="7" s="1"/>
  <c r="L141" i="7" s="1"/>
  <c r="F142" i="7"/>
  <c r="I142" i="7" s="1"/>
  <c r="L142" i="7" s="1"/>
  <c r="F143" i="7"/>
  <c r="I143" i="7" s="1"/>
  <c r="L143" i="7" s="1"/>
  <c r="F144" i="7"/>
  <c r="I144" i="7" s="1"/>
  <c r="L144" i="7" s="1"/>
  <c r="F145" i="7"/>
  <c r="I145" i="7" s="1"/>
  <c r="L145" i="7" s="1"/>
  <c r="F146" i="7"/>
  <c r="I146" i="7" s="1"/>
  <c r="L146" i="7" s="1"/>
  <c r="F147" i="7"/>
  <c r="I147" i="7" s="1"/>
  <c r="L147" i="7" s="1"/>
  <c r="F148" i="7"/>
  <c r="I148" i="7" s="1"/>
  <c r="L148" i="7" s="1"/>
  <c r="F149" i="7"/>
  <c r="I149" i="7" s="1"/>
  <c r="L149" i="7" s="1"/>
  <c r="F150" i="7"/>
  <c r="I150" i="7" s="1"/>
  <c r="L150" i="7" s="1"/>
  <c r="F151" i="7"/>
  <c r="I151" i="7" s="1"/>
  <c r="L151" i="7" s="1"/>
  <c r="F152" i="7"/>
  <c r="I152" i="7" s="1"/>
  <c r="L152" i="7" s="1"/>
  <c r="F153" i="7"/>
  <c r="I153" i="7" s="1"/>
  <c r="L153" i="7" s="1"/>
  <c r="F154" i="7"/>
  <c r="I154" i="7" s="1"/>
  <c r="L154" i="7" s="1"/>
  <c r="F155" i="7"/>
  <c r="I155" i="7" s="1"/>
  <c r="L155" i="7" s="1"/>
  <c r="F156" i="7"/>
  <c r="I156" i="7" s="1"/>
  <c r="L156" i="7" s="1"/>
  <c r="F157" i="7"/>
  <c r="I157" i="7" s="1"/>
  <c r="L157" i="7" s="1"/>
  <c r="F158" i="7"/>
  <c r="I158" i="7" s="1"/>
  <c r="L158" i="7" s="1"/>
  <c r="F159" i="7"/>
  <c r="I159" i="7" s="1"/>
  <c r="L159" i="7" s="1"/>
  <c r="F160" i="7"/>
  <c r="I160" i="7" s="1"/>
  <c r="L160" i="7" s="1"/>
  <c r="F161" i="7"/>
  <c r="I161" i="7" s="1"/>
  <c r="L161" i="7" s="1"/>
  <c r="F162" i="7"/>
  <c r="I162" i="7" s="1"/>
  <c r="L162" i="7" s="1"/>
  <c r="F163" i="7"/>
  <c r="I163" i="7" s="1"/>
  <c r="L163" i="7" s="1"/>
  <c r="F164" i="7"/>
  <c r="I164" i="7" s="1"/>
  <c r="L164" i="7" s="1"/>
  <c r="F165" i="7"/>
  <c r="I165" i="7" s="1"/>
  <c r="L165" i="7" s="1"/>
  <c r="F166" i="7"/>
  <c r="I166" i="7" s="1"/>
  <c r="L166" i="7" s="1"/>
  <c r="F167" i="7"/>
  <c r="I167" i="7" s="1"/>
  <c r="L167" i="7" s="1"/>
  <c r="F168" i="7"/>
  <c r="I168" i="7" s="1"/>
  <c r="L168" i="7" s="1"/>
  <c r="F169" i="7"/>
  <c r="I169" i="7" s="1"/>
  <c r="L169" i="7" s="1"/>
  <c r="F170" i="7"/>
  <c r="I170" i="7" s="1"/>
  <c r="L170" i="7" s="1"/>
  <c r="F171" i="7"/>
  <c r="I171" i="7" s="1"/>
  <c r="L171" i="7" s="1"/>
  <c r="F172" i="7"/>
  <c r="I172" i="7" s="1"/>
  <c r="L172" i="7" s="1"/>
  <c r="F173" i="7"/>
  <c r="I173" i="7" s="1"/>
  <c r="L173" i="7" s="1"/>
  <c r="F174" i="7"/>
  <c r="I174" i="7" s="1"/>
  <c r="L174" i="7" s="1"/>
  <c r="F175" i="7"/>
  <c r="I175" i="7" s="1"/>
  <c r="L175" i="7" s="1"/>
  <c r="F176" i="7"/>
  <c r="I176" i="7" s="1"/>
  <c r="L176" i="7" s="1"/>
  <c r="F177" i="7"/>
  <c r="I177" i="7" s="1"/>
  <c r="L177" i="7" s="1"/>
  <c r="F178" i="7"/>
  <c r="I178" i="7" s="1"/>
  <c r="L178" i="7" s="1"/>
  <c r="F179" i="7"/>
  <c r="I179" i="7" s="1"/>
  <c r="L179" i="7" s="1"/>
  <c r="F180" i="7"/>
  <c r="I180" i="7" s="1"/>
  <c r="L180" i="7" s="1"/>
  <c r="F181" i="7"/>
  <c r="I181" i="7" s="1"/>
  <c r="L181" i="7" s="1"/>
  <c r="F182" i="7"/>
  <c r="I182" i="7" s="1"/>
  <c r="L182" i="7" s="1"/>
  <c r="F183" i="7"/>
  <c r="I183" i="7" s="1"/>
  <c r="L183" i="7" s="1"/>
  <c r="F184" i="7"/>
  <c r="I184" i="7" s="1"/>
  <c r="L184" i="7" s="1"/>
  <c r="F185" i="7"/>
  <c r="I185" i="7" s="1"/>
  <c r="L185" i="7" s="1"/>
  <c r="F186" i="7"/>
  <c r="I186" i="7" s="1"/>
  <c r="L186" i="7" s="1"/>
  <c r="F187" i="7"/>
  <c r="I187" i="7" s="1"/>
  <c r="L187" i="7" s="1"/>
  <c r="F188" i="7"/>
  <c r="I188" i="7" s="1"/>
  <c r="L188" i="7" s="1"/>
  <c r="F189" i="7"/>
  <c r="I189" i="7" s="1"/>
  <c r="L189" i="7" s="1"/>
  <c r="F190" i="7"/>
  <c r="I190" i="7" s="1"/>
  <c r="L190" i="7" s="1"/>
  <c r="F191" i="7"/>
  <c r="I191" i="7" s="1"/>
  <c r="L191" i="7" s="1"/>
  <c r="F192" i="7"/>
  <c r="I192" i="7" s="1"/>
  <c r="L192" i="7" s="1"/>
  <c r="F193" i="7"/>
  <c r="I193" i="7" s="1"/>
  <c r="L193" i="7" s="1"/>
  <c r="F194" i="7"/>
  <c r="I194" i="7" s="1"/>
  <c r="L194" i="7" s="1"/>
  <c r="F195" i="7"/>
  <c r="I195" i="7" s="1"/>
  <c r="L195" i="7" s="1"/>
  <c r="F196" i="7"/>
  <c r="I196" i="7" s="1"/>
  <c r="L196" i="7" s="1"/>
  <c r="F197" i="7"/>
  <c r="I197" i="7" s="1"/>
  <c r="L197" i="7" s="1"/>
  <c r="F198" i="7"/>
  <c r="I198" i="7" s="1"/>
  <c r="L198" i="7" s="1"/>
  <c r="F199" i="7"/>
  <c r="I199" i="7" s="1"/>
  <c r="L199" i="7" s="1"/>
  <c r="F200" i="7"/>
  <c r="I200" i="7" s="1"/>
  <c r="L200" i="7" s="1"/>
  <c r="F201" i="7"/>
  <c r="I201" i="7" s="1"/>
  <c r="L201" i="7" s="1"/>
  <c r="F202" i="7"/>
  <c r="I202" i="7" s="1"/>
  <c r="L202" i="7" s="1"/>
  <c r="F203" i="7"/>
  <c r="I203" i="7" s="1"/>
  <c r="L203" i="7" s="1"/>
  <c r="F204" i="7"/>
  <c r="I204" i="7" s="1"/>
  <c r="L204" i="7" s="1"/>
  <c r="F205" i="7"/>
  <c r="I205" i="7" s="1"/>
  <c r="L205" i="7" s="1"/>
  <c r="F206" i="7"/>
  <c r="I206" i="7" s="1"/>
  <c r="L206" i="7" s="1"/>
  <c r="F207" i="7"/>
  <c r="I207" i="7" s="1"/>
  <c r="L207" i="7" s="1"/>
  <c r="F208" i="7"/>
  <c r="I208" i="7" s="1"/>
  <c r="L208" i="7" s="1"/>
  <c r="F209" i="7"/>
  <c r="I209" i="7" s="1"/>
  <c r="L209" i="7" s="1"/>
  <c r="F210" i="7"/>
  <c r="I210" i="7" s="1"/>
  <c r="L210" i="7" s="1"/>
  <c r="F211" i="7"/>
  <c r="I211" i="7" s="1"/>
  <c r="L211" i="7" s="1"/>
  <c r="F212" i="7"/>
  <c r="I212" i="7" s="1"/>
  <c r="L212" i="7" s="1"/>
  <c r="F213" i="7"/>
  <c r="I213" i="7" s="1"/>
  <c r="L213" i="7" s="1"/>
  <c r="F214" i="7"/>
  <c r="I214" i="7" s="1"/>
  <c r="L214" i="7" s="1"/>
  <c r="F215" i="7"/>
  <c r="I215" i="7" s="1"/>
  <c r="L215" i="7" s="1"/>
  <c r="F216" i="7"/>
  <c r="I216" i="7" s="1"/>
  <c r="L216" i="7" s="1"/>
  <c r="F217" i="7"/>
  <c r="I217" i="7" s="1"/>
  <c r="L217" i="7" s="1"/>
  <c r="F218" i="7"/>
  <c r="I218" i="7" s="1"/>
  <c r="L218" i="7" s="1"/>
  <c r="F219" i="7"/>
  <c r="I219" i="7" s="1"/>
  <c r="L219" i="7" s="1"/>
  <c r="F220" i="7"/>
  <c r="I220" i="7" s="1"/>
  <c r="L220" i="7" s="1"/>
  <c r="F221" i="7"/>
  <c r="I221" i="7" s="1"/>
  <c r="L221" i="7" s="1"/>
  <c r="F222" i="7"/>
  <c r="I222" i="7" s="1"/>
  <c r="L222" i="7" s="1"/>
  <c r="F223" i="7"/>
  <c r="I223" i="7" s="1"/>
  <c r="L223" i="7" s="1"/>
  <c r="F224" i="7"/>
  <c r="I224" i="7" s="1"/>
  <c r="L224" i="7" s="1"/>
  <c r="F225" i="7"/>
  <c r="I225" i="7" s="1"/>
  <c r="L225" i="7" s="1"/>
  <c r="F226" i="7"/>
  <c r="I226" i="7" s="1"/>
  <c r="L226" i="7" s="1"/>
  <c r="F227" i="7"/>
  <c r="I227" i="7" s="1"/>
  <c r="L227" i="7" s="1"/>
  <c r="F228" i="7"/>
  <c r="I228" i="7" s="1"/>
  <c r="L228" i="7" s="1"/>
  <c r="F229" i="7"/>
  <c r="I229" i="7" s="1"/>
  <c r="L229" i="7" s="1"/>
  <c r="F230" i="7"/>
  <c r="I230" i="7" s="1"/>
  <c r="L230" i="7" s="1"/>
  <c r="F231" i="7"/>
  <c r="I231" i="7" s="1"/>
  <c r="L231" i="7" s="1"/>
  <c r="F232" i="7"/>
  <c r="I232" i="7" s="1"/>
  <c r="L232" i="7" s="1"/>
  <c r="F233" i="7"/>
  <c r="I233" i="7" s="1"/>
  <c r="L233" i="7" s="1"/>
  <c r="F234" i="7"/>
  <c r="I234" i="7" s="1"/>
  <c r="L234" i="7" s="1"/>
  <c r="F235" i="7"/>
  <c r="I235" i="7" s="1"/>
  <c r="L235" i="7" s="1"/>
  <c r="F236" i="7"/>
  <c r="I236" i="7" s="1"/>
  <c r="L236" i="7" s="1"/>
  <c r="F237" i="7"/>
  <c r="I237" i="7" s="1"/>
  <c r="L237" i="7" s="1"/>
  <c r="F238" i="7"/>
  <c r="I238" i="7" s="1"/>
  <c r="L238" i="7" s="1"/>
  <c r="F239" i="7"/>
  <c r="I239" i="7" s="1"/>
  <c r="L239" i="7" s="1"/>
  <c r="F240" i="7"/>
  <c r="I240" i="7" s="1"/>
  <c r="L240" i="7" s="1"/>
  <c r="F241" i="7"/>
  <c r="I241" i="7" s="1"/>
  <c r="L241" i="7" s="1"/>
  <c r="F242" i="7"/>
  <c r="I242" i="7" s="1"/>
  <c r="L242" i="7" s="1"/>
  <c r="F243" i="7"/>
  <c r="I243" i="7" s="1"/>
  <c r="L243" i="7" s="1"/>
  <c r="F244" i="7"/>
  <c r="I244" i="7" s="1"/>
  <c r="L244" i="7" s="1"/>
  <c r="F245" i="7"/>
  <c r="I245" i="7" s="1"/>
  <c r="L245" i="7" s="1"/>
  <c r="F246" i="7"/>
  <c r="I246" i="7" s="1"/>
  <c r="L246" i="7" s="1"/>
  <c r="F247" i="7"/>
  <c r="I247" i="7" s="1"/>
  <c r="L247" i="7" s="1"/>
  <c r="F248" i="7"/>
  <c r="I248" i="7" s="1"/>
  <c r="L248" i="7" s="1"/>
  <c r="F249" i="7"/>
  <c r="I249" i="7" s="1"/>
  <c r="L249" i="7" s="1"/>
  <c r="F250" i="7"/>
  <c r="I250" i="7" s="1"/>
  <c r="L250" i="7" s="1"/>
  <c r="F251" i="7"/>
  <c r="I251" i="7" s="1"/>
  <c r="L251" i="7" s="1"/>
  <c r="F252" i="7"/>
  <c r="I252" i="7" s="1"/>
  <c r="L252" i="7" s="1"/>
  <c r="F253" i="7"/>
  <c r="I253" i="7" s="1"/>
  <c r="L253" i="7" s="1"/>
  <c r="F254" i="7"/>
  <c r="I254" i="7" s="1"/>
  <c r="L254" i="7" s="1"/>
  <c r="F255" i="7"/>
  <c r="I255" i="7" s="1"/>
  <c r="L255" i="7" s="1"/>
  <c r="F256" i="7"/>
  <c r="I256" i="7" s="1"/>
  <c r="L256" i="7" s="1"/>
  <c r="F257" i="7"/>
  <c r="I257" i="7" s="1"/>
  <c r="L257" i="7" s="1"/>
  <c r="F258" i="7"/>
  <c r="I258" i="7" s="1"/>
  <c r="L258" i="7" s="1"/>
  <c r="F259" i="7"/>
  <c r="I259" i="7" s="1"/>
  <c r="L259" i="7" s="1"/>
  <c r="F260" i="7"/>
  <c r="I260" i="7" s="1"/>
  <c r="L260" i="7" s="1"/>
  <c r="F261" i="7"/>
  <c r="I261" i="7" s="1"/>
  <c r="L261" i="7" s="1"/>
  <c r="F262" i="7"/>
  <c r="I262" i="7" s="1"/>
  <c r="L262" i="7" s="1"/>
  <c r="F263" i="7"/>
  <c r="I263" i="7" s="1"/>
  <c r="L263" i="7" s="1"/>
  <c r="F264" i="7"/>
  <c r="I264" i="7" s="1"/>
  <c r="L264" i="7" s="1"/>
  <c r="F265" i="7"/>
  <c r="I265" i="7" s="1"/>
  <c r="L265" i="7" s="1"/>
  <c r="F266" i="7"/>
  <c r="I266" i="7" s="1"/>
  <c r="L266" i="7" s="1"/>
  <c r="F267" i="7"/>
  <c r="I267" i="7" s="1"/>
  <c r="L267" i="7" s="1"/>
  <c r="F268" i="7"/>
  <c r="I268" i="7" s="1"/>
  <c r="L268" i="7" s="1"/>
  <c r="F269" i="7"/>
  <c r="I269" i="7" s="1"/>
  <c r="L269" i="7" s="1"/>
  <c r="F270" i="7"/>
  <c r="I270" i="7" s="1"/>
  <c r="L270" i="7" s="1"/>
  <c r="F271" i="7"/>
  <c r="I271" i="7" s="1"/>
  <c r="L271" i="7" s="1"/>
  <c r="F272" i="7"/>
  <c r="I272" i="7" s="1"/>
  <c r="L272" i="7" s="1"/>
  <c r="F273" i="7"/>
  <c r="I273" i="7" s="1"/>
  <c r="L273" i="7" s="1"/>
  <c r="F274" i="7"/>
  <c r="I274" i="7" s="1"/>
  <c r="L274" i="7" s="1"/>
  <c r="F275" i="7"/>
  <c r="I275" i="7" s="1"/>
  <c r="L275" i="7" s="1"/>
  <c r="F276" i="7"/>
  <c r="I276" i="7" s="1"/>
  <c r="L276" i="7" s="1"/>
  <c r="F277" i="7"/>
  <c r="I277" i="7" s="1"/>
  <c r="L277" i="7" s="1"/>
  <c r="F278" i="7"/>
  <c r="I278" i="7" s="1"/>
  <c r="L278" i="7" s="1"/>
  <c r="F279" i="7"/>
  <c r="I279" i="7" s="1"/>
  <c r="L279" i="7" s="1"/>
  <c r="F280" i="7"/>
  <c r="I280" i="7" s="1"/>
  <c r="L280" i="7" s="1"/>
  <c r="F281" i="7"/>
  <c r="I281" i="7" s="1"/>
  <c r="L281" i="7" s="1"/>
  <c r="F282" i="7"/>
  <c r="I282" i="7" s="1"/>
  <c r="L282" i="7" s="1"/>
  <c r="F283" i="7"/>
  <c r="I283" i="7" s="1"/>
  <c r="L283" i="7" s="1"/>
  <c r="F284" i="7"/>
  <c r="I284" i="7" s="1"/>
  <c r="L284" i="7" s="1"/>
  <c r="F285" i="7"/>
  <c r="I285" i="7" s="1"/>
  <c r="L285" i="7" s="1"/>
  <c r="F286" i="7"/>
  <c r="I286" i="7" s="1"/>
  <c r="L286" i="7" s="1"/>
  <c r="F287" i="7"/>
  <c r="I287" i="7" s="1"/>
  <c r="L287" i="7" s="1"/>
  <c r="F288" i="7"/>
  <c r="I288" i="7" s="1"/>
  <c r="L288" i="7" s="1"/>
  <c r="F289" i="7"/>
  <c r="I289" i="7" s="1"/>
  <c r="L289" i="7" s="1"/>
  <c r="F290" i="7"/>
  <c r="I290" i="7" s="1"/>
  <c r="L290" i="7" s="1"/>
  <c r="F291" i="7"/>
  <c r="I291" i="7" s="1"/>
  <c r="L291" i="7" s="1"/>
  <c r="F292" i="7"/>
  <c r="I292" i="7" s="1"/>
  <c r="L292" i="7" s="1"/>
  <c r="F293" i="7"/>
  <c r="I293" i="7" s="1"/>
  <c r="L293" i="7" s="1"/>
  <c r="F294" i="7"/>
  <c r="I294" i="7" s="1"/>
  <c r="L294" i="7" s="1"/>
  <c r="F295" i="7"/>
  <c r="I295" i="7" s="1"/>
  <c r="L295" i="7" s="1"/>
  <c r="F296" i="7"/>
  <c r="I296" i="7" s="1"/>
  <c r="L296" i="7" s="1"/>
  <c r="F297" i="7"/>
  <c r="I297" i="7" s="1"/>
  <c r="L297" i="7" s="1"/>
  <c r="F298" i="7"/>
  <c r="I298" i="7" s="1"/>
  <c r="L298" i="7" s="1"/>
  <c r="F299" i="7"/>
  <c r="I299" i="7" s="1"/>
  <c r="L299" i="7" s="1"/>
  <c r="F7" i="7"/>
  <c r="I7" i="7" s="1"/>
  <c r="AB13" i="9"/>
  <c r="M8" i="10"/>
  <c r="L7" i="7" l="1"/>
  <c r="N7" i="7" s="1"/>
  <c r="R7" i="7" s="1"/>
  <c r="P7" i="7" l="1"/>
  <c r="G12" i="12"/>
  <c r="H12" i="12" s="1"/>
  <c r="E12" i="12"/>
  <c r="J6" i="7" l="1"/>
  <c r="U9" i="10" l="1"/>
  <c r="U8" i="10"/>
  <c r="M9" i="10" l="1"/>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7" i="10" l="1"/>
  <c r="E13" i="12" l="1"/>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66" i="12"/>
  <c r="E167" i="12"/>
  <c r="E168" i="12"/>
  <c r="E169" i="12"/>
  <c r="E170" i="12"/>
  <c r="E171" i="12"/>
  <c r="E172" i="12"/>
  <c r="E173" i="12"/>
  <c r="E174" i="12"/>
  <c r="E175" i="12"/>
  <c r="E176" i="12"/>
  <c r="E177" i="12"/>
  <c r="E178" i="12"/>
  <c r="E179" i="12"/>
  <c r="E180" i="12"/>
  <c r="E181" i="12"/>
  <c r="E182" i="12"/>
  <c r="E183" i="12"/>
  <c r="E184" i="12"/>
  <c r="E185" i="12"/>
  <c r="E186" i="12"/>
  <c r="E187" i="12"/>
  <c r="E188" i="12"/>
  <c r="E189" i="12"/>
  <c r="E190" i="12"/>
  <c r="E191" i="12"/>
  <c r="E192" i="12"/>
  <c r="E193" i="12"/>
  <c r="E194" i="12"/>
  <c r="E195" i="12"/>
  <c r="E196" i="12"/>
  <c r="E197" i="12"/>
  <c r="E198" i="12"/>
  <c r="E199" i="12"/>
  <c r="E200" i="12"/>
  <c r="E201" i="12"/>
  <c r="E202" i="12"/>
  <c r="E203" i="12"/>
  <c r="E204" i="12"/>
  <c r="E205" i="12"/>
  <c r="E206" i="12"/>
  <c r="E207" i="12"/>
  <c r="E208" i="12"/>
  <c r="E209" i="12"/>
  <c r="E210" i="12"/>
  <c r="E211" i="12"/>
  <c r="E212" i="12"/>
  <c r="E213" i="12"/>
  <c r="E214" i="12"/>
  <c r="E215" i="12"/>
  <c r="E216" i="12"/>
  <c r="E217" i="12"/>
  <c r="E218" i="12"/>
  <c r="E219" i="12"/>
  <c r="E220" i="12"/>
  <c r="E221" i="12"/>
  <c r="E222" i="12"/>
  <c r="E223" i="12"/>
  <c r="E224" i="12"/>
  <c r="E225" i="12"/>
  <c r="E226" i="12"/>
  <c r="E227" i="12"/>
  <c r="E228" i="12"/>
  <c r="E229" i="12"/>
  <c r="E230" i="12"/>
  <c r="E231" i="12"/>
  <c r="E232" i="12"/>
  <c r="E233" i="12"/>
  <c r="E234" i="12"/>
  <c r="E235" i="12"/>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E301" i="12"/>
  <c r="E302" i="12"/>
  <c r="E303" i="12"/>
  <c r="E304" i="12"/>
  <c r="G304" i="12"/>
  <c r="H304" i="12" s="1"/>
  <c r="K304" i="12" s="1"/>
  <c r="L304" i="12" s="1"/>
  <c r="G13" i="12"/>
  <c r="H13" i="12" s="1"/>
  <c r="K13" i="12" s="1"/>
  <c r="L13" i="12" s="1"/>
  <c r="G14" i="12"/>
  <c r="H14" i="12" s="1"/>
  <c r="K14" i="12" s="1"/>
  <c r="L14" i="12" s="1"/>
  <c r="G15" i="12"/>
  <c r="H15" i="12" s="1"/>
  <c r="K15" i="12" s="1"/>
  <c r="L15" i="12" s="1"/>
  <c r="G16" i="12"/>
  <c r="H16" i="12" s="1"/>
  <c r="K16" i="12" s="1"/>
  <c r="L16" i="12" s="1"/>
  <c r="G17" i="12"/>
  <c r="H17" i="12" s="1"/>
  <c r="K17" i="12" s="1"/>
  <c r="L17" i="12" s="1"/>
  <c r="G18" i="12"/>
  <c r="H18" i="12" s="1"/>
  <c r="K18" i="12" s="1"/>
  <c r="L18" i="12" s="1"/>
  <c r="G19" i="12"/>
  <c r="H19" i="12" s="1"/>
  <c r="K19" i="12" s="1"/>
  <c r="L19" i="12" s="1"/>
  <c r="G20" i="12"/>
  <c r="H20" i="12" s="1"/>
  <c r="K20" i="12" s="1"/>
  <c r="L20" i="12" s="1"/>
  <c r="G21" i="12"/>
  <c r="H21" i="12" s="1"/>
  <c r="K21" i="12" s="1"/>
  <c r="L21" i="12" s="1"/>
  <c r="G22" i="12"/>
  <c r="H22" i="12" s="1"/>
  <c r="K22" i="12" s="1"/>
  <c r="L22" i="12" s="1"/>
  <c r="G23" i="12"/>
  <c r="H23" i="12" s="1"/>
  <c r="K23" i="12" s="1"/>
  <c r="L23" i="12" s="1"/>
  <c r="G24" i="12"/>
  <c r="H24" i="12" s="1"/>
  <c r="K24" i="12" s="1"/>
  <c r="L24" i="12" s="1"/>
  <c r="G25" i="12"/>
  <c r="H25" i="12" s="1"/>
  <c r="K25" i="12" s="1"/>
  <c r="L25" i="12" s="1"/>
  <c r="G26" i="12"/>
  <c r="H26" i="12" s="1"/>
  <c r="K26" i="12" s="1"/>
  <c r="L26" i="12" s="1"/>
  <c r="G27" i="12"/>
  <c r="H27" i="12" s="1"/>
  <c r="K27" i="12" s="1"/>
  <c r="L27" i="12" s="1"/>
  <c r="G28" i="12"/>
  <c r="H28" i="12" s="1"/>
  <c r="K28" i="12" s="1"/>
  <c r="L28" i="12" s="1"/>
  <c r="G29" i="12"/>
  <c r="H29" i="12" s="1"/>
  <c r="K29" i="12" s="1"/>
  <c r="L29" i="12" s="1"/>
  <c r="G30" i="12"/>
  <c r="H30" i="12" s="1"/>
  <c r="K30" i="12" s="1"/>
  <c r="L30" i="12" s="1"/>
  <c r="G31" i="12"/>
  <c r="H31" i="12" s="1"/>
  <c r="K31" i="12" s="1"/>
  <c r="L31" i="12" s="1"/>
  <c r="G32" i="12"/>
  <c r="H32" i="12" s="1"/>
  <c r="K32" i="12" s="1"/>
  <c r="L32" i="12" s="1"/>
  <c r="G33" i="12"/>
  <c r="H33" i="12" s="1"/>
  <c r="K33" i="12" s="1"/>
  <c r="L33" i="12" s="1"/>
  <c r="G34" i="12"/>
  <c r="H34" i="12" s="1"/>
  <c r="K34" i="12" s="1"/>
  <c r="L34" i="12" s="1"/>
  <c r="G35" i="12"/>
  <c r="H35" i="12" s="1"/>
  <c r="K35" i="12" s="1"/>
  <c r="L35" i="12" s="1"/>
  <c r="G36" i="12"/>
  <c r="H36" i="12" s="1"/>
  <c r="K36" i="12" s="1"/>
  <c r="L36" i="12" s="1"/>
  <c r="G37" i="12"/>
  <c r="H37" i="12" s="1"/>
  <c r="K37" i="12" s="1"/>
  <c r="L37" i="12" s="1"/>
  <c r="G38" i="12"/>
  <c r="H38" i="12" s="1"/>
  <c r="K38" i="12" s="1"/>
  <c r="L38" i="12" s="1"/>
  <c r="G39" i="12"/>
  <c r="H39" i="12" s="1"/>
  <c r="K39" i="12" s="1"/>
  <c r="L39" i="12" s="1"/>
  <c r="G40" i="12"/>
  <c r="H40" i="12" s="1"/>
  <c r="K40" i="12" s="1"/>
  <c r="L40" i="12" s="1"/>
  <c r="G41" i="12"/>
  <c r="H41" i="12" s="1"/>
  <c r="K41" i="12" s="1"/>
  <c r="L41" i="12" s="1"/>
  <c r="G42" i="12"/>
  <c r="H42" i="12" s="1"/>
  <c r="K42" i="12" s="1"/>
  <c r="L42" i="12" s="1"/>
  <c r="G43" i="12"/>
  <c r="H43" i="12" s="1"/>
  <c r="K43" i="12" s="1"/>
  <c r="L43" i="12" s="1"/>
  <c r="G44" i="12"/>
  <c r="H44" i="12" s="1"/>
  <c r="K44" i="12" s="1"/>
  <c r="L44" i="12" s="1"/>
  <c r="G45" i="12"/>
  <c r="H45" i="12" s="1"/>
  <c r="K45" i="12" s="1"/>
  <c r="L45" i="12" s="1"/>
  <c r="G46" i="12"/>
  <c r="H46" i="12" s="1"/>
  <c r="K46" i="12" s="1"/>
  <c r="L46" i="12" s="1"/>
  <c r="G47" i="12"/>
  <c r="H47" i="12" s="1"/>
  <c r="K47" i="12" s="1"/>
  <c r="L47" i="12" s="1"/>
  <c r="G48" i="12"/>
  <c r="H48" i="12" s="1"/>
  <c r="K48" i="12" s="1"/>
  <c r="L48" i="12" s="1"/>
  <c r="G49" i="12"/>
  <c r="H49" i="12" s="1"/>
  <c r="K49" i="12" s="1"/>
  <c r="L49" i="12" s="1"/>
  <c r="G50" i="12"/>
  <c r="H50" i="12" s="1"/>
  <c r="K50" i="12" s="1"/>
  <c r="L50" i="12" s="1"/>
  <c r="G51" i="12"/>
  <c r="H51" i="12" s="1"/>
  <c r="K51" i="12" s="1"/>
  <c r="L51" i="12" s="1"/>
  <c r="G52" i="12"/>
  <c r="H52" i="12" s="1"/>
  <c r="K52" i="12" s="1"/>
  <c r="L52" i="12" s="1"/>
  <c r="G53" i="12"/>
  <c r="H53" i="12" s="1"/>
  <c r="K53" i="12" s="1"/>
  <c r="L53" i="12" s="1"/>
  <c r="G54" i="12"/>
  <c r="H54" i="12" s="1"/>
  <c r="K54" i="12" s="1"/>
  <c r="L54" i="12" s="1"/>
  <c r="G55" i="12"/>
  <c r="H55" i="12" s="1"/>
  <c r="K55" i="12" s="1"/>
  <c r="L55" i="12" s="1"/>
  <c r="G56" i="12"/>
  <c r="H56" i="12" s="1"/>
  <c r="K56" i="12" s="1"/>
  <c r="L56" i="12" s="1"/>
  <c r="G57" i="12"/>
  <c r="H57" i="12" s="1"/>
  <c r="K57" i="12" s="1"/>
  <c r="L57" i="12" s="1"/>
  <c r="G58" i="12"/>
  <c r="H58" i="12" s="1"/>
  <c r="K58" i="12" s="1"/>
  <c r="L58" i="12" s="1"/>
  <c r="G59" i="12"/>
  <c r="H59" i="12" s="1"/>
  <c r="K59" i="12" s="1"/>
  <c r="L59" i="12" s="1"/>
  <c r="G60" i="12"/>
  <c r="H60" i="12" s="1"/>
  <c r="K60" i="12" s="1"/>
  <c r="L60" i="12" s="1"/>
  <c r="G61" i="12"/>
  <c r="H61" i="12" s="1"/>
  <c r="K61" i="12" s="1"/>
  <c r="L61" i="12" s="1"/>
  <c r="G62" i="12"/>
  <c r="H62" i="12" s="1"/>
  <c r="K62" i="12" s="1"/>
  <c r="L62" i="12" s="1"/>
  <c r="G63" i="12"/>
  <c r="H63" i="12" s="1"/>
  <c r="K63" i="12" s="1"/>
  <c r="L63" i="12" s="1"/>
  <c r="G64" i="12"/>
  <c r="H64" i="12" s="1"/>
  <c r="K64" i="12" s="1"/>
  <c r="L64" i="12" s="1"/>
  <c r="G65" i="12"/>
  <c r="H65" i="12" s="1"/>
  <c r="K65" i="12" s="1"/>
  <c r="L65" i="12" s="1"/>
  <c r="G66" i="12"/>
  <c r="H66" i="12" s="1"/>
  <c r="K66" i="12" s="1"/>
  <c r="L66" i="12" s="1"/>
  <c r="G67" i="12"/>
  <c r="H67" i="12" s="1"/>
  <c r="K67" i="12" s="1"/>
  <c r="L67" i="12" s="1"/>
  <c r="G68" i="12"/>
  <c r="H68" i="12" s="1"/>
  <c r="K68" i="12" s="1"/>
  <c r="L68" i="12" s="1"/>
  <c r="G69" i="12"/>
  <c r="H69" i="12" s="1"/>
  <c r="K69" i="12" s="1"/>
  <c r="L69" i="12" s="1"/>
  <c r="G70" i="12"/>
  <c r="H70" i="12" s="1"/>
  <c r="K70" i="12" s="1"/>
  <c r="L70" i="12" s="1"/>
  <c r="G71" i="12"/>
  <c r="H71" i="12" s="1"/>
  <c r="K71" i="12" s="1"/>
  <c r="L71" i="12" s="1"/>
  <c r="G72" i="12"/>
  <c r="H72" i="12" s="1"/>
  <c r="K72" i="12" s="1"/>
  <c r="L72" i="12" s="1"/>
  <c r="G73" i="12"/>
  <c r="H73" i="12" s="1"/>
  <c r="K73" i="12" s="1"/>
  <c r="L73" i="12" s="1"/>
  <c r="G74" i="12"/>
  <c r="H74" i="12" s="1"/>
  <c r="K74" i="12" s="1"/>
  <c r="L74" i="12" s="1"/>
  <c r="G75" i="12"/>
  <c r="H75" i="12" s="1"/>
  <c r="K75" i="12" s="1"/>
  <c r="L75" i="12" s="1"/>
  <c r="G76" i="12"/>
  <c r="H76" i="12" s="1"/>
  <c r="K76" i="12" s="1"/>
  <c r="L76" i="12" s="1"/>
  <c r="G77" i="12"/>
  <c r="H77" i="12" s="1"/>
  <c r="K77" i="12" s="1"/>
  <c r="L77" i="12" s="1"/>
  <c r="G78" i="12"/>
  <c r="H78" i="12" s="1"/>
  <c r="K78" i="12" s="1"/>
  <c r="L78" i="12" s="1"/>
  <c r="G79" i="12"/>
  <c r="H79" i="12" s="1"/>
  <c r="K79" i="12" s="1"/>
  <c r="L79" i="12" s="1"/>
  <c r="G80" i="12"/>
  <c r="H80" i="12" s="1"/>
  <c r="K80" i="12" s="1"/>
  <c r="L80" i="12" s="1"/>
  <c r="G81" i="12"/>
  <c r="H81" i="12" s="1"/>
  <c r="K81" i="12" s="1"/>
  <c r="L81" i="12" s="1"/>
  <c r="G82" i="12"/>
  <c r="H82" i="12" s="1"/>
  <c r="K82" i="12" s="1"/>
  <c r="L82" i="12" s="1"/>
  <c r="G83" i="12"/>
  <c r="H83" i="12" s="1"/>
  <c r="K83" i="12" s="1"/>
  <c r="L83" i="12" s="1"/>
  <c r="G84" i="12"/>
  <c r="H84" i="12" s="1"/>
  <c r="K84" i="12" s="1"/>
  <c r="L84" i="12" s="1"/>
  <c r="G85" i="12"/>
  <c r="H85" i="12" s="1"/>
  <c r="K85" i="12" s="1"/>
  <c r="L85" i="12" s="1"/>
  <c r="G86" i="12"/>
  <c r="H86" i="12" s="1"/>
  <c r="K86" i="12" s="1"/>
  <c r="L86" i="12" s="1"/>
  <c r="G87" i="12"/>
  <c r="H87" i="12" s="1"/>
  <c r="K87" i="12" s="1"/>
  <c r="L87" i="12" s="1"/>
  <c r="G88" i="12"/>
  <c r="H88" i="12" s="1"/>
  <c r="K88" i="12" s="1"/>
  <c r="L88" i="12" s="1"/>
  <c r="G89" i="12"/>
  <c r="H89" i="12" s="1"/>
  <c r="K89" i="12" s="1"/>
  <c r="L89" i="12" s="1"/>
  <c r="G90" i="12"/>
  <c r="H90" i="12" s="1"/>
  <c r="K90" i="12" s="1"/>
  <c r="L90" i="12" s="1"/>
  <c r="G91" i="12"/>
  <c r="H91" i="12" s="1"/>
  <c r="K91" i="12" s="1"/>
  <c r="L91" i="12" s="1"/>
  <c r="G92" i="12"/>
  <c r="H92" i="12" s="1"/>
  <c r="K92" i="12" s="1"/>
  <c r="L92" i="12" s="1"/>
  <c r="G93" i="12"/>
  <c r="H93" i="12" s="1"/>
  <c r="K93" i="12" s="1"/>
  <c r="L93" i="12" s="1"/>
  <c r="G94" i="12"/>
  <c r="H94" i="12" s="1"/>
  <c r="K94" i="12" s="1"/>
  <c r="L94" i="12" s="1"/>
  <c r="G95" i="12"/>
  <c r="H95" i="12" s="1"/>
  <c r="K95" i="12" s="1"/>
  <c r="L95" i="12" s="1"/>
  <c r="G96" i="12"/>
  <c r="H96" i="12" s="1"/>
  <c r="K96" i="12" s="1"/>
  <c r="L96" i="12" s="1"/>
  <c r="G97" i="12"/>
  <c r="H97" i="12" s="1"/>
  <c r="K97" i="12" s="1"/>
  <c r="L97" i="12" s="1"/>
  <c r="G98" i="12"/>
  <c r="H98" i="12" s="1"/>
  <c r="K98" i="12" s="1"/>
  <c r="L98" i="12" s="1"/>
  <c r="G99" i="12"/>
  <c r="H99" i="12" s="1"/>
  <c r="K99" i="12" s="1"/>
  <c r="L99" i="12" s="1"/>
  <c r="G100" i="12"/>
  <c r="H100" i="12" s="1"/>
  <c r="K100" i="12" s="1"/>
  <c r="L100" i="12" s="1"/>
  <c r="G101" i="12"/>
  <c r="H101" i="12" s="1"/>
  <c r="K101" i="12" s="1"/>
  <c r="L101" i="12" s="1"/>
  <c r="G102" i="12"/>
  <c r="H102" i="12" s="1"/>
  <c r="K102" i="12" s="1"/>
  <c r="L102" i="12" s="1"/>
  <c r="G103" i="12"/>
  <c r="H103" i="12" s="1"/>
  <c r="K103" i="12" s="1"/>
  <c r="L103" i="12" s="1"/>
  <c r="G104" i="12"/>
  <c r="H104" i="12" s="1"/>
  <c r="K104" i="12" s="1"/>
  <c r="L104" i="12" s="1"/>
  <c r="G105" i="12"/>
  <c r="H105" i="12" s="1"/>
  <c r="K105" i="12" s="1"/>
  <c r="L105" i="12" s="1"/>
  <c r="G106" i="12"/>
  <c r="H106" i="12" s="1"/>
  <c r="K106" i="12" s="1"/>
  <c r="L106" i="12" s="1"/>
  <c r="G107" i="12"/>
  <c r="H107" i="12" s="1"/>
  <c r="K107" i="12" s="1"/>
  <c r="L107" i="12" s="1"/>
  <c r="G108" i="12"/>
  <c r="H108" i="12" s="1"/>
  <c r="K108" i="12" s="1"/>
  <c r="L108" i="12" s="1"/>
  <c r="G109" i="12"/>
  <c r="H109" i="12" s="1"/>
  <c r="K109" i="12" s="1"/>
  <c r="L109" i="12" s="1"/>
  <c r="G110" i="12"/>
  <c r="H110" i="12" s="1"/>
  <c r="K110" i="12" s="1"/>
  <c r="L110" i="12" s="1"/>
  <c r="G111" i="12"/>
  <c r="H111" i="12" s="1"/>
  <c r="K111" i="12" s="1"/>
  <c r="L111" i="12" s="1"/>
  <c r="G112" i="12"/>
  <c r="H112" i="12" s="1"/>
  <c r="K112" i="12" s="1"/>
  <c r="L112" i="12" s="1"/>
  <c r="G113" i="12"/>
  <c r="H113" i="12" s="1"/>
  <c r="K113" i="12" s="1"/>
  <c r="L113" i="12" s="1"/>
  <c r="G114" i="12"/>
  <c r="H114" i="12" s="1"/>
  <c r="K114" i="12" s="1"/>
  <c r="L114" i="12" s="1"/>
  <c r="G115" i="12"/>
  <c r="H115" i="12" s="1"/>
  <c r="K115" i="12" s="1"/>
  <c r="L115" i="12" s="1"/>
  <c r="G116" i="12"/>
  <c r="H116" i="12" s="1"/>
  <c r="K116" i="12" s="1"/>
  <c r="L116" i="12" s="1"/>
  <c r="G117" i="12"/>
  <c r="H117" i="12" s="1"/>
  <c r="K117" i="12" s="1"/>
  <c r="L117" i="12" s="1"/>
  <c r="G118" i="12"/>
  <c r="H118" i="12" s="1"/>
  <c r="K118" i="12" s="1"/>
  <c r="L118" i="12" s="1"/>
  <c r="G119" i="12"/>
  <c r="H119" i="12" s="1"/>
  <c r="K119" i="12" s="1"/>
  <c r="L119" i="12" s="1"/>
  <c r="G120" i="12"/>
  <c r="H120" i="12" s="1"/>
  <c r="K120" i="12" s="1"/>
  <c r="L120" i="12" s="1"/>
  <c r="G121" i="12"/>
  <c r="H121" i="12" s="1"/>
  <c r="K121" i="12" s="1"/>
  <c r="L121" i="12" s="1"/>
  <c r="G122" i="12"/>
  <c r="H122" i="12" s="1"/>
  <c r="K122" i="12" s="1"/>
  <c r="L122" i="12" s="1"/>
  <c r="G123" i="12"/>
  <c r="H123" i="12" s="1"/>
  <c r="K123" i="12" s="1"/>
  <c r="L123" i="12" s="1"/>
  <c r="G124" i="12"/>
  <c r="H124" i="12" s="1"/>
  <c r="K124" i="12" s="1"/>
  <c r="L124" i="12" s="1"/>
  <c r="G125" i="12"/>
  <c r="H125" i="12" s="1"/>
  <c r="K125" i="12" s="1"/>
  <c r="L125" i="12" s="1"/>
  <c r="G126" i="12"/>
  <c r="H126" i="12" s="1"/>
  <c r="K126" i="12" s="1"/>
  <c r="L126" i="12" s="1"/>
  <c r="G127" i="12"/>
  <c r="H127" i="12" s="1"/>
  <c r="K127" i="12" s="1"/>
  <c r="L127" i="12" s="1"/>
  <c r="G128" i="12"/>
  <c r="H128" i="12" s="1"/>
  <c r="K128" i="12" s="1"/>
  <c r="L128" i="12" s="1"/>
  <c r="G129" i="12"/>
  <c r="H129" i="12" s="1"/>
  <c r="K129" i="12" s="1"/>
  <c r="L129" i="12" s="1"/>
  <c r="G130" i="12"/>
  <c r="H130" i="12" s="1"/>
  <c r="K130" i="12" s="1"/>
  <c r="L130" i="12" s="1"/>
  <c r="G131" i="12"/>
  <c r="H131" i="12" s="1"/>
  <c r="K131" i="12" s="1"/>
  <c r="L131" i="12" s="1"/>
  <c r="G132" i="12"/>
  <c r="H132" i="12" s="1"/>
  <c r="K132" i="12" s="1"/>
  <c r="L132" i="12" s="1"/>
  <c r="G133" i="12"/>
  <c r="H133" i="12" s="1"/>
  <c r="K133" i="12" s="1"/>
  <c r="L133" i="12" s="1"/>
  <c r="G134" i="12"/>
  <c r="H134" i="12" s="1"/>
  <c r="K134" i="12" s="1"/>
  <c r="L134" i="12" s="1"/>
  <c r="G135" i="12"/>
  <c r="H135" i="12" s="1"/>
  <c r="K135" i="12" s="1"/>
  <c r="L135" i="12" s="1"/>
  <c r="G136" i="12"/>
  <c r="H136" i="12" s="1"/>
  <c r="K136" i="12" s="1"/>
  <c r="L136" i="12" s="1"/>
  <c r="G137" i="12"/>
  <c r="H137" i="12" s="1"/>
  <c r="K137" i="12" s="1"/>
  <c r="L137" i="12" s="1"/>
  <c r="G138" i="12"/>
  <c r="H138" i="12" s="1"/>
  <c r="K138" i="12" s="1"/>
  <c r="L138" i="12" s="1"/>
  <c r="G139" i="12"/>
  <c r="H139" i="12" s="1"/>
  <c r="K139" i="12" s="1"/>
  <c r="L139" i="12" s="1"/>
  <c r="G140" i="12"/>
  <c r="H140" i="12" s="1"/>
  <c r="K140" i="12" s="1"/>
  <c r="L140" i="12" s="1"/>
  <c r="G141" i="12"/>
  <c r="H141" i="12" s="1"/>
  <c r="K141" i="12" s="1"/>
  <c r="L141" i="12" s="1"/>
  <c r="G142" i="12"/>
  <c r="H142" i="12" s="1"/>
  <c r="K142" i="12" s="1"/>
  <c r="L142" i="12" s="1"/>
  <c r="G143" i="12"/>
  <c r="H143" i="12" s="1"/>
  <c r="K143" i="12" s="1"/>
  <c r="L143" i="12" s="1"/>
  <c r="G144" i="12"/>
  <c r="H144" i="12" s="1"/>
  <c r="K144" i="12" s="1"/>
  <c r="L144" i="12" s="1"/>
  <c r="G145" i="12"/>
  <c r="H145" i="12" s="1"/>
  <c r="K145" i="12" s="1"/>
  <c r="L145" i="12" s="1"/>
  <c r="G146" i="12"/>
  <c r="H146" i="12" s="1"/>
  <c r="K146" i="12" s="1"/>
  <c r="L146" i="12" s="1"/>
  <c r="G147" i="12"/>
  <c r="H147" i="12" s="1"/>
  <c r="K147" i="12" s="1"/>
  <c r="L147" i="12" s="1"/>
  <c r="G148" i="12"/>
  <c r="H148" i="12" s="1"/>
  <c r="K148" i="12" s="1"/>
  <c r="L148" i="12" s="1"/>
  <c r="G149" i="12"/>
  <c r="H149" i="12" s="1"/>
  <c r="K149" i="12" s="1"/>
  <c r="L149" i="12" s="1"/>
  <c r="G150" i="12"/>
  <c r="H150" i="12" s="1"/>
  <c r="K150" i="12" s="1"/>
  <c r="L150" i="12" s="1"/>
  <c r="G151" i="12"/>
  <c r="H151" i="12" s="1"/>
  <c r="K151" i="12" s="1"/>
  <c r="L151" i="12" s="1"/>
  <c r="G152" i="12"/>
  <c r="H152" i="12" s="1"/>
  <c r="K152" i="12" s="1"/>
  <c r="L152" i="12" s="1"/>
  <c r="G153" i="12"/>
  <c r="H153" i="12" s="1"/>
  <c r="K153" i="12" s="1"/>
  <c r="L153" i="12" s="1"/>
  <c r="G154" i="12"/>
  <c r="H154" i="12" s="1"/>
  <c r="K154" i="12" s="1"/>
  <c r="L154" i="12" s="1"/>
  <c r="G155" i="12"/>
  <c r="H155" i="12" s="1"/>
  <c r="K155" i="12" s="1"/>
  <c r="L155" i="12" s="1"/>
  <c r="G156" i="12"/>
  <c r="H156" i="12" s="1"/>
  <c r="K156" i="12" s="1"/>
  <c r="L156" i="12" s="1"/>
  <c r="G157" i="12"/>
  <c r="H157" i="12" s="1"/>
  <c r="K157" i="12" s="1"/>
  <c r="L157" i="12" s="1"/>
  <c r="G158" i="12"/>
  <c r="H158" i="12" s="1"/>
  <c r="K158" i="12" s="1"/>
  <c r="L158" i="12" s="1"/>
  <c r="G159" i="12"/>
  <c r="H159" i="12" s="1"/>
  <c r="K159" i="12" s="1"/>
  <c r="L159" i="12" s="1"/>
  <c r="G160" i="12"/>
  <c r="H160" i="12" s="1"/>
  <c r="K160" i="12" s="1"/>
  <c r="L160" i="12" s="1"/>
  <c r="G161" i="12"/>
  <c r="H161" i="12" s="1"/>
  <c r="K161" i="12" s="1"/>
  <c r="L161" i="12" s="1"/>
  <c r="G162" i="12"/>
  <c r="H162" i="12" s="1"/>
  <c r="K162" i="12" s="1"/>
  <c r="L162" i="12" s="1"/>
  <c r="G163" i="12"/>
  <c r="H163" i="12" s="1"/>
  <c r="K163" i="12" s="1"/>
  <c r="L163" i="12" s="1"/>
  <c r="G164" i="12"/>
  <c r="H164" i="12" s="1"/>
  <c r="K164" i="12" s="1"/>
  <c r="L164" i="12" s="1"/>
  <c r="G165" i="12"/>
  <c r="H165" i="12" s="1"/>
  <c r="K165" i="12" s="1"/>
  <c r="L165" i="12" s="1"/>
  <c r="G166" i="12"/>
  <c r="H166" i="12" s="1"/>
  <c r="K166" i="12" s="1"/>
  <c r="L166" i="12" s="1"/>
  <c r="G167" i="12"/>
  <c r="H167" i="12" s="1"/>
  <c r="K167" i="12" s="1"/>
  <c r="L167" i="12" s="1"/>
  <c r="G168" i="12"/>
  <c r="H168" i="12" s="1"/>
  <c r="K168" i="12" s="1"/>
  <c r="L168" i="12" s="1"/>
  <c r="G169" i="12"/>
  <c r="H169" i="12" s="1"/>
  <c r="K169" i="12" s="1"/>
  <c r="L169" i="12" s="1"/>
  <c r="G170" i="12"/>
  <c r="H170" i="12" s="1"/>
  <c r="K170" i="12" s="1"/>
  <c r="L170" i="12" s="1"/>
  <c r="G171" i="12"/>
  <c r="H171" i="12" s="1"/>
  <c r="K171" i="12" s="1"/>
  <c r="L171" i="12" s="1"/>
  <c r="G172" i="12"/>
  <c r="H172" i="12" s="1"/>
  <c r="K172" i="12" s="1"/>
  <c r="L172" i="12" s="1"/>
  <c r="G173" i="12"/>
  <c r="H173" i="12" s="1"/>
  <c r="K173" i="12" s="1"/>
  <c r="L173" i="12" s="1"/>
  <c r="G174" i="12"/>
  <c r="H174" i="12" s="1"/>
  <c r="K174" i="12" s="1"/>
  <c r="L174" i="12" s="1"/>
  <c r="G175" i="12"/>
  <c r="H175" i="12" s="1"/>
  <c r="K175" i="12" s="1"/>
  <c r="L175" i="12" s="1"/>
  <c r="G176" i="12"/>
  <c r="H176" i="12" s="1"/>
  <c r="K176" i="12" s="1"/>
  <c r="L176" i="12" s="1"/>
  <c r="G177" i="12"/>
  <c r="H177" i="12" s="1"/>
  <c r="K177" i="12" s="1"/>
  <c r="L177" i="12" s="1"/>
  <c r="G178" i="12"/>
  <c r="H178" i="12" s="1"/>
  <c r="K178" i="12" s="1"/>
  <c r="L178" i="12" s="1"/>
  <c r="G179" i="12"/>
  <c r="H179" i="12" s="1"/>
  <c r="K179" i="12" s="1"/>
  <c r="L179" i="12" s="1"/>
  <c r="G180" i="12"/>
  <c r="H180" i="12" s="1"/>
  <c r="K180" i="12" s="1"/>
  <c r="L180" i="12" s="1"/>
  <c r="G181" i="12"/>
  <c r="H181" i="12" s="1"/>
  <c r="K181" i="12" s="1"/>
  <c r="L181" i="12" s="1"/>
  <c r="G182" i="12"/>
  <c r="H182" i="12" s="1"/>
  <c r="K182" i="12" s="1"/>
  <c r="L182" i="12" s="1"/>
  <c r="G183" i="12"/>
  <c r="H183" i="12" s="1"/>
  <c r="K183" i="12" s="1"/>
  <c r="L183" i="12" s="1"/>
  <c r="G184" i="12"/>
  <c r="H184" i="12" s="1"/>
  <c r="K184" i="12" s="1"/>
  <c r="L184" i="12" s="1"/>
  <c r="G185" i="12"/>
  <c r="H185" i="12" s="1"/>
  <c r="K185" i="12" s="1"/>
  <c r="L185" i="12" s="1"/>
  <c r="G186" i="12"/>
  <c r="H186" i="12" s="1"/>
  <c r="K186" i="12" s="1"/>
  <c r="L186" i="12" s="1"/>
  <c r="G187" i="12"/>
  <c r="H187" i="12" s="1"/>
  <c r="K187" i="12" s="1"/>
  <c r="L187" i="12" s="1"/>
  <c r="G188" i="12"/>
  <c r="H188" i="12" s="1"/>
  <c r="K188" i="12" s="1"/>
  <c r="L188" i="12" s="1"/>
  <c r="G189" i="12"/>
  <c r="H189" i="12" s="1"/>
  <c r="K189" i="12" s="1"/>
  <c r="L189" i="12" s="1"/>
  <c r="G190" i="12"/>
  <c r="H190" i="12" s="1"/>
  <c r="K190" i="12" s="1"/>
  <c r="L190" i="12" s="1"/>
  <c r="G191" i="12"/>
  <c r="H191" i="12" s="1"/>
  <c r="K191" i="12" s="1"/>
  <c r="L191" i="12" s="1"/>
  <c r="G192" i="12"/>
  <c r="H192" i="12" s="1"/>
  <c r="K192" i="12" s="1"/>
  <c r="L192" i="12" s="1"/>
  <c r="G193" i="12"/>
  <c r="H193" i="12" s="1"/>
  <c r="K193" i="12" s="1"/>
  <c r="L193" i="12" s="1"/>
  <c r="G194" i="12"/>
  <c r="H194" i="12" s="1"/>
  <c r="K194" i="12" s="1"/>
  <c r="L194" i="12" s="1"/>
  <c r="G195" i="12"/>
  <c r="H195" i="12" s="1"/>
  <c r="K195" i="12" s="1"/>
  <c r="L195" i="12" s="1"/>
  <c r="G196" i="12"/>
  <c r="H196" i="12" s="1"/>
  <c r="K196" i="12" s="1"/>
  <c r="L196" i="12" s="1"/>
  <c r="G197" i="12"/>
  <c r="H197" i="12" s="1"/>
  <c r="K197" i="12" s="1"/>
  <c r="L197" i="12" s="1"/>
  <c r="G198" i="12"/>
  <c r="H198" i="12" s="1"/>
  <c r="K198" i="12" s="1"/>
  <c r="L198" i="12" s="1"/>
  <c r="G199" i="12"/>
  <c r="H199" i="12" s="1"/>
  <c r="K199" i="12" s="1"/>
  <c r="L199" i="12" s="1"/>
  <c r="G200" i="12"/>
  <c r="H200" i="12" s="1"/>
  <c r="K200" i="12" s="1"/>
  <c r="L200" i="12" s="1"/>
  <c r="G201" i="12"/>
  <c r="H201" i="12" s="1"/>
  <c r="K201" i="12" s="1"/>
  <c r="L201" i="12" s="1"/>
  <c r="G202" i="12"/>
  <c r="H202" i="12" s="1"/>
  <c r="K202" i="12" s="1"/>
  <c r="L202" i="12" s="1"/>
  <c r="G203" i="12"/>
  <c r="H203" i="12" s="1"/>
  <c r="K203" i="12" s="1"/>
  <c r="L203" i="12" s="1"/>
  <c r="G204" i="12"/>
  <c r="H204" i="12" s="1"/>
  <c r="K204" i="12" s="1"/>
  <c r="L204" i="12" s="1"/>
  <c r="G205" i="12"/>
  <c r="H205" i="12" s="1"/>
  <c r="K205" i="12" s="1"/>
  <c r="L205" i="12" s="1"/>
  <c r="G206" i="12"/>
  <c r="H206" i="12" s="1"/>
  <c r="K206" i="12" s="1"/>
  <c r="L206" i="12" s="1"/>
  <c r="G207" i="12"/>
  <c r="H207" i="12" s="1"/>
  <c r="K207" i="12" s="1"/>
  <c r="L207" i="12" s="1"/>
  <c r="G208" i="12"/>
  <c r="H208" i="12" s="1"/>
  <c r="K208" i="12" s="1"/>
  <c r="L208" i="12" s="1"/>
  <c r="G209" i="12"/>
  <c r="H209" i="12" s="1"/>
  <c r="K209" i="12" s="1"/>
  <c r="L209" i="12" s="1"/>
  <c r="G210" i="12"/>
  <c r="H210" i="12" s="1"/>
  <c r="K210" i="12" s="1"/>
  <c r="L210" i="12" s="1"/>
  <c r="G211" i="12"/>
  <c r="H211" i="12" s="1"/>
  <c r="K211" i="12" s="1"/>
  <c r="L211" i="12" s="1"/>
  <c r="G212" i="12"/>
  <c r="H212" i="12" s="1"/>
  <c r="K212" i="12" s="1"/>
  <c r="L212" i="12" s="1"/>
  <c r="G213" i="12"/>
  <c r="H213" i="12" s="1"/>
  <c r="K213" i="12" s="1"/>
  <c r="L213" i="12" s="1"/>
  <c r="G214" i="12"/>
  <c r="H214" i="12" s="1"/>
  <c r="K214" i="12" s="1"/>
  <c r="L214" i="12" s="1"/>
  <c r="G215" i="12"/>
  <c r="H215" i="12" s="1"/>
  <c r="K215" i="12" s="1"/>
  <c r="L215" i="12" s="1"/>
  <c r="G216" i="12"/>
  <c r="H216" i="12" s="1"/>
  <c r="K216" i="12" s="1"/>
  <c r="L216" i="12" s="1"/>
  <c r="G217" i="12"/>
  <c r="H217" i="12" s="1"/>
  <c r="K217" i="12" s="1"/>
  <c r="L217" i="12" s="1"/>
  <c r="G218" i="12"/>
  <c r="H218" i="12" s="1"/>
  <c r="K218" i="12" s="1"/>
  <c r="L218" i="12" s="1"/>
  <c r="G219" i="12"/>
  <c r="H219" i="12" s="1"/>
  <c r="K219" i="12" s="1"/>
  <c r="L219" i="12" s="1"/>
  <c r="G220" i="12"/>
  <c r="H220" i="12" s="1"/>
  <c r="K220" i="12" s="1"/>
  <c r="L220" i="12" s="1"/>
  <c r="G221" i="12"/>
  <c r="H221" i="12" s="1"/>
  <c r="K221" i="12" s="1"/>
  <c r="L221" i="12" s="1"/>
  <c r="G222" i="12"/>
  <c r="H222" i="12" s="1"/>
  <c r="K222" i="12" s="1"/>
  <c r="L222" i="12" s="1"/>
  <c r="G223" i="12"/>
  <c r="H223" i="12" s="1"/>
  <c r="K223" i="12" s="1"/>
  <c r="L223" i="12" s="1"/>
  <c r="G224" i="12"/>
  <c r="H224" i="12" s="1"/>
  <c r="K224" i="12" s="1"/>
  <c r="L224" i="12" s="1"/>
  <c r="G225" i="12"/>
  <c r="H225" i="12" s="1"/>
  <c r="K225" i="12" s="1"/>
  <c r="L225" i="12" s="1"/>
  <c r="G226" i="12"/>
  <c r="H226" i="12" s="1"/>
  <c r="K226" i="12" s="1"/>
  <c r="L226" i="12" s="1"/>
  <c r="G227" i="12"/>
  <c r="H227" i="12" s="1"/>
  <c r="K227" i="12" s="1"/>
  <c r="L227" i="12" s="1"/>
  <c r="G228" i="12"/>
  <c r="H228" i="12" s="1"/>
  <c r="K228" i="12" s="1"/>
  <c r="L228" i="12" s="1"/>
  <c r="G229" i="12"/>
  <c r="H229" i="12" s="1"/>
  <c r="K229" i="12" s="1"/>
  <c r="L229" i="12" s="1"/>
  <c r="G230" i="12"/>
  <c r="H230" i="12" s="1"/>
  <c r="K230" i="12" s="1"/>
  <c r="L230" i="12" s="1"/>
  <c r="G231" i="12"/>
  <c r="H231" i="12" s="1"/>
  <c r="K231" i="12" s="1"/>
  <c r="L231" i="12" s="1"/>
  <c r="G232" i="12"/>
  <c r="H232" i="12" s="1"/>
  <c r="K232" i="12" s="1"/>
  <c r="L232" i="12" s="1"/>
  <c r="G233" i="12"/>
  <c r="H233" i="12" s="1"/>
  <c r="K233" i="12" s="1"/>
  <c r="L233" i="12" s="1"/>
  <c r="G234" i="12"/>
  <c r="H234" i="12" s="1"/>
  <c r="K234" i="12" s="1"/>
  <c r="L234" i="12" s="1"/>
  <c r="G235" i="12"/>
  <c r="H235" i="12" s="1"/>
  <c r="K235" i="12" s="1"/>
  <c r="L235" i="12" s="1"/>
  <c r="G236" i="12"/>
  <c r="H236" i="12" s="1"/>
  <c r="K236" i="12" s="1"/>
  <c r="L236" i="12" s="1"/>
  <c r="G237" i="12"/>
  <c r="H237" i="12" s="1"/>
  <c r="K237" i="12" s="1"/>
  <c r="L237" i="12" s="1"/>
  <c r="G238" i="12"/>
  <c r="H238" i="12" s="1"/>
  <c r="K238" i="12" s="1"/>
  <c r="L238" i="12" s="1"/>
  <c r="G239" i="12"/>
  <c r="H239" i="12" s="1"/>
  <c r="K239" i="12" s="1"/>
  <c r="L239" i="12" s="1"/>
  <c r="G240" i="12"/>
  <c r="H240" i="12" s="1"/>
  <c r="K240" i="12" s="1"/>
  <c r="L240" i="12" s="1"/>
  <c r="G241" i="12"/>
  <c r="H241" i="12" s="1"/>
  <c r="K241" i="12" s="1"/>
  <c r="L241" i="12" s="1"/>
  <c r="G242" i="12"/>
  <c r="H242" i="12" s="1"/>
  <c r="K242" i="12" s="1"/>
  <c r="L242" i="12" s="1"/>
  <c r="G243" i="12"/>
  <c r="H243" i="12" s="1"/>
  <c r="K243" i="12" s="1"/>
  <c r="L243" i="12" s="1"/>
  <c r="G244" i="12"/>
  <c r="H244" i="12" s="1"/>
  <c r="K244" i="12" s="1"/>
  <c r="L244" i="12" s="1"/>
  <c r="G245" i="12"/>
  <c r="H245" i="12" s="1"/>
  <c r="K245" i="12" s="1"/>
  <c r="L245" i="12" s="1"/>
  <c r="G246" i="12"/>
  <c r="H246" i="12" s="1"/>
  <c r="K246" i="12" s="1"/>
  <c r="L246" i="12" s="1"/>
  <c r="G247" i="12"/>
  <c r="H247" i="12" s="1"/>
  <c r="K247" i="12" s="1"/>
  <c r="L247" i="12" s="1"/>
  <c r="G248" i="12"/>
  <c r="H248" i="12" s="1"/>
  <c r="K248" i="12" s="1"/>
  <c r="L248" i="12" s="1"/>
  <c r="G249" i="12"/>
  <c r="H249" i="12" s="1"/>
  <c r="K249" i="12" s="1"/>
  <c r="L249" i="12" s="1"/>
  <c r="G250" i="12"/>
  <c r="H250" i="12" s="1"/>
  <c r="K250" i="12" s="1"/>
  <c r="L250" i="12" s="1"/>
  <c r="G251" i="12"/>
  <c r="H251" i="12" s="1"/>
  <c r="K251" i="12" s="1"/>
  <c r="L251" i="12" s="1"/>
  <c r="G252" i="12"/>
  <c r="H252" i="12" s="1"/>
  <c r="K252" i="12" s="1"/>
  <c r="L252" i="12" s="1"/>
  <c r="G253" i="12"/>
  <c r="H253" i="12" s="1"/>
  <c r="K253" i="12" s="1"/>
  <c r="L253" i="12" s="1"/>
  <c r="G254" i="12"/>
  <c r="H254" i="12" s="1"/>
  <c r="K254" i="12" s="1"/>
  <c r="L254" i="12" s="1"/>
  <c r="G255" i="12"/>
  <c r="H255" i="12" s="1"/>
  <c r="K255" i="12" s="1"/>
  <c r="L255" i="12" s="1"/>
  <c r="G256" i="12"/>
  <c r="H256" i="12" s="1"/>
  <c r="K256" i="12" s="1"/>
  <c r="L256" i="12" s="1"/>
  <c r="G257" i="12"/>
  <c r="H257" i="12" s="1"/>
  <c r="K257" i="12" s="1"/>
  <c r="L257" i="12" s="1"/>
  <c r="G258" i="12"/>
  <c r="H258" i="12" s="1"/>
  <c r="K258" i="12" s="1"/>
  <c r="L258" i="12" s="1"/>
  <c r="G259" i="12"/>
  <c r="H259" i="12" s="1"/>
  <c r="K259" i="12" s="1"/>
  <c r="L259" i="12" s="1"/>
  <c r="G260" i="12"/>
  <c r="H260" i="12" s="1"/>
  <c r="K260" i="12" s="1"/>
  <c r="L260" i="12" s="1"/>
  <c r="G261" i="12"/>
  <c r="H261" i="12" s="1"/>
  <c r="K261" i="12" s="1"/>
  <c r="L261" i="12" s="1"/>
  <c r="G262" i="12"/>
  <c r="H262" i="12" s="1"/>
  <c r="K262" i="12" s="1"/>
  <c r="L262" i="12" s="1"/>
  <c r="G263" i="12"/>
  <c r="H263" i="12" s="1"/>
  <c r="K263" i="12" s="1"/>
  <c r="L263" i="12" s="1"/>
  <c r="G264" i="12"/>
  <c r="H264" i="12" s="1"/>
  <c r="K264" i="12" s="1"/>
  <c r="L264" i="12" s="1"/>
  <c r="G265" i="12"/>
  <c r="H265" i="12" s="1"/>
  <c r="K265" i="12" s="1"/>
  <c r="L265" i="12" s="1"/>
  <c r="G266" i="12"/>
  <c r="H266" i="12" s="1"/>
  <c r="K266" i="12" s="1"/>
  <c r="L266" i="12" s="1"/>
  <c r="G267" i="12"/>
  <c r="H267" i="12" s="1"/>
  <c r="K267" i="12" s="1"/>
  <c r="L267" i="12" s="1"/>
  <c r="G268" i="12"/>
  <c r="H268" i="12" s="1"/>
  <c r="K268" i="12" s="1"/>
  <c r="L268" i="12" s="1"/>
  <c r="G269" i="12"/>
  <c r="H269" i="12" s="1"/>
  <c r="K269" i="12" s="1"/>
  <c r="L269" i="12" s="1"/>
  <c r="G270" i="12"/>
  <c r="H270" i="12" s="1"/>
  <c r="K270" i="12" s="1"/>
  <c r="L270" i="12" s="1"/>
  <c r="G271" i="12"/>
  <c r="H271" i="12" s="1"/>
  <c r="K271" i="12" s="1"/>
  <c r="L271" i="12" s="1"/>
  <c r="G272" i="12"/>
  <c r="H272" i="12" s="1"/>
  <c r="K272" i="12" s="1"/>
  <c r="L272" i="12" s="1"/>
  <c r="G273" i="12"/>
  <c r="H273" i="12" s="1"/>
  <c r="K273" i="12" s="1"/>
  <c r="L273" i="12" s="1"/>
  <c r="G274" i="12"/>
  <c r="H274" i="12" s="1"/>
  <c r="K274" i="12" s="1"/>
  <c r="L274" i="12" s="1"/>
  <c r="G275" i="12"/>
  <c r="H275" i="12" s="1"/>
  <c r="K275" i="12" s="1"/>
  <c r="L275" i="12" s="1"/>
  <c r="G276" i="12"/>
  <c r="H276" i="12" s="1"/>
  <c r="K276" i="12" s="1"/>
  <c r="L276" i="12" s="1"/>
  <c r="G277" i="12"/>
  <c r="H277" i="12" s="1"/>
  <c r="K277" i="12" s="1"/>
  <c r="L277" i="12" s="1"/>
  <c r="G278" i="12"/>
  <c r="H278" i="12" s="1"/>
  <c r="K278" i="12" s="1"/>
  <c r="L278" i="12" s="1"/>
  <c r="G279" i="12"/>
  <c r="H279" i="12" s="1"/>
  <c r="K279" i="12" s="1"/>
  <c r="L279" i="12" s="1"/>
  <c r="G280" i="12"/>
  <c r="H280" i="12" s="1"/>
  <c r="K280" i="12" s="1"/>
  <c r="L280" i="12" s="1"/>
  <c r="G281" i="12"/>
  <c r="H281" i="12" s="1"/>
  <c r="K281" i="12" s="1"/>
  <c r="L281" i="12" s="1"/>
  <c r="G282" i="12"/>
  <c r="H282" i="12" s="1"/>
  <c r="K282" i="12" s="1"/>
  <c r="L282" i="12" s="1"/>
  <c r="G283" i="12"/>
  <c r="H283" i="12" s="1"/>
  <c r="K283" i="12" s="1"/>
  <c r="L283" i="12" s="1"/>
  <c r="G284" i="12"/>
  <c r="H284" i="12" s="1"/>
  <c r="K284" i="12" s="1"/>
  <c r="L284" i="12" s="1"/>
  <c r="G285" i="12"/>
  <c r="H285" i="12" s="1"/>
  <c r="K285" i="12" s="1"/>
  <c r="L285" i="12" s="1"/>
  <c r="G286" i="12"/>
  <c r="H286" i="12" s="1"/>
  <c r="K286" i="12" s="1"/>
  <c r="L286" i="12" s="1"/>
  <c r="G287" i="12"/>
  <c r="H287" i="12" s="1"/>
  <c r="K287" i="12" s="1"/>
  <c r="L287" i="12" s="1"/>
  <c r="G288" i="12"/>
  <c r="H288" i="12" s="1"/>
  <c r="K288" i="12" s="1"/>
  <c r="L288" i="12" s="1"/>
  <c r="G289" i="12"/>
  <c r="H289" i="12" s="1"/>
  <c r="K289" i="12" s="1"/>
  <c r="L289" i="12" s="1"/>
  <c r="G290" i="12"/>
  <c r="H290" i="12" s="1"/>
  <c r="K290" i="12" s="1"/>
  <c r="L290" i="12" s="1"/>
  <c r="G291" i="12"/>
  <c r="H291" i="12" s="1"/>
  <c r="K291" i="12" s="1"/>
  <c r="L291" i="12" s="1"/>
  <c r="G292" i="12"/>
  <c r="H292" i="12" s="1"/>
  <c r="K292" i="12" s="1"/>
  <c r="L292" i="12" s="1"/>
  <c r="G293" i="12"/>
  <c r="H293" i="12" s="1"/>
  <c r="K293" i="12" s="1"/>
  <c r="L293" i="12" s="1"/>
  <c r="G294" i="12"/>
  <c r="H294" i="12" s="1"/>
  <c r="K294" i="12" s="1"/>
  <c r="L294" i="12" s="1"/>
  <c r="G295" i="12"/>
  <c r="H295" i="12" s="1"/>
  <c r="K295" i="12" s="1"/>
  <c r="L295" i="12" s="1"/>
  <c r="G296" i="12"/>
  <c r="H296" i="12" s="1"/>
  <c r="K296" i="12" s="1"/>
  <c r="L296" i="12" s="1"/>
  <c r="G297" i="12"/>
  <c r="H297" i="12" s="1"/>
  <c r="K297" i="12" s="1"/>
  <c r="L297" i="12" s="1"/>
  <c r="G298" i="12"/>
  <c r="H298" i="12" s="1"/>
  <c r="K298" i="12" s="1"/>
  <c r="L298" i="12" s="1"/>
  <c r="G299" i="12"/>
  <c r="H299" i="12" s="1"/>
  <c r="K299" i="12" s="1"/>
  <c r="L299" i="12" s="1"/>
  <c r="G300" i="12"/>
  <c r="H300" i="12" s="1"/>
  <c r="K300" i="12" s="1"/>
  <c r="L300" i="12" s="1"/>
  <c r="G301" i="12"/>
  <c r="H301" i="12" s="1"/>
  <c r="K301" i="12" s="1"/>
  <c r="L301" i="12" s="1"/>
  <c r="G302" i="12"/>
  <c r="H302" i="12" s="1"/>
  <c r="K302" i="12" s="1"/>
  <c r="L302" i="12" s="1"/>
  <c r="G303" i="12"/>
  <c r="H303" i="12" s="1"/>
  <c r="K303" i="12" s="1"/>
  <c r="L303" i="12" s="1"/>
  <c r="K12" i="12"/>
  <c r="L12" i="12" s="1"/>
  <c r="U10" i="10" l="1"/>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111"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44" i="10"/>
  <c r="U145" i="10"/>
  <c r="U146"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U295" i="10"/>
  <c r="U296" i="10"/>
  <c r="U297" i="10"/>
  <c r="U298" i="10"/>
  <c r="U299" i="10"/>
  <c r="U300" i="10"/>
  <c r="S7" i="10"/>
  <c r="T7" i="10"/>
  <c r="U7" i="10" l="1"/>
  <c r="AB14"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1" i="9"/>
  <c r="AB42" i="9"/>
  <c r="AB43" i="9"/>
  <c r="AB44" i="9"/>
  <c r="AB45" i="9"/>
  <c r="AB46" i="9"/>
  <c r="AB47" i="9"/>
  <c r="AB48" i="9"/>
  <c r="AB49" i="9"/>
  <c r="AB50" i="9"/>
  <c r="AB51" i="9"/>
  <c r="AB52" i="9"/>
  <c r="AB53" i="9"/>
  <c r="AB54" i="9"/>
  <c r="AB55" i="9"/>
  <c r="AB56" i="9"/>
  <c r="AB57" i="9"/>
  <c r="AB58" i="9"/>
  <c r="AB59" i="9"/>
  <c r="AB60" i="9"/>
  <c r="AB61" i="9"/>
  <c r="AB62" i="9"/>
  <c r="AB63" i="9"/>
  <c r="AB64" i="9"/>
  <c r="AB65" i="9"/>
  <c r="AB66" i="9"/>
  <c r="AB67" i="9"/>
  <c r="AB68" i="9"/>
  <c r="AB69" i="9"/>
  <c r="AB70" i="9"/>
  <c r="AB71" i="9"/>
  <c r="AB72" i="9"/>
  <c r="AB73" i="9"/>
  <c r="AB74" i="9"/>
  <c r="AB75" i="9"/>
  <c r="AB76" i="9"/>
  <c r="AB77" i="9"/>
  <c r="AB78" i="9"/>
  <c r="AB79" i="9"/>
  <c r="AB80" i="9"/>
  <c r="AB81" i="9"/>
  <c r="AB82" i="9"/>
  <c r="AB83" i="9"/>
  <c r="AB84" i="9"/>
  <c r="AB85" i="9"/>
  <c r="AB86" i="9"/>
  <c r="AB87" i="9"/>
  <c r="AB88" i="9"/>
  <c r="AB89" i="9"/>
  <c r="AB90" i="9"/>
  <c r="AB91" i="9"/>
  <c r="AB92" i="9"/>
  <c r="AB93" i="9"/>
  <c r="AB94" i="9"/>
  <c r="AB95" i="9"/>
  <c r="AB96" i="9"/>
  <c r="AB97" i="9"/>
  <c r="AB98" i="9"/>
  <c r="AB99" i="9"/>
  <c r="AB100" i="9"/>
  <c r="AB101" i="9"/>
  <c r="AB102" i="9"/>
  <c r="AB103" i="9"/>
  <c r="AB104" i="9"/>
  <c r="AB105" i="9"/>
  <c r="AB106" i="9"/>
  <c r="AB107" i="9"/>
  <c r="AB108" i="9"/>
  <c r="AB109" i="9"/>
  <c r="AB110" i="9"/>
  <c r="AB111" i="9"/>
  <c r="AB112" i="9"/>
  <c r="AB113" i="9"/>
  <c r="AB114" i="9"/>
  <c r="AB115" i="9"/>
  <c r="AB116" i="9"/>
  <c r="AB117" i="9"/>
  <c r="AB118" i="9"/>
  <c r="AB119" i="9"/>
  <c r="AB120" i="9"/>
  <c r="AB121" i="9"/>
  <c r="AB122" i="9"/>
  <c r="AB123" i="9"/>
  <c r="AB124" i="9"/>
  <c r="AB125" i="9"/>
  <c r="AB126" i="9"/>
  <c r="AB127" i="9"/>
  <c r="AB128" i="9"/>
  <c r="AB129" i="9"/>
  <c r="AB130" i="9"/>
  <c r="AB131" i="9"/>
  <c r="AB132" i="9"/>
  <c r="AB133" i="9"/>
  <c r="AB134" i="9"/>
  <c r="AB135" i="9"/>
  <c r="AB136" i="9"/>
  <c r="AB137" i="9"/>
  <c r="AB138" i="9"/>
  <c r="AB139" i="9"/>
  <c r="AB140" i="9"/>
  <c r="AB141" i="9"/>
  <c r="AB142" i="9"/>
  <c r="AB143" i="9"/>
  <c r="AB144" i="9"/>
  <c r="AB145" i="9"/>
  <c r="AB146" i="9"/>
  <c r="AB147" i="9"/>
  <c r="AB148" i="9"/>
  <c r="AB149" i="9"/>
  <c r="AB150" i="9"/>
  <c r="AB151" i="9"/>
  <c r="AB152" i="9"/>
  <c r="AB153" i="9"/>
  <c r="AB154" i="9"/>
  <c r="AB155" i="9"/>
  <c r="AB156" i="9"/>
  <c r="AB157" i="9"/>
  <c r="AB158" i="9"/>
  <c r="AB159" i="9"/>
  <c r="AB160" i="9"/>
  <c r="AB161" i="9"/>
  <c r="AB162" i="9"/>
  <c r="AB163" i="9"/>
  <c r="AB164" i="9"/>
  <c r="AB165" i="9"/>
  <c r="AB166" i="9"/>
  <c r="AB167" i="9"/>
  <c r="AB168" i="9"/>
  <c r="AB169" i="9"/>
  <c r="AB170" i="9"/>
  <c r="AB171" i="9"/>
  <c r="AB172" i="9"/>
  <c r="AB173" i="9"/>
  <c r="AB174" i="9"/>
  <c r="AB175" i="9"/>
  <c r="AB176" i="9"/>
  <c r="AB177" i="9"/>
  <c r="AB178" i="9"/>
  <c r="AB179" i="9"/>
  <c r="AB180" i="9"/>
  <c r="AB181" i="9"/>
  <c r="AB182" i="9"/>
  <c r="AB183" i="9"/>
  <c r="AB184" i="9"/>
  <c r="AB185" i="9"/>
  <c r="AB186" i="9"/>
  <c r="AB187" i="9"/>
  <c r="AB188" i="9"/>
  <c r="AB189" i="9"/>
  <c r="AB190" i="9"/>
  <c r="AB191" i="9"/>
  <c r="AB192" i="9"/>
  <c r="AB193" i="9"/>
  <c r="AB194" i="9"/>
  <c r="AB195" i="9"/>
  <c r="AB196" i="9"/>
  <c r="AB197" i="9"/>
  <c r="AB198" i="9"/>
  <c r="AB199" i="9"/>
  <c r="AB200" i="9"/>
  <c r="AB201" i="9"/>
  <c r="AB202" i="9"/>
  <c r="AB203" i="9"/>
  <c r="AB204" i="9"/>
  <c r="AB205" i="9"/>
  <c r="AB206" i="9"/>
  <c r="AB207" i="9"/>
  <c r="AB208" i="9"/>
  <c r="AB209" i="9"/>
  <c r="AB210" i="9"/>
  <c r="AB211" i="9"/>
  <c r="AB212" i="9"/>
  <c r="AB213" i="9"/>
  <c r="AB214" i="9"/>
  <c r="AB215" i="9"/>
  <c r="AB216" i="9"/>
  <c r="AB217" i="9"/>
  <c r="AB218" i="9"/>
  <c r="AB219" i="9"/>
  <c r="AB220" i="9"/>
  <c r="AB221" i="9"/>
  <c r="AB222" i="9"/>
  <c r="AB223" i="9"/>
  <c r="AB224" i="9"/>
  <c r="AB225" i="9"/>
  <c r="AB226" i="9"/>
  <c r="AB227" i="9"/>
  <c r="AB228" i="9"/>
  <c r="AB229" i="9"/>
  <c r="AB230" i="9"/>
  <c r="AB231" i="9"/>
  <c r="AB232" i="9"/>
  <c r="AB233" i="9"/>
  <c r="AB234" i="9"/>
  <c r="AB235" i="9"/>
  <c r="AB236" i="9"/>
  <c r="AB237" i="9"/>
  <c r="AB238" i="9"/>
  <c r="AB239" i="9"/>
  <c r="AB240" i="9"/>
  <c r="AB241" i="9"/>
  <c r="AB242" i="9"/>
  <c r="AB243" i="9"/>
  <c r="AB244" i="9"/>
  <c r="AB245" i="9"/>
  <c r="AB246" i="9"/>
  <c r="AB247" i="9"/>
  <c r="AB248" i="9"/>
  <c r="AB249" i="9"/>
  <c r="AB250" i="9"/>
  <c r="AB251" i="9"/>
  <c r="AB252" i="9"/>
  <c r="AB253" i="9"/>
  <c r="AB254" i="9"/>
  <c r="AB255" i="9"/>
  <c r="AB256" i="9"/>
  <c r="AB257" i="9"/>
  <c r="AB258" i="9"/>
  <c r="AB259" i="9"/>
  <c r="AB260" i="9"/>
  <c r="AB261" i="9"/>
  <c r="AB262" i="9"/>
  <c r="AB263" i="9"/>
  <c r="AB264" i="9"/>
  <c r="AB265" i="9"/>
  <c r="AB266" i="9"/>
  <c r="AB267" i="9"/>
  <c r="AB268" i="9"/>
  <c r="AB269" i="9"/>
  <c r="AB270" i="9"/>
  <c r="AB271" i="9"/>
  <c r="AB272" i="9"/>
  <c r="AB273" i="9"/>
  <c r="AB274" i="9"/>
  <c r="AB275" i="9"/>
  <c r="AB276" i="9"/>
  <c r="AB277" i="9"/>
  <c r="AB278" i="9"/>
  <c r="AB279" i="9"/>
  <c r="AB280" i="9"/>
  <c r="AB281" i="9"/>
  <c r="AB282" i="9"/>
  <c r="AB283" i="9"/>
  <c r="AB284" i="9"/>
  <c r="AB285" i="9"/>
  <c r="AB286" i="9"/>
  <c r="AB287" i="9"/>
  <c r="AB288" i="9"/>
  <c r="AB289" i="9"/>
  <c r="AB290" i="9"/>
  <c r="AB291" i="9"/>
  <c r="AB292" i="9"/>
  <c r="AB293" i="9"/>
  <c r="AB294" i="9"/>
  <c r="AB295" i="9"/>
  <c r="AB296" i="9"/>
  <c r="AB297" i="9"/>
  <c r="AB298" i="9"/>
  <c r="AB299" i="9"/>
  <c r="AB300" i="9"/>
  <c r="AB301" i="9"/>
  <c r="AB302" i="9"/>
  <c r="AB303" i="9"/>
  <c r="AB304" i="9"/>
  <c r="AB305" i="9"/>
  <c r="N8" i="8" l="1"/>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7" i="8"/>
  <c r="F5" i="14" l="1"/>
  <c r="E5" i="14" l="1"/>
  <c r="G5" i="14" s="1"/>
  <c r="D5" i="14"/>
  <c r="C5" i="14" l="1"/>
  <c r="D12" i="9" l="1"/>
  <c r="I7" i="10" l="1"/>
  <c r="H7" i="10"/>
  <c r="Q12" i="9" l="1"/>
  <c r="F6" i="7" l="1"/>
  <c r="M6" i="7" l="1"/>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K11" i="12"/>
  <c r="L11" i="12" s="1"/>
  <c r="J11" i="12"/>
  <c r="I11" i="12"/>
  <c r="H11" i="12"/>
  <c r="C11" i="12"/>
  <c r="G11" i="12"/>
  <c r="F11" i="12"/>
  <c r="P253" i="7" l="1"/>
  <c r="R253" i="7"/>
  <c r="P294" i="7"/>
  <c r="R294" i="7"/>
  <c r="P286" i="7"/>
  <c r="R286" i="7"/>
  <c r="P278" i="7"/>
  <c r="R278" i="7"/>
  <c r="P270" i="7"/>
  <c r="R270" i="7"/>
  <c r="P262" i="7"/>
  <c r="R262" i="7"/>
  <c r="P254" i="7"/>
  <c r="R254" i="7"/>
  <c r="P246" i="7"/>
  <c r="R246" i="7"/>
  <c r="P238" i="7"/>
  <c r="R238" i="7"/>
  <c r="P230" i="7"/>
  <c r="R230" i="7"/>
  <c r="P222" i="7"/>
  <c r="R222" i="7"/>
  <c r="P214" i="7"/>
  <c r="R214" i="7"/>
  <c r="P206" i="7"/>
  <c r="R206" i="7"/>
  <c r="P198" i="7"/>
  <c r="R198" i="7"/>
  <c r="P190" i="7"/>
  <c r="R190" i="7"/>
  <c r="P182" i="7"/>
  <c r="R182" i="7"/>
  <c r="P174" i="7"/>
  <c r="R174" i="7"/>
  <c r="P166" i="7"/>
  <c r="R166" i="7"/>
  <c r="P158" i="7"/>
  <c r="R158" i="7"/>
  <c r="P150" i="7"/>
  <c r="R150" i="7"/>
  <c r="P142" i="7"/>
  <c r="R142" i="7"/>
  <c r="P134" i="7"/>
  <c r="R134" i="7"/>
  <c r="P126" i="7"/>
  <c r="R126" i="7"/>
  <c r="P118" i="7"/>
  <c r="R118" i="7"/>
  <c r="P110" i="7"/>
  <c r="R110" i="7"/>
  <c r="P102" i="7"/>
  <c r="R102" i="7"/>
  <c r="P94" i="7"/>
  <c r="R94" i="7"/>
  <c r="P86" i="7"/>
  <c r="R86" i="7"/>
  <c r="P78" i="7"/>
  <c r="R78" i="7"/>
  <c r="P70" i="7"/>
  <c r="R70" i="7"/>
  <c r="P62" i="7"/>
  <c r="R62" i="7"/>
  <c r="P54" i="7"/>
  <c r="R54" i="7"/>
  <c r="P46" i="7"/>
  <c r="R46" i="7"/>
  <c r="P38" i="7"/>
  <c r="R38" i="7"/>
  <c r="P30" i="7"/>
  <c r="R30" i="7"/>
  <c r="P22" i="7"/>
  <c r="R22" i="7"/>
  <c r="P14" i="7"/>
  <c r="R14" i="7"/>
  <c r="P133" i="7"/>
  <c r="R133" i="7"/>
  <c r="P125" i="7"/>
  <c r="R125" i="7"/>
  <c r="P117" i="7"/>
  <c r="R117" i="7"/>
  <c r="P109" i="7"/>
  <c r="R109" i="7"/>
  <c r="P101" i="7"/>
  <c r="R101" i="7"/>
  <c r="P93" i="7"/>
  <c r="R93" i="7"/>
  <c r="P85" i="7"/>
  <c r="R85" i="7"/>
  <c r="P77" i="7"/>
  <c r="R77" i="7"/>
  <c r="P69" i="7"/>
  <c r="R69" i="7"/>
  <c r="P61" i="7"/>
  <c r="R61" i="7"/>
  <c r="P53" i="7"/>
  <c r="R53" i="7"/>
  <c r="R45" i="7"/>
  <c r="P45" i="7"/>
  <c r="P37" i="7"/>
  <c r="R37" i="7"/>
  <c r="P29" i="7"/>
  <c r="R29" i="7"/>
  <c r="P21" i="7"/>
  <c r="R21" i="7"/>
  <c r="P13" i="7"/>
  <c r="R13" i="7"/>
  <c r="P269" i="7"/>
  <c r="R269" i="7"/>
  <c r="P221" i="7"/>
  <c r="R221" i="7"/>
  <c r="P189" i="7"/>
  <c r="R189" i="7"/>
  <c r="P149" i="7"/>
  <c r="R149" i="7"/>
  <c r="P268" i="7"/>
  <c r="R268" i="7"/>
  <c r="P228" i="7"/>
  <c r="R228" i="7"/>
  <c r="P188" i="7"/>
  <c r="R188" i="7"/>
  <c r="P148" i="7"/>
  <c r="R148" i="7"/>
  <c r="P132" i="7"/>
  <c r="R132" i="7"/>
  <c r="P100" i="7"/>
  <c r="R100" i="7"/>
  <c r="P84" i="7"/>
  <c r="R84" i="7"/>
  <c r="P68" i="7"/>
  <c r="R68" i="7"/>
  <c r="P52" i="7"/>
  <c r="R52" i="7"/>
  <c r="P36" i="7"/>
  <c r="R36" i="7"/>
  <c r="P28" i="7"/>
  <c r="R28" i="7"/>
  <c r="P12" i="7"/>
  <c r="R12" i="7"/>
  <c r="R299" i="7"/>
  <c r="P299" i="7"/>
  <c r="R291" i="7"/>
  <c r="P291" i="7"/>
  <c r="R283" i="7"/>
  <c r="P283" i="7"/>
  <c r="R275" i="7"/>
  <c r="P275" i="7"/>
  <c r="R267" i="7"/>
  <c r="P267" i="7"/>
  <c r="R259" i="7"/>
  <c r="P259" i="7"/>
  <c r="R251" i="7"/>
  <c r="P251" i="7"/>
  <c r="R243" i="7"/>
  <c r="P243" i="7"/>
  <c r="R235" i="7"/>
  <c r="P235" i="7"/>
  <c r="R227" i="7"/>
  <c r="P227" i="7"/>
  <c r="R219" i="7"/>
  <c r="P219" i="7"/>
  <c r="R211" i="7"/>
  <c r="P211" i="7"/>
  <c r="R203" i="7"/>
  <c r="P203" i="7"/>
  <c r="R195" i="7"/>
  <c r="P195" i="7"/>
  <c r="R187" i="7"/>
  <c r="P187" i="7"/>
  <c r="R179" i="7"/>
  <c r="P179" i="7"/>
  <c r="R171" i="7"/>
  <c r="P171" i="7"/>
  <c r="R163" i="7"/>
  <c r="P163" i="7"/>
  <c r="R155" i="7"/>
  <c r="P155" i="7"/>
  <c r="R147" i="7"/>
  <c r="P147" i="7"/>
  <c r="R139" i="7"/>
  <c r="P139" i="7"/>
  <c r="R131" i="7"/>
  <c r="P131" i="7"/>
  <c r="R123" i="7"/>
  <c r="P123" i="7"/>
  <c r="R115" i="7"/>
  <c r="P115" i="7"/>
  <c r="R107" i="7"/>
  <c r="P107" i="7"/>
  <c r="R99" i="7"/>
  <c r="P99" i="7"/>
  <c r="R91" i="7"/>
  <c r="P91" i="7"/>
  <c r="R83" i="7"/>
  <c r="P83" i="7"/>
  <c r="R75" i="7"/>
  <c r="P75" i="7"/>
  <c r="R67" i="7"/>
  <c r="P67" i="7"/>
  <c r="R59" i="7"/>
  <c r="P59" i="7"/>
  <c r="R51" i="7"/>
  <c r="P51" i="7"/>
  <c r="R43" i="7"/>
  <c r="P43" i="7"/>
  <c r="R35" i="7"/>
  <c r="P35" i="7"/>
  <c r="R27" i="7"/>
  <c r="P27" i="7"/>
  <c r="R19" i="7"/>
  <c r="P19" i="7"/>
  <c r="R11" i="7"/>
  <c r="P11" i="7"/>
  <c r="P261" i="7"/>
  <c r="R261" i="7"/>
  <c r="P213" i="7"/>
  <c r="R213" i="7"/>
  <c r="P173" i="7"/>
  <c r="R173" i="7"/>
  <c r="P292" i="7"/>
  <c r="R292" i="7"/>
  <c r="P244" i="7"/>
  <c r="R244" i="7"/>
  <c r="P204" i="7"/>
  <c r="R204" i="7"/>
  <c r="P164" i="7"/>
  <c r="R164" i="7"/>
  <c r="P140" i="7"/>
  <c r="R140" i="7"/>
  <c r="P108" i="7"/>
  <c r="R108" i="7"/>
  <c r="P76" i="7"/>
  <c r="R76" i="7"/>
  <c r="P60" i="7"/>
  <c r="R60" i="7"/>
  <c r="P44" i="7"/>
  <c r="R44" i="7"/>
  <c r="P20" i="7"/>
  <c r="R20" i="7"/>
  <c r="R298" i="7"/>
  <c r="P298" i="7"/>
  <c r="R290" i="7"/>
  <c r="P290" i="7"/>
  <c r="R282" i="7"/>
  <c r="P282" i="7"/>
  <c r="R274" i="7"/>
  <c r="P274" i="7"/>
  <c r="R266" i="7"/>
  <c r="P266" i="7"/>
  <c r="R258" i="7"/>
  <c r="P258" i="7"/>
  <c r="R250" i="7"/>
  <c r="P250" i="7"/>
  <c r="R242" i="7"/>
  <c r="P242" i="7"/>
  <c r="R234" i="7"/>
  <c r="P234" i="7"/>
  <c r="R226" i="7"/>
  <c r="P226" i="7"/>
  <c r="R218" i="7"/>
  <c r="P218" i="7"/>
  <c r="R210" i="7"/>
  <c r="P210" i="7"/>
  <c r="R202" i="7"/>
  <c r="P202" i="7"/>
  <c r="R194" i="7"/>
  <c r="P194" i="7"/>
  <c r="R186" i="7"/>
  <c r="P186" i="7"/>
  <c r="R178" i="7"/>
  <c r="P178" i="7"/>
  <c r="R170" i="7"/>
  <c r="P170" i="7"/>
  <c r="R162" i="7"/>
  <c r="P162" i="7"/>
  <c r="R154" i="7"/>
  <c r="P154" i="7"/>
  <c r="R146" i="7"/>
  <c r="P146" i="7"/>
  <c r="R138" i="7"/>
  <c r="P138" i="7"/>
  <c r="R130" i="7"/>
  <c r="P130" i="7"/>
  <c r="R122" i="7"/>
  <c r="P122" i="7"/>
  <c r="R114" i="7"/>
  <c r="P114" i="7"/>
  <c r="R106" i="7"/>
  <c r="P106" i="7"/>
  <c r="R98" i="7"/>
  <c r="P98" i="7"/>
  <c r="R90" i="7"/>
  <c r="P90" i="7"/>
  <c r="R82" i="7"/>
  <c r="P82" i="7"/>
  <c r="R74" i="7"/>
  <c r="P74" i="7"/>
  <c r="R66" i="7"/>
  <c r="P66" i="7"/>
  <c r="R58" i="7"/>
  <c r="P58" i="7"/>
  <c r="R50" i="7"/>
  <c r="P50" i="7"/>
  <c r="R42" i="7"/>
  <c r="P42" i="7"/>
  <c r="R34" i="7"/>
  <c r="P34" i="7"/>
  <c r="R26" i="7"/>
  <c r="P26" i="7"/>
  <c r="R18" i="7"/>
  <c r="P18" i="7"/>
  <c r="R10" i="7"/>
  <c r="P10" i="7"/>
  <c r="P293" i="7"/>
  <c r="R293" i="7"/>
  <c r="P245" i="7"/>
  <c r="R245" i="7"/>
  <c r="P205" i="7"/>
  <c r="R205" i="7"/>
  <c r="P165" i="7"/>
  <c r="R165" i="7"/>
  <c r="P284" i="7"/>
  <c r="R284" i="7"/>
  <c r="P252" i="7"/>
  <c r="R252" i="7"/>
  <c r="P212" i="7"/>
  <c r="R212" i="7"/>
  <c r="P172" i="7"/>
  <c r="R172" i="7"/>
  <c r="P92" i="7"/>
  <c r="R92" i="7"/>
  <c r="R281" i="7"/>
  <c r="P281" i="7"/>
  <c r="R241" i="7"/>
  <c r="P241" i="7"/>
  <c r="R137" i="7"/>
  <c r="P137" i="7"/>
  <c r="R129" i="7"/>
  <c r="P129" i="7"/>
  <c r="R121" i="7"/>
  <c r="P121" i="7"/>
  <c r="P113" i="7"/>
  <c r="R113" i="7"/>
  <c r="R105" i="7"/>
  <c r="P105" i="7"/>
  <c r="R97" i="7"/>
  <c r="P97" i="7"/>
  <c r="R89" i="7"/>
  <c r="P89" i="7"/>
  <c r="R81" i="7"/>
  <c r="P81" i="7"/>
  <c r="R73" i="7"/>
  <c r="P73" i="7"/>
  <c r="R65" i="7"/>
  <c r="P65" i="7"/>
  <c r="P57" i="7"/>
  <c r="R57" i="7"/>
  <c r="R49" i="7"/>
  <c r="P49" i="7"/>
  <c r="R41" i="7"/>
  <c r="P41" i="7"/>
  <c r="R33" i="7"/>
  <c r="P33" i="7"/>
  <c r="R25" i="7"/>
  <c r="P25" i="7"/>
  <c r="R17" i="7"/>
  <c r="P17" i="7"/>
  <c r="R9" i="7"/>
  <c r="P9" i="7"/>
  <c r="P277" i="7"/>
  <c r="R277" i="7"/>
  <c r="R229" i="7"/>
  <c r="P229" i="7"/>
  <c r="P181" i="7"/>
  <c r="R181" i="7"/>
  <c r="R157" i="7"/>
  <c r="P157" i="7"/>
  <c r="P260" i="7"/>
  <c r="R260" i="7"/>
  <c r="P220" i="7"/>
  <c r="R220" i="7"/>
  <c r="P180" i="7"/>
  <c r="R180" i="7"/>
  <c r="P116" i="7"/>
  <c r="R116" i="7"/>
  <c r="R289" i="7"/>
  <c r="P289" i="7"/>
  <c r="R265" i="7"/>
  <c r="P265" i="7"/>
  <c r="R249" i="7"/>
  <c r="P249" i="7"/>
  <c r="R225" i="7"/>
  <c r="P225" i="7"/>
  <c r="P209" i="7"/>
  <c r="R209" i="7"/>
  <c r="R193" i="7"/>
  <c r="P193" i="7"/>
  <c r="R185" i="7"/>
  <c r="P185" i="7"/>
  <c r="R169" i="7"/>
  <c r="P169" i="7"/>
  <c r="R161" i="7"/>
  <c r="P161" i="7"/>
  <c r="P153" i="7"/>
  <c r="R153" i="7"/>
  <c r="R145" i="7"/>
  <c r="P145" i="7"/>
  <c r="R296" i="7"/>
  <c r="P296" i="7"/>
  <c r="R288" i="7"/>
  <c r="P288" i="7"/>
  <c r="R280" i="7"/>
  <c r="P280" i="7"/>
  <c r="R272" i="7"/>
  <c r="P272" i="7"/>
  <c r="R264" i="7"/>
  <c r="P264" i="7"/>
  <c r="R256" i="7"/>
  <c r="P256" i="7"/>
  <c r="R248" i="7"/>
  <c r="P248" i="7"/>
  <c r="R240" i="7"/>
  <c r="P240" i="7"/>
  <c r="R232" i="7"/>
  <c r="P232" i="7"/>
  <c r="R224" i="7"/>
  <c r="P224" i="7"/>
  <c r="R216" i="7"/>
  <c r="P216" i="7"/>
  <c r="R208" i="7"/>
  <c r="P208" i="7"/>
  <c r="R200" i="7"/>
  <c r="P200" i="7"/>
  <c r="R192" i="7"/>
  <c r="P192" i="7"/>
  <c r="R184" i="7"/>
  <c r="P184" i="7"/>
  <c r="R176" i="7"/>
  <c r="P176" i="7"/>
  <c r="R168" i="7"/>
  <c r="P168" i="7"/>
  <c r="R160" i="7"/>
  <c r="P160" i="7"/>
  <c r="R152" i="7"/>
  <c r="P152" i="7"/>
  <c r="R144" i="7"/>
  <c r="P144" i="7"/>
  <c r="R136" i="7"/>
  <c r="P136" i="7"/>
  <c r="R128" i="7"/>
  <c r="P128" i="7"/>
  <c r="R120" i="7"/>
  <c r="P120" i="7"/>
  <c r="R112" i="7"/>
  <c r="P112" i="7"/>
  <c r="R104" i="7"/>
  <c r="P104" i="7"/>
  <c r="R96" i="7"/>
  <c r="P96" i="7"/>
  <c r="R88" i="7"/>
  <c r="P88" i="7"/>
  <c r="R80" i="7"/>
  <c r="P80" i="7"/>
  <c r="R72" i="7"/>
  <c r="P72" i="7"/>
  <c r="R64" i="7"/>
  <c r="P64" i="7"/>
  <c r="R56" i="7"/>
  <c r="P56" i="7"/>
  <c r="R48" i="7"/>
  <c r="P48" i="7"/>
  <c r="R40" i="7"/>
  <c r="P40" i="7"/>
  <c r="R32" i="7"/>
  <c r="P32" i="7"/>
  <c r="R24" i="7"/>
  <c r="P24" i="7"/>
  <c r="R16" i="7"/>
  <c r="P16" i="7"/>
  <c r="R8" i="7"/>
  <c r="P8" i="7"/>
  <c r="R285" i="7"/>
  <c r="P285" i="7"/>
  <c r="P237" i="7"/>
  <c r="R237" i="7"/>
  <c r="P197" i="7"/>
  <c r="R197" i="7"/>
  <c r="P141" i="7"/>
  <c r="R141" i="7"/>
  <c r="P276" i="7"/>
  <c r="R276" i="7"/>
  <c r="P236" i="7"/>
  <c r="R236" i="7"/>
  <c r="P196" i="7"/>
  <c r="R196" i="7"/>
  <c r="P156" i="7"/>
  <c r="R156" i="7"/>
  <c r="P124" i="7"/>
  <c r="R124" i="7"/>
  <c r="R297" i="7"/>
  <c r="P297" i="7"/>
  <c r="R273" i="7"/>
  <c r="P273" i="7"/>
  <c r="R257" i="7"/>
  <c r="P257" i="7"/>
  <c r="R233" i="7"/>
  <c r="P233" i="7"/>
  <c r="R217" i="7"/>
  <c r="P217" i="7"/>
  <c r="R201" i="7"/>
  <c r="P201" i="7"/>
  <c r="R177" i="7"/>
  <c r="P177" i="7"/>
  <c r="P295" i="7"/>
  <c r="R295" i="7"/>
  <c r="P287" i="7"/>
  <c r="R287" i="7"/>
  <c r="P279" i="7"/>
  <c r="R279" i="7"/>
  <c r="P271" i="7"/>
  <c r="R271" i="7"/>
  <c r="P263" i="7"/>
  <c r="R263" i="7"/>
  <c r="P255" i="7"/>
  <c r="R255" i="7"/>
  <c r="P247" i="7"/>
  <c r="R247" i="7"/>
  <c r="P239" i="7"/>
  <c r="R239" i="7"/>
  <c r="P231" i="7"/>
  <c r="R231" i="7"/>
  <c r="P223" i="7"/>
  <c r="R223" i="7"/>
  <c r="P215" i="7"/>
  <c r="R215" i="7"/>
  <c r="P207" i="7"/>
  <c r="R207" i="7"/>
  <c r="P199" i="7"/>
  <c r="R199" i="7"/>
  <c r="P191" i="7"/>
  <c r="R191" i="7"/>
  <c r="P183" i="7"/>
  <c r="R183" i="7"/>
  <c r="P175" i="7"/>
  <c r="R175" i="7"/>
  <c r="P167" i="7"/>
  <c r="R167" i="7"/>
  <c r="P159" i="7"/>
  <c r="R159" i="7"/>
  <c r="P151" i="7"/>
  <c r="R151" i="7"/>
  <c r="P143" i="7"/>
  <c r="R143" i="7"/>
  <c r="P135" i="7"/>
  <c r="R135" i="7"/>
  <c r="P127" i="7"/>
  <c r="R127" i="7"/>
  <c r="P119" i="7"/>
  <c r="R119" i="7"/>
  <c r="P111" i="7"/>
  <c r="R111" i="7"/>
  <c r="P103" i="7"/>
  <c r="R103" i="7"/>
  <c r="P95" i="7"/>
  <c r="R95" i="7"/>
  <c r="P87" i="7"/>
  <c r="R87" i="7"/>
  <c r="P79" i="7"/>
  <c r="R79" i="7"/>
  <c r="P71" i="7"/>
  <c r="R71" i="7"/>
  <c r="P63" i="7"/>
  <c r="R63" i="7"/>
  <c r="P55" i="7"/>
  <c r="R55" i="7"/>
  <c r="P47" i="7"/>
  <c r="R47" i="7"/>
  <c r="P39" i="7"/>
  <c r="R39" i="7"/>
  <c r="P31" i="7"/>
  <c r="R31" i="7"/>
  <c r="P23" i="7"/>
  <c r="R23" i="7"/>
  <c r="P15" i="7"/>
  <c r="R15" i="7"/>
  <c r="M12" i="12"/>
  <c r="N12" i="12" s="1"/>
  <c r="O12" i="12" s="1"/>
  <c r="M13" i="12"/>
  <c r="N13" i="12" s="1"/>
  <c r="O13" i="12" s="1"/>
  <c r="M21" i="12"/>
  <c r="N21" i="12" s="1"/>
  <c r="O21" i="12" s="1"/>
  <c r="M29" i="12"/>
  <c r="N29" i="12" s="1"/>
  <c r="O29" i="12" s="1"/>
  <c r="M37" i="12"/>
  <c r="N37" i="12" s="1"/>
  <c r="O37" i="12" s="1"/>
  <c r="M45" i="12"/>
  <c r="N45" i="12" s="1"/>
  <c r="O45" i="12" s="1"/>
  <c r="M53" i="12"/>
  <c r="N53" i="12" s="1"/>
  <c r="O53" i="12" s="1"/>
  <c r="M61" i="12"/>
  <c r="N61" i="12" s="1"/>
  <c r="O61" i="12" s="1"/>
  <c r="M69" i="12"/>
  <c r="N69" i="12" s="1"/>
  <c r="O69" i="12" s="1"/>
  <c r="M77" i="12"/>
  <c r="N77" i="12" s="1"/>
  <c r="O77" i="12" s="1"/>
  <c r="M85" i="12"/>
  <c r="N85" i="12" s="1"/>
  <c r="O85" i="12" s="1"/>
  <c r="M93" i="12"/>
  <c r="N93" i="12" s="1"/>
  <c r="O93" i="12" s="1"/>
  <c r="M101" i="12"/>
  <c r="N101" i="12" s="1"/>
  <c r="O101" i="12" s="1"/>
  <c r="M109" i="12"/>
  <c r="N109" i="12" s="1"/>
  <c r="O109" i="12" s="1"/>
  <c r="M117" i="12"/>
  <c r="N117" i="12" s="1"/>
  <c r="O117" i="12" s="1"/>
  <c r="M125" i="12"/>
  <c r="N125" i="12" s="1"/>
  <c r="O125" i="12" s="1"/>
  <c r="M133" i="12"/>
  <c r="N133" i="12" s="1"/>
  <c r="O133" i="12" s="1"/>
  <c r="M141" i="12"/>
  <c r="N141" i="12" s="1"/>
  <c r="O141" i="12" s="1"/>
  <c r="M149" i="12"/>
  <c r="N149" i="12" s="1"/>
  <c r="O149" i="12" s="1"/>
  <c r="M157" i="12"/>
  <c r="N157" i="12" s="1"/>
  <c r="O157" i="12" s="1"/>
  <c r="M165" i="12"/>
  <c r="N165" i="12" s="1"/>
  <c r="O165" i="12" s="1"/>
  <c r="M173" i="12"/>
  <c r="N173" i="12" s="1"/>
  <c r="O173" i="12" s="1"/>
  <c r="M181" i="12"/>
  <c r="N181" i="12" s="1"/>
  <c r="O181" i="12" s="1"/>
  <c r="M189" i="12"/>
  <c r="N189" i="12" s="1"/>
  <c r="O189" i="12" s="1"/>
  <c r="M197" i="12"/>
  <c r="N197" i="12" s="1"/>
  <c r="O197" i="12" s="1"/>
  <c r="M205" i="12"/>
  <c r="N205" i="12" s="1"/>
  <c r="O205" i="12" s="1"/>
  <c r="M213" i="12"/>
  <c r="N213" i="12" s="1"/>
  <c r="O213" i="12" s="1"/>
  <c r="M221" i="12"/>
  <c r="N221" i="12" s="1"/>
  <c r="O221" i="12" s="1"/>
  <c r="M229" i="12"/>
  <c r="N229" i="12" s="1"/>
  <c r="O229" i="12" s="1"/>
  <c r="M237" i="12"/>
  <c r="N237" i="12" s="1"/>
  <c r="O237" i="12" s="1"/>
  <c r="M245" i="12"/>
  <c r="N245" i="12" s="1"/>
  <c r="O245" i="12" s="1"/>
  <c r="M253" i="12"/>
  <c r="N253" i="12" s="1"/>
  <c r="O253" i="12" s="1"/>
  <c r="M261" i="12"/>
  <c r="N261" i="12" s="1"/>
  <c r="O261" i="12" s="1"/>
  <c r="M269" i="12"/>
  <c r="N269" i="12" s="1"/>
  <c r="O269" i="12" s="1"/>
  <c r="M277" i="12"/>
  <c r="N277" i="12" s="1"/>
  <c r="O277" i="12" s="1"/>
  <c r="M285" i="12"/>
  <c r="N285" i="12" s="1"/>
  <c r="O285" i="12" s="1"/>
  <c r="M293" i="12"/>
  <c r="N293" i="12" s="1"/>
  <c r="O293" i="12" s="1"/>
  <c r="M301" i="12"/>
  <c r="N301" i="12" s="1"/>
  <c r="O301" i="12" s="1"/>
  <c r="M14" i="12"/>
  <c r="N14" i="12" s="1"/>
  <c r="O14" i="12" s="1"/>
  <c r="M22" i="12"/>
  <c r="N22" i="12" s="1"/>
  <c r="O22" i="12" s="1"/>
  <c r="M30" i="12"/>
  <c r="N30" i="12" s="1"/>
  <c r="O30" i="12" s="1"/>
  <c r="M38" i="12"/>
  <c r="N38" i="12" s="1"/>
  <c r="O38" i="12" s="1"/>
  <c r="M46" i="12"/>
  <c r="N46" i="12" s="1"/>
  <c r="O46" i="12" s="1"/>
  <c r="M54" i="12"/>
  <c r="N54" i="12" s="1"/>
  <c r="O54" i="12" s="1"/>
  <c r="M62" i="12"/>
  <c r="N62" i="12" s="1"/>
  <c r="O62" i="12" s="1"/>
  <c r="M70" i="12"/>
  <c r="N70" i="12" s="1"/>
  <c r="O70" i="12" s="1"/>
  <c r="M78" i="12"/>
  <c r="N78" i="12" s="1"/>
  <c r="O78" i="12" s="1"/>
  <c r="M86" i="12"/>
  <c r="N86" i="12" s="1"/>
  <c r="O86" i="12" s="1"/>
  <c r="M94" i="12"/>
  <c r="N94" i="12" s="1"/>
  <c r="O94" i="12" s="1"/>
  <c r="M102" i="12"/>
  <c r="N102" i="12" s="1"/>
  <c r="O102" i="12" s="1"/>
  <c r="M110" i="12"/>
  <c r="N110" i="12" s="1"/>
  <c r="O110" i="12" s="1"/>
  <c r="M118" i="12"/>
  <c r="N118" i="12" s="1"/>
  <c r="O118" i="12" s="1"/>
  <c r="M126" i="12"/>
  <c r="N126" i="12" s="1"/>
  <c r="O126" i="12" s="1"/>
  <c r="M134" i="12"/>
  <c r="N134" i="12" s="1"/>
  <c r="O134" i="12" s="1"/>
  <c r="M142" i="12"/>
  <c r="N142" i="12" s="1"/>
  <c r="O142" i="12" s="1"/>
  <c r="M150" i="12"/>
  <c r="N150" i="12" s="1"/>
  <c r="O150" i="12" s="1"/>
  <c r="M158" i="12"/>
  <c r="N158" i="12" s="1"/>
  <c r="O158" i="12" s="1"/>
  <c r="M166" i="12"/>
  <c r="N166" i="12" s="1"/>
  <c r="O166" i="12" s="1"/>
  <c r="M174" i="12"/>
  <c r="N174" i="12" s="1"/>
  <c r="O174" i="12" s="1"/>
  <c r="M182" i="12"/>
  <c r="N182" i="12" s="1"/>
  <c r="O182" i="12" s="1"/>
  <c r="M190" i="12"/>
  <c r="N190" i="12" s="1"/>
  <c r="O190" i="12" s="1"/>
  <c r="M198" i="12"/>
  <c r="N198" i="12" s="1"/>
  <c r="O198" i="12" s="1"/>
  <c r="M206" i="12"/>
  <c r="N206" i="12" s="1"/>
  <c r="O206" i="12" s="1"/>
  <c r="M214" i="12"/>
  <c r="N214" i="12" s="1"/>
  <c r="O214" i="12" s="1"/>
  <c r="M222" i="12"/>
  <c r="N222" i="12" s="1"/>
  <c r="O222" i="12" s="1"/>
  <c r="M230" i="12"/>
  <c r="N230" i="12" s="1"/>
  <c r="O230" i="12" s="1"/>
  <c r="M238" i="12"/>
  <c r="N238" i="12" s="1"/>
  <c r="O238" i="12" s="1"/>
  <c r="M246" i="12"/>
  <c r="N246" i="12" s="1"/>
  <c r="O246" i="12" s="1"/>
  <c r="M254" i="12"/>
  <c r="N254" i="12" s="1"/>
  <c r="O254" i="12" s="1"/>
  <c r="M262" i="12"/>
  <c r="N262" i="12" s="1"/>
  <c r="O262" i="12" s="1"/>
  <c r="M270" i="12"/>
  <c r="N270" i="12" s="1"/>
  <c r="O270" i="12" s="1"/>
  <c r="M278" i="12"/>
  <c r="N278" i="12" s="1"/>
  <c r="O278" i="12" s="1"/>
  <c r="M286" i="12"/>
  <c r="N286" i="12" s="1"/>
  <c r="O286" i="12" s="1"/>
  <c r="M294" i="12"/>
  <c r="N294" i="12" s="1"/>
  <c r="O294" i="12" s="1"/>
  <c r="M302" i="12"/>
  <c r="N302" i="12" s="1"/>
  <c r="O302" i="12" s="1"/>
  <c r="M15" i="12"/>
  <c r="N15" i="12" s="1"/>
  <c r="O15" i="12" s="1"/>
  <c r="M23" i="12"/>
  <c r="N23" i="12" s="1"/>
  <c r="O23" i="12" s="1"/>
  <c r="M31" i="12"/>
  <c r="N31" i="12" s="1"/>
  <c r="O31" i="12" s="1"/>
  <c r="M39" i="12"/>
  <c r="N39" i="12" s="1"/>
  <c r="O39" i="12" s="1"/>
  <c r="M47" i="12"/>
  <c r="N47" i="12" s="1"/>
  <c r="O47" i="12" s="1"/>
  <c r="M55" i="12"/>
  <c r="N55" i="12" s="1"/>
  <c r="O55" i="12" s="1"/>
  <c r="M63" i="12"/>
  <c r="N63" i="12" s="1"/>
  <c r="O63" i="12" s="1"/>
  <c r="M71" i="12"/>
  <c r="N71" i="12" s="1"/>
  <c r="O71" i="12" s="1"/>
  <c r="M79" i="12"/>
  <c r="N79" i="12" s="1"/>
  <c r="O79" i="12" s="1"/>
  <c r="M87" i="12"/>
  <c r="N87" i="12" s="1"/>
  <c r="O87" i="12" s="1"/>
  <c r="M95" i="12"/>
  <c r="N95" i="12" s="1"/>
  <c r="O95" i="12" s="1"/>
  <c r="M103" i="12"/>
  <c r="N103" i="12" s="1"/>
  <c r="O103" i="12" s="1"/>
  <c r="M111" i="12"/>
  <c r="N111" i="12" s="1"/>
  <c r="O111" i="12" s="1"/>
  <c r="M119" i="12"/>
  <c r="N119" i="12" s="1"/>
  <c r="O119" i="12" s="1"/>
  <c r="M127" i="12"/>
  <c r="N127" i="12" s="1"/>
  <c r="O127" i="12" s="1"/>
  <c r="M135" i="12"/>
  <c r="N135" i="12" s="1"/>
  <c r="O135" i="12" s="1"/>
  <c r="M143" i="12"/>
  <c r="N143" i="12" s="1"/>
  <c r="O143" i="12" s="1"/>
  <c r="M151" i="12"/>
  <c r="N151" i="12" s="1"/>
  <c r="O151" i="12" s="1"/>
  <c r="M159" i="12"/>
  <c r="N159" i="12" s="1"/>
  <c r="O159" i="12" s="1"/>
  <c r="M167" i="12"/>
  <c r="N167" i="12" s="1"/>
  <c r="O167" i="12" s="1"/>
  <c r="M175" i="12"/>
  <c r="N175" i="12" s="1"/>
  <c r="O175" i="12" s="1"/>
  <c r="M183" i="12"/>
  <c r="N183" i="12" s="1"/>
  <c r="O183" i="12" s="1"/>
  <c r="M191" i="12"/>
  <c r="N191" i="12" s="1"/>
  <c r="O191" i="12" s="1"/>
  <c r="M199" i="12"/>
  <c r="N199" i="12" s="1"/>
  <c r="O199" i="12" s="1"/>
  <c r="M207" i="12"/>
  <c r="N207" i="12" s="1"/>
  <c r="O207" i="12" s="1"/>
  <c r="M215" i="12"/>
  <c r="N215" i="12" s="1"/>
  <c r="O215" i="12" s="1"/>
  <c r="M223" i="12"/>
  <c r="N223" i="12" s="1"/>
  <c r="O223" i="12" s="1"/>
  <c r="M231" i="12"/>
  <c r="N231" i="12" s="1"/>
  <c r="O231" i="12" s="1"/>
  <c r="M239" i="12"/>
  <c r="N239" i="12" s="1"/>
  <c r="O239" i="12" s="1"/>
  <c r="M247" i="12"/>
  <c r="N247" i="12" s="1"/>
  <c r="O247" i="12" s="1"/>
  <c r="M255" i="12"/>
  <c r="N255" i="12" s="1"/>
  <c r="O255" i="12" s="1"/>
  <c r="M263" i="12"/>
  <c r="N263" i="12" s="1"/>
  <c r="O263" i="12" s="1"/>
  <c r="M271" i="12"/>
  <c r="N271" i="12" s="1"/>
  <c r="O271" i="12" s="1"/>
  <c r="M279" i="12"/>
  <c r="N279" i="12" s="1"/>
  <c r="O279" i="12" s="1"/>
  <c r="M287" i="12"/>
  <c r="N287" i="12" s="1"/>
  <c r="O287" i="12" s="1"/>
  <c r="M295" i="12"/>
  <c r="N295" i="12" s="1"/>
  <c r="O295" i="12" s="1"/>
  <c r="M303" i="12"/>
  <c r="N303" i="12" s="1"/>
  <c r="O303" i="12" s="1"/>
  <c r="M17" i="12"/>
  <c r="N17" i="12" s="1"/>
  <c r="O17" i="12" s="1"/>
  <c r="M25" i="12"/>
  <c r="N25" i="12" s="1"/>
  <c r="O25" i="12" s="1"/>
  <c r="M33" i="12"/>
  <c r="N33" i="12" s="1"/>
  <c r="O33" i="12" s="1"/>
  <c r="M41" i="12"/>
  <c r="N41" i="12" s="1"/>
  <c r="O41" i="12" s="1"/>
  <c r="M49" i="12"/>
  <c r="N49" i="12" s="1"/>
  <c r="O49" i="12" s="1"/>
  <c r="M57" i="12"/>
  <c r="N57" i="12" s="1"/>
  <c r="O57" i="12" s="1"/>
  <c r="M65" i="12"/>
  <c r="N65" i="12" s="1"/>
  <c r="O65" i="12" s="1"/>
  <c r="M73" i="12"/>
  <c r="N73" i="12" s="1"/>
  <c r="O73" i="12" s="1"/>
  <c r="M81" i="12"/>
  <c r="N81" i="12" s="1"/>
  <c r="O81" i="12" s="1"/>
  <c r="M89" i="12"/>
  <c r="N89" i="12" s="1"/>
  <c r="O89" i="12" s="1"/>
  <c r="M97" i="12"/>
  <c r="N97" i="12" s="1"/>
  <c r="O97" i="12" s="1"/>
  <c r="M105" i="12"/>
  <c r="N105" i="12" s="1"/>
  <c r="O105" i="12" s="1"/>
  <c r="M113" i="12"/>
  <c r="N113" i="12" s="1"/>
  <c r="O113" i="12" s="1"/>
  <c r="M121" i="12"/>
  <c r="N121" i="12" s="1"/>
  <c r="O121" i="12" s="1"/>
  <c r="M129" i="12"/>
  <c r="N129" i="12" s="1"/>
  <c r="O129" i="12" s="1"/>
  <c r="M137" i="12"/>
  <c r="N137" i="12" s="1"/>
  <c r="O137" i="12" s="1"/>
  <c r="M145" i="12"/>
  <c r="N145" i="12" s="1"/>
  <c r="O145" i="12" s="1"/>
  <c r="M153" i="12"/>
  <c r="N153" i="12" s="1"/>
  <c r="O153" i="12" s="1"/>
  <c r="M161" i="12"/>
  <c r="N161" i="12" s="1"/>
  <c r="O161" i="12" s="1"/>
  <c r="M169" i="12"/>
  <c r="N169" i="12" s="1"/>
  <c r="O169" i="12" s="1"/>
  <c r="M177" i="12"/>
  <c r="N177" i="12" s="1"/>
  <c r="O177" i="12" s="1"/>
  <c r="M185" i="12"/>
  <c r="N185" i="12" s="1"/>
  <c r="O185" i="12" s="1"/>
  <c r="M193" i="12"/>
  <c r="N193" i="12" s="1"/>
  <c r="O193" i="12" s="1"/>
  <c r="M201" i="12"/>
  <c r="N201" i="12" s="1"/>
  <c r="O201" i="12" s="1"/>
  <c r="M209" i="12"/>
  <c r="N209" i="12" s="1"/>
  <c r="O209" i="12" s="1"/>
  <c r="M217" i="12"/>
  <c r="N217" i="12" s="1"/>
  <c r="O217" i="12" s="1"/>
  <c r="M225" i="12"/>
  <c r="N225" i="12" s="1"/>
  <c r="O225" i="12" s="1"/>
  <c r="M233" i="12"/>
  <c r="N233" i="12" s="1"/>
  <c r="O233" i="12" s="1"/>
  <c r="M241" i="12"/>
  <c r="N241" i="12" s="1"/>
  <c r="O241" i="12" s="1"/>
  <c r="M249" i="12"/>
  <c r="N249" i="12" s="1"/>
  <c r="O249" i="12" s="1"/>
  <c r="M257" i="12"/>
  <c r="N257" i="12" s="1"/>
  <c r="O257" i="12" s="1"/>
  <c r="M265" i="12"/>
  <c r="N265" i="12" s="1"/>
  <c r="O265" i="12" s="1"/>
  <c r="M273" i="12"/>
  <c r="N273" i="12" s="1"/>
  <c r="O273" i="12" s="1"/>
  <c r="M281" i="12"/>
  <c r="N281" i="12" s="1"/>
  <c r="O281" i="12" s="1"/>
  <c r="M289" i="12"/>
  <c r="N289" i="12" s="1"/>
  <c r="O289" i="12" s="1"/>
  <c r="M297" i="12"/>
  <c r="N297" i="12" s="1"/>
  <c r="O297" i="12" s="1"/>
  <c r="M18" i="12"/>
  <c r="N18" i="12" s="1"/>
  <c r="O18" i="12" s="1"/>
  <c r="M26" i="12"/>
  <c r="N26" i="12" s="1"/>
  <c r="O26" i="12" s="1"/>
  <c r="M34" i="12"/>
  <c r="N34" i="12" s="1"/>
  <c r="O34" i="12" s="1"/>
  <c r="M42" i="12"/>
  <c r="N42" i="12" s="1"/>
  <c r="O42" i="12" s="1"/>
  <c r="M50" i="12"/>
  <c r="N50" i="12" s="1"/>
  <c r="O50" i="12" s="1"/>
  <c r="M58" i="12"/>
  <c r="N58" i="12" s="1"/>
  <c r="O58" i="12" s="1"/>
  <c r="M66" i="12"/>
  <c r="N66" i="12" s="1"/>
  <c r="O66" i="12" s="1"/>
  <c r="M74" i="12"/>
  <c r="N74" i="12" s="1"/>
  <c r="O74" i="12" s="1"/>
  <c r="M82" i="12"/>
  <c r="N82" i="12" s="1"/>
  <c r="O82" i="12" s="1"/>
  <c r="M90" i="12"/>
  <c r="N90" i="12" s="1"/>
  <c r="O90" i="12" s="1"/>
  <c r="M98" i="12"/>
  <c r="N98" i="12" s="1"/>
  <c r="O98" i="12" s="1"/>
  <c r="M106" i="12"/>
  <c r="N106" i="12" s="1"/>
  <c r="O106" i="12" s="1"/>
  <c r="M114" i="12"/>
  <c r="N114" i="12" s="1"/>
  <c r="O114" i="12" s="1"/>
  <c r="M122" i="12"/>
  <c r="N122" i="12" s="1"/>
  <c r="O122" i="12" s="1"/>
  <c r="M130" i="12"/>
  <c r="N130" i="12" s="1"/>
  <c r="O130" i="12" s="1"/>
  <c r="M138" i="12"/>
  <c r="N138" i="12" s="1"/>
  <c r="O138" i="12" s="1"/>
  <c r="M146" i="12"/>
  <c r="N146" i="12" s="1"/>
  <c r="O146" i="12" s="1"/>
  <c r="M154" i="12"/>
  <c r="N154" i="12" s="1"/>
  <c r="O154" i="12" s="1"/>
  <c r="M162" i="12"/>
  <c r="N162" i="12" s="1"/>
  <c r="O162" i="12" s="1"/>
  <c r="M170" i="12"/>
  <c r="N170" i="12" s="1"/>
  <c r="O170" i="12" s="1"/>
  <c r="M178" i="12"/>
  <c r="N178" i="12" s="1"/>
  <c r="O178" i="12" s="1"/>
  <c r="M186" i="12"/>
  <c r="N186" i="12" s="1"/>
  <c r="O186" i="12" s="1"/>
  <c r="M194" i="12"/>
  <c r="N194" i="12" s="1"/>
  <c r="O194" i="12" s="1"/>
  <c r="M202" i="12"/>
  <c r="N202" i="12" s="1"/>
  <c r="O202" i="12" s="1"/>
  <c r="M210" i="12"/>
  <c r="N210" i="12" s="1"/>
  <c r="O210" i="12" s="1"/>
  <c r="M218" i="12"/>
  <c r="N218" i="12" s="1"/>
  <c r="O218" i="12" s="1"/>
  <c r="M226" i="12"/>
  <c r="N226" i="12" s="1"/>
  <c r="O226" i="12" s="1"/>
  <c r="M234" i="12"/>
  <c r="N234" i="12" s="1"/>
  <c r="O234" i="12" s="1"/>
  <c r="M242" i="12"/>
  <c r="N242" i="12" s="1"/>
  <c r="O242" i="12" s="1"/>
  <c r="M250" i="12"/>
  <c r="N250" i="12" s="1"/>
  <c r="O250" i="12" s="1"/>
  <c r="M258" i="12"/>
  <c r="N258" i="12" s="1"/>
  <c r="O258" i="12" s="1"/>
  <c r="M266" i="12"/>
  <c r="N266" i="12" s="1"/>
  <c r="O266" i="12" s="1"/>
  <c r="M274" i="12"/>
  <c r="N274" i="12" s="1"/>
  <c r="O274" i="12" s="1"/>
  <c r="M282" i="12"/>
  <c r="N282" i="12" s="1"/>
  <c r="O282" i="12" s="1"/>
  <c r="M290" i="12"/>
  <c r="N290" i="12" s="1"/>
  <c r="O290" i="12" s="1"/>
  <c r="M298" i="12"/>
  <c r="N298" i="12" s="1"/>
  <c r="O298" i="12" s="1"/>
  <c r="M19" i="12"/>
  <c r="N19" i="12" s="1"/>
  <c r="O19" i="12" s="1"/>
  <c r="M27" i="12"/>
  <c r="N27" i="12" s="1"/>
  <c r="O27" i="12" s="1"/>
  <c r="M35" i="12"/>
  <c r="N35" i="12" s="1"/>
  <c r="O35" i="12" s="1"/>
  <c r="M43" i="12"/>
  <c r="N43" i="12" s="1"/>
  <c r="O43" i="12" s="1"/>
  <c r="M51" i="12"/>
  <c r="N51" i="12" s="1"/>
  <c r="O51" i="12" s="1"/>
  <c r="M59" i="12"/>
  <c r="N59" i="12" s="1"/>
  <c r="O59" i="12" s="1"/>
  <c r="M67" i="12"/>
  <c r="N67" i="12" s="1"/>
  <c r="O67" i="12" s="1"/>
  <c r="M75" i="12"/>
  <c r="N75" i="12" s="1"/>
  <c r="O75" i="12" s="1"/>
  <c r="M83" i="12"/>
  <c r="N83" i="12" s="1"/>
  <c r="O83" i="12" s="1"/>
  <c r="M91" i="12"/>
  <c r="N91" i="12" s="1"/>
  <c r="O91" i="12" s="1"/>
  <c r="M99" i="12"/>
  <c r="N99" i="12" s="1"/>
  <c r="O99" i="12" s="1"/>
  <c r="M107" i="12"/>
  <c r="N107" i="12" s="1"/>
  <c r="O107" i="12" s="1"/>
  <c r="M115" i="12"/>
  <c r="N115" i="12" s="1"/>
  <c r="O115" i="12" s="1"/>
  <c r="M123" i="12"/>
  <c r="N123" i="12" s="1"/>
  <c r="O123" i="12" s="1"/>
  <c r="M131" i="12"/>
  <c r="N131" i="12" s="1"/>
  <c r="O131" i="12" s="1"/>
  <c r="M139" i="12"/>
  <c r="N139" i="12" s="1"/>
  <c r="O139" i="12" s="1"/>
  <c r="M147" i="12"/>
  <c r="N147" i="12" s="1"/>
  <c r="O147" i="12" s="1"/>
  <c r="M155" i="12"/>
  <c r="N155" i="12" s="1"/>
  <c r="O155" i="12" s="1"/>
  <c r="M163" i="12"/>
  <c r="N163" i="12" s="1"/>
  <c r="O163" i="12" s="1"/>
  <c r="M171" i="12"/>
  <c r="N171" i="12" s="1"/>
  <c r="O171" i="12" s="1"/>
  <c r="M179" i="12"/>
  <c r="N179" i="12" s="1"/>
  <c r="O179" i="12" s="1"/>
  <c r="M187" i="12"/>
  <c r="N187" i="12" s="1"/>
  <c r="O187" i="12" s="1"/>
  <c r="M195" i="12"/>
  <c r="N195" i="12" s="1"/>
  <c r="O195" i="12" s="1"/>
  <c r="M203" i="12"/>
  <c r="N203" i="12" s="1"/>
  <c r="O203" i="12" s="1"/>
  <c r="M211" i="12"/>
  <c r="N211" i="12" s="1"/>
  <c r="O211" i="12" s="1"/>
  <c r="M219" i="12"/>
  <c r="N219" i="12" s="1"/>
  <c r="O219" i="12" s="1"/>
  <c r="M227" i="12"/>
  <c r="N227" i="12" s="1"/>
  <c r="O227" i="12" s="1"/>
  <c r="M235" i="12"/>
  <c r="N235" i="12" s="1"/>
  <c r="O235" i="12" s="1"/>
  <c r="M243" i="12"/>
  <c r="N243" i="12" s="1"/>
  <c r="O243" i="12" s="1"/>
  <c r="M251" i="12"/>
  <c r="N251" i="12" s="1"/>
  <c r="O251" i="12" s="1"/>
  <c r="M259" i="12"/>
  <c r="N259" i="12" s="1"/>
  <c r="O259" i="12" s="1"/>
  <c r="M267" i="12"/>
  <c r="N267" i="12" s="1"/>
  <c r="O267" i="12" s="1"/>
  <c r="M275" i="12"/>
  <c r="N275" i="12" s="1"/>
  <c r="O275" i="12" s="1"/>
  <c r="M283" i="12"/>
  <c r="N283" i="12" s="1"/>
  <c r="O283" i="12" s="1"/>
  <c r="M291" i="12"/>
  <c r="N291" i="12" s="1"/>
  <c r="O291" i="12" s="1"/>
  <c r="M16" i="12"/>
  <c r="N16" i="12" s="1"/>
  <c r="O16" i="12" s="1"/>
  <c r="M48" i="12"/>
  <c r="N48" i="12" s="1"/>
  <c r="O48" i="12" s="1"/>
  <c r="M80" i="12"/>
  <c r="N80" i="12" s="1"/>
  <c r="O80" i="12" s="1"/>
  <c r="M112" i="12"/>
  <c r="N112" i="12" s="1"/>
  <c r="O112" i="12" s="1"/>
  <c r="M144" i="12"/>
  <c r="N144" i="12" s="1"/>
  <c r="O144" i="12" s="1"/>
  <c r="M176" i="12"/>
  <c r="N176" i="12" s="1"/>
  <c r="O176" i="12" s="1"/>
  <c r="M208" i="12"/>
  <c r="N208" i="12" s="1"/>
  <c r="O208" i="12" s="1"/>
  <c r="M240" i="12"/>
  <c r="N240" i="12" s="1"/>
  <c r="O240" i="12" s="1"/>
  <c r="M272" i="12"/>
  <c r="N272" i="12" s="1"/>
  <c r="O272" i="12" s="1"/>
  <c r="M300" i="12"/>
  <c r="N300" i="12" s="1"/>
  <c r="O300" i="12" s="1"/>
  <c r="M60" i="12"/>
  <c r="N60" i="12" s="1"/>
  <c r="O60" i="12" s="1"/>
  <c r="M124" i="12"/>
  <c r="N124" i="12" s="1"/>
  <c r="O124" i="12" s="1"/>
  <c r="M188" i="12"/>
  <c r="N188" i="12" s="1"/>
  <c r="O188" i="12" s="1"/>
  <c r="M220" i="12"/>
  <c r="N220" i="12" s="1"/>
  <c r="O220" i="12" s="1"/>
  <c r="M284" i="12"/>
  <c r="N284" i="12" s="1"/>
  <c r="O284" i="12" s="1"/>
  <c r="M20" i="12"/>
  <c r="N20" i="12" s="1"/>
  <c r="O20" i="12" s="1"/>
  <c r="M52" i="12"/>
  <c r="N52" i="12" s="1"/>
  <c r="O52" i="12" s="1"/>
  <c r="M84" i="12"/>
  <c r="N84" i="12" s="1"/>
  <c r="O84" i="12" s="1"/>
  <c r="M116" i="12"/>
  <c r="N116" i="12" s="1"/>
  <c r="O116" i="12" s="1"/>
  <c r="M148" i="12"/>
  <c r="N148" i="12" s="1"/>
  <c r="O148" i="12" s="1"/>
  <c r="M180" i="12"/>
  <c r="N180" i="12" s="1"/>
  <c r="O180" i="12" s="1"/>
  <c r="M212" i="12"/>
  <c r="N212" i="12" s="1"/>
  <c r="O212" i="12" s="1"/>
  <c r="M244" i="12"/>
  <c r="N244" i="12" s="1"/>
  <c r="O244" i="12" s="1"/>
  <c r="M276" i="12"/>
  <c r="N276" i="12" s="1"/>
  <c r="O276" i="12" s="1"/>
  <c r="M304" i="12"/>
  <c r="N304" i="12" s="1"/>
  <c r="O304" i="12" s="1"/>
  <c r="M92" i="12"/>
  <c r="N92" i="12" s="1"/>
  <c r="O92" i="12" s="1"/>
  <c r="M24" i="12"/>
  <c r="N24" i="12" s="1"/>
  <c r="O24" i="12" s="1"/>
  <c r="M56" i="12"/>
  <c r="N56" i="12" s="1"/>
  <c r="O56" i="12" s="1"/>
  <c r="M88" i="12"/>
  <c r="N88" i="12" s="1"/>
  <c r="O88" i="12" s="1"/>
  <c r="M120" i="12"/>
  <c r="N120" i="12" s="1"/>
  <c r="O120" i="12" s="1"/>
  <c r="M152" i="12"/>
  <c r="N152" i="12" s="1"/>
  <c r="O152" i="12" s="1"/>
  <c r="M184" i="12"/>
  <c r="N184" i="12" s="1"/>
  <c r="O184" i="12" s="1"/>
  <c r="M216" i="12"/>
  <c r="N216" i="12" s="1"/>
  <c r="O216" i="12" s="1"/>
  <c r="M248" i="12"/>
  <c r="N248" i="12" s="1"/>
  <c r="O248" i="12" s="1"/>
  <c r="M280" i="12"/>
  <c r="N280" i="12" s="1"/>
  <c r="O280" i="12" s="1"/>
  <c r="M28" i="12"/>
  <c r="N28" i="12" s="1"/>
  <c r="O28" i="12" s="1"/>
  <c r="M156" i="12"/>
  <c r="N156" i="12" s="1"/>
  <c r="O156" i="12" s="1"/>
  <c r="M252" i="12"/>
  <c r="N252" i="12" s="1"/>
  <c r="O252" i="12" s="1"/>
  <c r="M32" i="12"/>
  <c r="N32" i="12" s="1"/>
  <c r="O32" i="12" s="1"/>
  <c r="M64" i="12"/>
  <c r="N64" i="12" s="1"/>
  <c r="O64" i="12" s="1"/>
  <c r="M96" i="12"/>
  <c r="N96" i="12" s="1"/>
  <c r="O96" i="12" s="1"/>
  <c r="M128" i="12"/>
  <c r="N128" i="12" s="1"/>
  <c r="O128" i="12" s="1"/>
  <c r="M160" i="12"/>
  <c r="N160" i="12" s="1"/>
  <c r="O160" i="12" s="1"/>
  <c r="M192" i="12"/>
  <c r="N192" i="12" s="1"/>
  <c r="O192" i="12" s="1"/>
  <c r="M224" i="12"/>
  <c r="N224" i="12" s="1"/>
  <c r="O224" i="12" s="1"/>
  <c r="M256" i="12"/>
  <c r="N256" i="12" s="1"/>
  <c r="O256" i="12" s="1"/>
  <c r="M288" i="12"/>
  <c r="N288" i="12" s="1"/>
  <c r="O288" i="12" s="1"/>
  <c r="M72" i="12"/>
  <c r="N72" i="12" s="1"/>
  <c r="O72" i="12" s="1"/>
  <c r="M76" i="12"/>
  <c r="N76" i="12" s="1"/>
  <c r="O76" i="12" s="1"/>
  <c r="M140" i="12"/>
  <c r="N140" i="12" s="1"/>
  <c r="O140" i="12" s="1"/>
  <c r="M204" i="12"/>
  <c r="N204" i="12" s="1"/>
  <c r="O204" i="12" s="1"/>
  <c r="M299" i="12"/>
  <c r="N299" i="12" s="1"/>
  <c r="O299" i="12" s="1"/>
  <c r="M36" i="12"/>
  <c r="N36" i="12" s="1"/>
  <c r="O36" i="12" s="1"/>
  <c r="M68" i="12"/>
  <c r="N68" i="12" s="1"/>
  <c r="O68" i="12" s="1"/>
  <c r="M100" i="12"/>
  <c r="N100" i="12" s="1"/>
  <c r="O100" i="12" s="1"/>
  <c r="M132" i="12"/>
  <c r="N132" i="12" s="1"/>
  <c r="O132" i="12" s="1"/>
  <c r="M164" i="12"/>
  <c r="N164" i="12" s="1"/>
  <c r="O164" i="12" s="1"/>
  <c r="M196" i="12"/>
  <c r="N196" i="12" s="1"/>
  <c r="O196" i="12" s="1"/>
  <c r="M228" i="12"/>
  <c r="N228" i="12" s="1"/>
  <c r="O228" i="12" s="1"/>
  <c r="M260" i="12"/>
  <c r="N260" i="12" s="1"/>
  <c r="O260" i="12" s="1"/>
  <c r="M292" i="12"/>
  <c r="N292" i="12" s="1"/>
  <c r="O292" i="12" s="1"/>
  <c r="M40" i="12"/>
  <c r="N40" i="12" s="1"/>
  <c r="O40" i="12" s="1"/>
  <c r="M104" i="12"/>
  <c r="N104" i="12" s="1"/>
  <c r="O104" i="12" s="1"/>
  <c r="M136" i="12"/>
  <c r="N136" i="12" s="1"/>
  <c r="O136" i="12" s="1"/>
  <c r="M168" i="12"/>
  <c r="N168" i="12" s="1"/>
  <c r="O168" i="12" s="1"/>
  <c r="M200" i="12"/>
  <c r="N200" i="12" s="1"/>
  <c r="O200" i="12" s="1"/>
  <c r="M232" i="12"/>
  <c r="N232" i="12" s="1"/>
  <c r="O232" i="12" s="1"/>
  <c r="M264" i="12"/>
  <c r="N264" i="12" s="1"/>
  <c r="O264" i="12" s="1"/>
  <c r="M296" i="12"/>
  <c r="N296" i="12" s="1"/>
  <c r="O296" i="12" s="1"/>
  <c r="M44" i="12"/>
  <c r="N44" i="12" s="1"/>
  <c r="O44" i="12" s="1"/>
  <c r="M108" i="12"/>
  <c r="N108" i="12" s="1"/>
  <c r="O108" i="12" s="1"/>
  <c r="M172" i="12"/>
  <c r="N172" i="12" s="1"/>
  <c r="O172" i="12" s="1"/>
  <c r="M236" i="12"/>
  <c r="N236" i="12" s="1"/>
  <c r="O236" i="12" s="1"/>
  <c r="M268" i="12"/>
  <c r="N268" i="12" s="1"/>
  <c r="O268" i="12" s="1"/>
  <c r="L6" i="7"/>
  <c r="R6" i="7" l="1"/>
  <c r="P6" i="7"/>
  <c r="O11" i="12"/>
  <c r="N11" i="12" s="1"/>
  <c r="C4" i="11" l="1"/>
  <c r="F7" i="10"/>
  <c r="C7" i="10"/>
  <c r="N7" i="10" s="1"/>
  <c r="N8" i="10" l="1"/>
  <c r="N70" i="10"/>
  <c r="N134" i="10"/>
  <c r="N198" i="10"/>
  <c r="N262" i="10"/>
  <c r="N257" i="10"/>
  <c r="N187" i="10"/>
  <c r="N188" i="10"/>
  <c r="N173" i="10"/>
  <c r="N55" i="10"/>
  <c r="N119" i="10"/>
  <c r="N183" i="10"/>
  <c r="N247" i="10"/>
  <c r="N225" i="10"/>
  <c r="N44" i="10"/>
  <c r="N189" i="10"/>
  <c r="N56" i="10"/>
  <c r="N120" i="10"/>
  <c r="N184" i="10"/>
  <c r="N248" i="10"/>
  <c r="N233" i="10"/>
  <c r="N139" i="10"/>
  <c r="N116" i="10"/>
  <c r="N133" i="10"/>
  <c r="N41" i="10"/>
  <c r="N105" i="10"/>
  <c r="N169" i="10"/>
  <c r="N147" i="10"/>
  <c r="N180" i="10"/>
  <c r="N181" i="10"/>
  <c r="N42" i="10"/>
  <c r="N106" i="10"/>
  <c r="N170" i="10"/>
  <c r="N234" i="10"/>
  <c r="N163" i="10"/>
  <c r="N156" i="10"/>
  <c r="N165" i="10"/>
  <c r="N273" i="10"/>
  <c r="N172" i="10"/>
  <c r="N49" i="10"/>
  <c r="N201" i="10"/>
  <c r="N179" i="10"/>
  <c r="N205" i="10"/>
  <c r="N50" i="10"/>
  <c r="N178" i="10"/>
  <c r="N242" i="10"/>
  <c r="N203" i="10"/>
  <c r="N213" i="10"/>
  <c r="N250" i="10"/>
  <c r="N236" i="10"/>
  <c r="N272" i="10"/>
  <c r="N285" i="10"/>
  <c r="N251" i="10"/>
  <c r="N130" i="10"/>
  <c r="N275" i="10"/>
  <c r="N87" i="10"/>
  <c r="N24" i="10"/>
  <c r="N283" i="10"/>
  <c r="N137" i="10"/>
  <c r="N10" i="10"/>
  <c r="N37" i="10"/>
  <c r="N68" i="10"/>
  <c r="N159" i="10"/>
  <c r="N13" i="10"/>
  <c r="N288" i="10"/>
  <c r="N81" i="10"/>
  <c r="N69" i="10"/>
  <c r="N52" i="10"/>
  <c r="N91" i="10"/>
  <c r="N126" i="10"/>
  <c r="N148" i="10"/>
  <c r="N48" i="10"/>
  <c r="N92" i="10"/>
  <c r="N157" i="10"/>
  <c r="N124" i="10"/>
  <c r="N14" i="10"/>
  <c r="N78" i="10"/>
  <c r="N142" i="10"/>
  <c r="N206" i="10"/>
  <c r="N270" i="10"/>
  <c r="N281" i="10"/>
  <c r="N227" i="10"/>
  <c r="N228" i="10"/>
  <c r="N221" i="10"/>
  <c r="N63" i="10"/>
  <c r="N127" i="10"/>
  <c r="N191" i="10"/>
  <c r="N255" i="10"/>
  <c r="N265" i="10"/>
  <c r="N100" i="10"/>
  <c r="N229" i="10"/>
  <c r="N64" i="10"/>
  <c r="N128" i="10"/>
  <c r="N192" i="10"/>
  <c r="N256" i="10"/>
  <c r="N171" i="10"/>
  <c r="N197" i="10"/>
  <c r="N113" i="10"/>
  <c r="N212" i="10"/>
  <c r="N114" i="10"/>
  <c r="N196" i="10"/>
  <c r="N253" i="10"/>
  <c r="N282" i="10"/>
  <c r="N129" i="10"/>
  <c r="N284" i="10"/>
  <c r="N194" i="10"/>
  <c r="N277" i="10"/>
  <c r="N215" i="10"/>
  <c r="N268" i="10"/>
  <c r="N216" i="10"/>
  <c r="N9" i="10"/>
  <c r="N291" i="10"/>
  <c r="N138" i="10"/>
  <c r="N132" i="10"/>
  <c r="N83" i="10"/>
  <c r="N31" i="10"/>
  <c r="N287" i="10"/>
  <c r="N160" i="10"/>
  <c r="N17" i="10"/>
  <c r="N36" i="10"/>
  <c r="N59" i="10"/>
  <c r="N117" i="10"/>
  <c r="N93" i="10"/>
  <c r="N241" i="10"/>
  <c r="N175" i="10"/>
  <c r="N176" i="10"/>
  <c r="N33" i="10"/>
  <c r="N162" i="10"/>
  <c r="N22" i="10"/>
  <c r="N86" i="10"/>
  <c r="N150" i="10"/>
  <c r="N214" i="10"/>
  <c r="N278" i="10"/>
  <c r="N258" i="10"/>
  <c r="N259" i="10"/>
  <c r="N260" i="10"/>
  <c r="N261" i="10"/>
  <c r="N71" i="10"/>
  <c r="N135" i="10"/>
  <c r="N199" i="10"/>
  <c r="N263" i="10"/>
  <c r="N297" i="10"/>
  <c r="N164" i="10"/>
  <c r="N269" i="10"/>
  <c r="N72" i="10"/>
  <c r="N136" i="10"/>
  <c r="N200" i="10"/>
  <c r="N264" i="10"/>
  <c r="N266" i="10"/>
  <c r="N195" i="10"/>
  <c r="N204" i="10"/>
  <c r="N245" i="10"/>
  <c r="N57" i="10"/>
  <c r="N121" i="10"/>
  <c r="N217" i="10"/>
  <c r="N219" i="10"/>
  <c r="N252" i="10"/>
  <c r="N237" i="10"/>
  <c r="N58" i="10"/>
  <c r="N122" i="10"/>
  <c r="N186" i="10"/>
  <c r="N235" i="10"/>
  <c r="N208" i="10"/>
  <c r="N65" i="10"/>
  <c r="N293" i="10"/>
  <c r="N274" i="10"/>
  <c r="N23" i="10"/>
  <c r="N88" i="10"/>
  <c r="N292" i="10"/>
  <c r="N289" i="10"/>
  <c r="N74" i="10"/>
  <c r="N12" i="10"/>
  <c r="N177" i="10"/>
  <c r="N95" i="10"/>
  <c r="N131" i="10"/>
  <c r="N224" i="10"/>
  <c r="N21" i="10"/>
  <c r="N11" i="10"/>
  <c r="N146" i="10"/>
  <c r="N26" i="10"/>
  <c r="N76" i="10"/>
  <c r="N155" i="10"/>
  <c r="N47" i="10"/>
  <c r="N267" i="10"/>
  <c r="N240" i="10"/>
  <c r="N97" i="10"/>
  <c r="N34" i="10"/>
  <c r="N125" i="10"/>
  <c r="N30" i="10"/>
  <c r="N94" i="10"/>
  <c r="N158" i="10"/>
  <c r="N222" i="10"/>
  <c r="N286" i="10"/>
  <c r="N298" i="10"/>
  <c r="N299" i="10"/>
  <c r="N300" i="10"/>
  <c r="N15" i="10"/>
  <c r="N79" i="10"/>
  <c r="N143" i="10"/>
  <c r="N207" i="10"/>
  <c r="N271" i="10"/>
  <c r="N290" i="10"/>
  <c r="N220" i="10"/>
  <c r="N16" i="10"/>
  <c r="N80" i="10"/>
  <c r="N144" i="10"/>
  <c r="N243" i="10"/>
  <c r="N244" i="10"/>
  <c r="N249" i="10"/>
  <c r="N66" i="10"/>
  <c r="N276" i="10"/>
  <c r="N279" i="10"/>
  <c r="N152" i="10"/>
  <c r="N19" i="10"/>
  <c r="N73" i="10"/>
  <c r="N29" i="10"/>
  <c r="N27" i="10"/>
  <c r="N238" i="10"/>
  <c r="N223" i="10"/>
  <c r="N96" i="10"/>
  <c r="N20" i="10"/>
  <c r="N145" i="10"/>
  <c r="N82" i="10"/>
  <c r="N53" i="10"/>
  <c r="N218" i="10"/>
  <c r="N190" i="10"/>
  <c r="N149" i="10"/>
  <c r="N141" i="10"/>
  <c r="N107" i="10"/>
  <c r="N140" i="10"/>
  <c r="N123" i="10"/>
  <c r="N38" i="10"/>
  <c r="N102" i="10"/>
  <c r="N166" i="10"/>
  <c r="N230" i="10"/>
  <c r="N294" i="10"/>
  <c r="N43" i="10"/>
  <c r="N28" i="10"/>
  <c r="N45" i="10"/>
  <c r="N151" i="10"/>
  <c r="N35" i="10"/>
  <c r="N280" i="10"/>
  <c r="N202" i="10"/>
  <c r="N51" i="10"/>
  <c r="N18" i="10"/>
  <c r="N90" i="10"/>
  <c r="N62" i="10"/>
  <c r="N239" i="10"/>
  <c r="N193" i="10"/>
  <c r="N99" i="10"/>
  <c r="N226" i="10"/>
  <c r="N46" i="10"/>
  <c r="N110" i="10"/>
  <c r="N174" i="10"/>
  <c r="N77" i="10"/>
  <c r="N32" i="10"/>
  <c r="N210" i="10"/>
  <c r="N185" i="10"/>
  <c r="N161" i="10"/>
  <c r="N54" i="10"/>
  <c r="N118" i="10"/>
  <c r="N182" i="10"/>
  <c r="N246" i="10"/>
  <c r="N209" i="10"/>
  <c r="N115" i="10"/>
  <c r="N108" i="10"/>
  <c r="N109" i="10"/>
  <c r="N39" i="10"/>
  <c r="N103" i="10"/>
  <c r="N167" i="10"/>
  <c r="N231" i="10"/>
  <c r="N295" i="10"/>
  <c r="N211" i="10"/>
  <c r="N85" i="10"/>
  <c r="N40" i="10"/>
  <c r="N104" i="10"/>
  <c r="N168" i="10"/>
  <c r="N232" i="10"/>
  <c r="N296" i="10"/>
  <c r="N75" i="10"/>
  <c r="N60" i="10"/>
  <c r="N61" i="10"/>
  <c r="N25" i="10"/>
  <c r="N89" i="10"/>
  <c r="N153" i="10"/>
  <c r="N67" i="10"/>
  <c r="N84" i="10"/>
  <c r="N154" i="10"/>
  <c r="N254" i="10"/>
  <c r="N111" i="10"/>
  <c r="N112" i="10"/>
  <c r="N101" i="10"/>
  <c r="N98" i="10"/>
  <c r="G7" i="10"/>
  <c r="AB12" i="9"/>
  <c r="O12" i="9" l="1"/>
  <c r="N6" i="8"/>
  <c r="I4" i="11" l="1"/>
  <c r="J4" i="11"/>
  <c r="H4" i="11"/>
  <c r="G4" i="11"/>
  <c r="F4" i="11"/>
  <c r="E4" i="11"/>
  <c r="D4" i="11"/>
  <c r="R7" i="10" l="1"/>
  <c r="Q7" i="10"/>
  <c r="P7" i="10"/>
  <c r="AA12" i="9"/>
  <c r="Z12" i="9"/>
  <c r="Y12" i="9"/>
  <c r="X12" i="9"/>
  <c r="W12" i="9"/>
  <c r="V12" i="9"/>
  <c r="U12" i="9"/>
  <c r="T12" i="9"/>
  <c r="P12" i="9" l="1"/>
  <c r="M6" i="8" l="1"/>
  <c r="L6" i="8"/>
  <c r="K6" i="8"/>
  <c r="J6" i="8"/>
  <c r="I6" i="8"/>
  <c r="H6" i="8"/>
  <c r="G6" i="8"/>
  <c r="F6" i="8"/>
  <c r="E6" i="8"/>
  <c r="D6" i="8"/>
  <c r="C6" i="8"/>
  <c r="N6" i="7"/>
  <c r="K6" i="7"/>
  <c r="I6" i="7"/>
  <c r="H6" i="7"/>
  <c r="E6" i="7"/>
  <c r="D6" i="7"/>
  <c r="C6" i="7"/>
  <c r="K12" i="9" l="1"/>
  <c r="J12" i="9"/>
  <c r="I12" i="9"/>
  <c r="E12" i="9"/>
  <c r="F12" i="9" l="1"/>
  <c r="G12" i="9"/>
  <c r="G21" i="9" l="1"/>
  <c r="G29" i="9"/>
  <c r="G37" i="9"/>
  <c r="G45" i="9"/>
  <c r="G53" i="9"/>
  <c r="G61" i="9"/>
  <c r="G69" i="9"/>
  <c r="G77" i="9"/>
  <c r="G85" i="9"/>
  <c r="G93" i="9"/>
  <c r="G101" i="9"/>
  <c r="G109" i="9"/>
  <c r="G117" i="9"/>
  <c r="G125" i="9"/>
  <c r="G133" i="9"/>
  <c r="G141" i="9"/>
  <c r="G149" i="9"/>
  <c r="G157" i="9"/>
  <c r="G165" i="9"/>
  <c r="G173" i="9"/>
  <c r="G181" i="9"/>
  <c r="G189" i="9"/>
  <c r="G197" i="9"/>
  <c r="G205" i="9"/>
  <c r="G213" i="9"/>
  <c r="G221" i="9"/>
  <c r="G229" i="9"/>
  <c r="G237" i="9"/>
  <c r="G245" i="9"/>
  <c r="G253" i="9"/>
  <c r="G261" i="9"/>
  <c r="G269" i="9"/>
  <c r="G277" i="9"/>
  <c r="G285" i="9"/>
  <c r="G293" i="9"/>
  <c r="G301" i="9"/>
  <c r="G14" i="9"/>
  <c r="G22" i="9"/>
  <c r="G30" i="9"/>
  <c r="G38" i="9"/>
  <c r="G46" i="9"/>
  <c r="G54" i="9"/>
  <c r="G62" i="9"/>
  <c r="G70" i="9"/>
  <c r="G78" i="9"/>
  <c r="G86" i="9"/>
  <c r="G94" i="9"/>
  <c r="G102" i="9"/>
  <c r="G110" i="9"/>
  <c r="G118" i="9"/>
  <c r="G126" i="9"/>
  <c r="G134" i="9"/>
  <c r="G142" i="9"/>
  <c r="G150" i="9"/>
  <c r="G158" i="9"/>
  <c r="G166" i="9"/>
  <c r="G174" i="9"/>
  <c r="G182" i="9"/>
  <c r="G190" i="9"/>
  <c r="G198" i="9"/>
  <c r="G206" i="9"/>
  <c r="G214" i="9"/>
  <c r="G222" i="9"/>
  <c r="G230" i="9"/>
  <c r="G238" i="9"/>
  <c r="G246" i="9"/>
  <c r="G254" i="9"/>
  <c r="G262" i="9"/>
  <c r="G270" i="9"/>
  <c r="G278" i="9"/>
  <c r="G286" i="9"/>
  <c r="G294" i="9"/>
  <c r="G302" i="9"/>
  <c r="G15" i="9"/>
  <c r="G23" i="9"/>
  <c r="G31" i="9"/>
  <c r="G39" i="9"/>
  <c r="G47" i="9"/>
  <c r="G55" i="9"/>
  <c r="G63" i="9"/>
  <c r="G71" i="9"/>
  <c r="G79" i="9"/>
  <c r="G87" i="9"/>
  <c r="G95" i="9"/>
  <c r="G103" i="9"/>
  <c r="G111" i="9"/>
  <c r="G119" i="9"/>
  <c r="G127" i="9"/>
  <c r="G135" i="9"/>
  <c r="G143" i="9"/>
  <c r="G151" i="9"/>
  <c r="G159" i="9"/>
  <c r="G167" i="9"/>
  <c r="G175" i="9"/>
  <c r="G183" i="9"/>
  <c r="G191" i="9"/>
  <c r="G199" i="9"/>
  <c r="G207" i="9"/>
  <c r="G215" i="9"/>
  <c r="G223" i="9"/>
  <c r="G231" i="9"/>
  <c r="G239" i="9"/>
  <c r="G247" i="9"/>
  <c r="G255" i="9"/>
  <c r="G263" i="9"/>
  <c r="G271" i="9"/>
  <c r="G279" i="9"/>
  <c r="G287" i="9"/>
  <c r="G295" i="9"/>
  <c r="G303" i="9"/>
  <c r="G16" i="9"/>
  <c r="G24" i="9"/>
  <c r="G32" i="9"/>
  <c r="G40" i="9"/>
  <c r="G48" i="9"/>
  <c r="G56" i="9"/>
  <c r="G64" i="9"/>
  <c r="G72" i="9"/>
  <c r="G80" i="9"/>
  <c r="G88" i="9"/>
  <c r="G96" i="9"/>
  <c r="G104" i="9"/>
  <c r="G112" i="9"/>
  <c r="G120" i="9"/>
  <c r="G128" i="9"/>
  <c r="G136" i="9"/>
  <c r="G144" i="9"/>
  <c r="G152" i="9"/>
  <c r="G160" i="9"/>
  <c r="G168" i="9"/>
  <c r="G176" i="9"/>
  <c r="G184" i="9"/>
  <c r="G192" i="9"/>
  <c r="G200" i="9"/>
  <c r="G208" i="9"/>
  <c r="G216" i="9"/>
  <c r="G224" i="9"/>
  <c r="G232" i="9"/>
  <c r="G240" i="9"/>
  <c r="G248" i="9"/>
  <c r="G256" i="9"/>
  <c r="G264" i="9"/>
  <c r="G272" i="9"/>
  <c r="G280" i="9"/>
  <c r="G288" i="9"/>
  <c r="G296" i="9"/>
  <c r="G304" i="9"/>
  <c r="G17" i="9"/>
  <c r="G25" i="9"/>
  <c r="G33" i="9"/>
  <c r="G41" i="9"/>
  <c r="G49" i="9"/>
  <c r="G57" i="9"/>
  <c r="G65" i="9"/>
  <c r="G73" i="9"/>
  <c r="G81" i="9"/>
  <c r="G89" i="9"/>
  <c r="G97" i="9"/>
  <c r="G105" i="9"/>
  <c r="G113" i="9"/>
  <c r="G121" i="9"/>
  <c r="G129" i="9"/>
  <c r="G137" i="9"/>
  <c r="G145" i="9"/>
  <c r="G153" i="9"/>
  <c r="G161" i="9"/>
  <c r="G169" i="9"/>
  <c r="G177" i="9"/>
  <c r="G185" i="9"/>
  <c r="G193" i="9"/>
  <c r="G201" i="9"/>
  <c r="G209" i="9"/>
  <c r="G217" i="9"/>
  <c r="G225" i="9"/>
  <c r="G233" i="9"/>
  <c r="G241" i="9"/>
  <c r="G249" i="9"/>
  <c r="G257" i="9"/>
  <c r="G265" i="9"/>
  <c r="G273" i="9"/>
  <c r="G281" i="9"/>
  <c r="G289" i="9"/>
  <c r="G297" i="9"/>
  <c r="G305" i="9"/>
  <c r="G18" i="9"/>
  <c r="G26" i="9"/>
  <c r="G34" i="9"/>
  <c r="G42" i="9"/>
  <c r="G50" i="9"/>
  <c r="G58" i="9"/>
  <c r="G66" i="9"/>
  <c r="G74" i="9"/>
  <c r="G82" i="9"/>
  <c r="G90" i="9"/>
  <c r="G98" i="9"/>
  <c r="G106" i="9"/>
  <c r="G114" i="9"/>
  <c r="G122" i="9"/>
  <c r="G130" i="9"/>
  <c r="G138" i="9"/>
  <c r="G146" i="9"/>
  <c r="G154" i="9"/>
  <c r="G162" i="9"/>
  <c r="G170" i="9"/>
  <c r="G178" i="9"/>
  <c r="G186" i="9"/>
  <c r="G194" i="9"/>
  <c r="G202" i="9"/>
  <c r="G210" i="9"/>
  <c r="G218" i="9"/>
  <c r="G226" i="9"/>
  <c r="G234" i="9"/>
  <c r="G242" i="9"/>
  <c r="G250" i="9"/>
  <c r="G258" i="9"/>
  <c r="G266" i="9"/>
  <c r="G274" i="9"/>
  <c r="G282" i="9"/>
  <c r="G290" i="9"/>
  <c r="G298" i="9"/>
  <c r="G13" i="9"/>
  <c r="G19" i="9"/>
  <c r="G27" i="9"/>
  <c r="G35" i="9"/>
  <c r="G43" i="9"/>
  <c r="G51" i="9"/>
  <c r="G59" i="9"/>
  <c r="G67" i="9"/>
  <c r="G75" i="9"/>
  <c r="G83" i="9"/>
  <c r="G91" i="9"/>
  <c r="G99" i="9"/>
  <c r="G107" i="9"/>
  <c r="G115" i="9"/>
  <c r="G123" i="9"/>
  <c r="G131" i="9"/>
  <c r="G139" i="9"/>
  <c r="G147" i="9"/>
  <c r="G155" i="9"/>
  <c r="G163" i="9"/>
  <c r="G171" i="9"/>
  <c r="G179" i="9"/>
  <c r="G187" i="9"/>
  <c r="G195" i="9"/>
  <c r="G203" i="9"/>
  <c r="G211" i="9"/>
  <c r="G219" i="9"/>
  <c r="G227" i="9"/>
  <c r="G235" i="9"/>
  <c r="G243" i="9"/>
  <c r="G251" i="9"/>
  <c r="G259" i="9"/>
  <c r="G267" i="9"/>
  <c r="G275" i="9"/>
  <c r="G283" i="9"/>
  <c r="G291" i="9"/>
  <c r="G299" i="9"/>
  <c r="G20" i="9"/>
  <c r="G28" i="9"/>
  <c r="G36" i="9"/>
  <c r="G44" i="9"/>
  <c r="G52" i="9"/>
  <c r="G60" i="9"/>
  <c r="G68" i="9"/>
  <c r="G76" i="9"/>
  <c r="G84" i="9"/>
  <c r="G92" i="9"/>
  <c r="G100" i="9"/>
  <c r="G108" i="9"/>
  <c r="G116" i="9"/>
  <c r="G124" i="9"/>
  <c r="G132" i="9"/>
  <c r="G140" i="9"/>
  <c r="G148" i="9"/>
  <c r="G156" i="9"/>
  <c r="G164" i="9"/>
  <c r="G172" i="9"/>
  <c r="G180" i="9"/>
  <c r="G188" i="9"/>
  <c r="G196" i="9"/>
  <c r="G204" i="9"/>
  <c r="G212" i="9"/>
  <c r="G220" i="9"/>
  <c r="G228" i="9"/>
  <c r="G236" i="9"/>
  <c r="G244" i="9"/>
  <c r="G252" i="9"/>
  <c r="G260" i="9"/>
  <c r="G268" i="9"/>
  <c r="G276" i="9"/>
  <c r="G284" i="9"/>
  <c r="G292" i="9"/>
  <c r="G300" i="9"/>
  <c r="B3" i="9"/>
  <c r="M12" i="9" l="1"/>
</calcChain>
</file>

<file path=xl/sharedStrings.xml><?xml version="1.0" encoding="utf-8"?>
<sst xmlns="http://schemas.openxmlformats.org/spreadsheetml/2006/main" count="3180" uniqueCount="1011">
  <si>
    <t>Kuntanumero</t>
  </si>
  <si>
    <t>Kunta</t>
  </si>
  <si>
    <t>YHTEENSÄ</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</si>
  <si>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</si>
  <si>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</si>
  <si>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</si>
  <si>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</si>
  <si>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</si>
  <si>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</si>
  <si>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</si>
  <si>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</si>
  <si>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</si>
  <si>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</si>
  <si>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</si>
  <si>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</si>
  <si>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</si>
  <si>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</si>
  <si>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</si>
  <si>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</si>
  <si>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</si>
  <si>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</si>
  <si>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</si>
  <si>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</si>
  <si>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</si>
  <si>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</si>
  <si>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</si>
  <si>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</si>
  <si>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</si>
  <si>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</si>
  <si>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</si>
  <si>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</si>
  <si>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</si>
  <si>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</si>
  <si>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</si>
  <si>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</si>
  <si>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</si>
  <si>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</si>
  <si>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</si>
  <si>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</si>
  <si>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</si>
  <si>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</si>
  <si>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</si>
  <si>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</si>
  <si>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</si>
  <si>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</si>
  <si>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</si>
  <si>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</si>
  <si>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</si>
  <si>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</si>
  <si>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</si>
  <si>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</si>
  <si>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</si>
  <si>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</si>
  <si>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</si>
  <si>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</si>
  <si>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</si>
  <si>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</si>
  <si>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</si>
  <si>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</si>
  <si>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</si>
  <si>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</si>
  <si>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</si>
  <si>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</si>
  <si>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</si>
  <si>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</si>
  <si>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</si>
  <si>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</si>
  <si>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</si>
  <si>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</si>
  <si>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</si>
  <si>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</si>
  <si>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</si>
  <si>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</si>
  <si>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</si>
  <si>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</si>
  <si>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</si>
  <si>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</si>
  <si>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</si>
  <si>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</si>
  <si>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</si>
  <si>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</si>
  <si>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</si>
  <si>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</si>
  <si>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</si>
  <si>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</si>
  <si>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</si>
  <si>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</si>
  <si>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</si>
  <si>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</si>
  <si>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</si>
  <si>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</si>
  <si>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</si>
  <si>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</si>
  <si>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</si>
  <si>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</si>
  <si>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</si>
  <si>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</si>
  <si>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</si>
  <si>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</si>
  <si>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</si>
  <si>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</si>
  <si>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</si>
  <si>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</si>
  <si>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</si>
  <si>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</si>
  <si>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</si>
  <si>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</si>
  <si>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</si>
  <si>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</si>
  <si>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</si>
  <si>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</si>
  <si>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</si>
  <si>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</si>
  <si>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</si>
  <si>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</si>
  <si>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</si>
  <si>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</si>
  <si>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</si>
  <si>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</si>
  <si>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</si>
  <si>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</si>
  <si>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</si>
  <si>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</si>
  <si>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</si>
  <si>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</si>
  <si>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</si>
  <si>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</si>
  <si>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</si>
  <si>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</si>
  <si>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</si>
  <si>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</si>
  <si>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</si>
  <si>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</si>
  <si>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</si>
  <si>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</si>
  <si>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</si>
  <si>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</si>
  <si>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</si>
  <si>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</si>
  <si>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</si>
  <si>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</si>
  <si>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</si>
  <si>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</si>
  <si>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</si>
  <si>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</si>
  <si>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</si>
  <si>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</si>
  <si>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</si>
  <si>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</si>
  <si>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</si>
  <si>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</si>
  <si>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</si>
  <si>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</si>
  <si>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</si>
  <si>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</si>
  <si>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</si>
  <si>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</si>
  <si>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</si>
  <si>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</si>
  <si>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</si>
  <si>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</si>
  <si>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</si>
  <si>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</si>
  <si>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</si>
  <si>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</si>
  <si>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</si>
  <si>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</si>
  <si>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</si>
  <si>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</si>
  <si>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</si>
  <si>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</si>
  <si>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</si>
  <si>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</si>
  <si>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</si>
  <si>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</si>
  <si>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</si>
  <si>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</si>
  <si>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</si>
  <si>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</si>
  <si>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</si>
  <si>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</si>
  <si>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</si>
  <si>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</si>
  <si>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</si>
  <si>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</si>
  <si>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</si>
  <si>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</si>
  <si>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</si>
  <si>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</si>
  <si>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</si>
  <si>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</si>
  <si>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</si>
  <si>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</si>
  <si>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</si>
  <si>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</si>
  <si>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</si>
  <si>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</si>
  <si>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</si>
  <si>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</si>
  <si>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</si>
  <si>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</si>
  <si>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</si>
  <si>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</si>
  <si>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</si>
  <si>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</si>
  <si>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</si>
  <si>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</si>
  <si>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</si>
  <si>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</si>
  <si>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</si>
  <si>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</si>
  <si>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</si>
  <si>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</si>
  <si>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</si>
  <si>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</si>
  <si>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</si>
  <si>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</si>
  <si>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</si>
  <si>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</si>
  <si>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</si>
  <si>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</si>
  <si>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</si>
  <si>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</si>
  <si>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</si>
  <si>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</si>
  <si>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</si>
  <si>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</si>
  <si>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</si>
  <si>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</si>
  <si>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</si>
  <si>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</si>
  <si>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</si>
  <si>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</si>
  <si>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</si>
  <si>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</si>
  <si>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</si>
  <si>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</si>
  <si>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</si>
  <si>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</si>
  <si>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</si>
  <si>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</si>
  <si>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</si>
  <si>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</si>
  <si>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</si>
  <si>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</si>
  <si>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</si>
  <si>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</si>
  <si>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</si>
  <si>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</si>
  <si>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</si>
  <si>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</si>
  <si>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</si>
  <si>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</si>
  <si>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</si>
  <si>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</si>
  <si>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</si>
  <si>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</si>
  <si>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</si>
  <si>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</si>
  <si>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</si>
  <si>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</si>
  <si>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</si>
  <si>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</si>
  <si>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</si>
  <si>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</si>
  <si>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</si>
  <si>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</si>
  <si>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</si>
  <si>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</si>
  <si>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</si>
  <si>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</si>
  <si>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</si>
  <si>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</si>
  <si>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</si>
  <si>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</si>
  <si>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</si>
  <si>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</si>
  <si>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</si>
  <si>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</si>
  <si>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</si>
  <si>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</si>
  <si>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</si>
  <si>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</si>
  <si>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</si>
  <si>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</si>
  <si>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</si>
  <si>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</si>
  <si>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</si>
  <si>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</si>
  <si>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</si>
  <si>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</si>
  <si>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</si>
  <si>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</si>
  <si>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</si>
  <si>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</si>
  <si>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</si>
  <si>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BJÖRNEBORGS SVENSKA SAMSKOLAS</t>
  </si>
  <si>
    <t>ANNA TAPION SÄÄTIÖ</t>
  </si>
  <si>
    <t>KOTKA SVENSKA SAMSKOLAS GARANT</t>
  </si>
  <si>
    <t>FÖRENINGEN FÖR SVENSKA SAMSKOL</t>
  </si>
  <si>
    <t>KOULUYHDISTYS PESTALOZZI SCHUL</t>
  </si>
  <si>
    <t>HELSINGIN UUSI YHTEISKOULU OY</t>
  </si>
  <si>
    <t>SKOLGARANTIFÖRENINGEN R.F.</t>
  </si>
  <si>
    <t>APOLLON YHTEISKOULUN KANNATUSY</t>
  </si>
  <si>
    <t>SUOMALAISEN YHTEISKOULUN OSAKE</t>
  </si>
  <si>
    <t>MAANVILJELYSLYSEON OSAKEYHTIÖ</t>
  </si>
  <si>
    <t>OY HELSINGIN YHTEISKOULU JA RE</t>
  </si>
  <si>
    <t>VIIPURIN REAALIKOULU OY</t>
  </si>
  <si>
    <t>KULOSAAREN YHTEISKOULUN OSAKEY</t>
  </si>
  <si>
    <t>ENGLANTILAISEN KOULUN SÄÄTIÖ</t>
  </si>
  <si>
    <t>LAHDEN RUDOLF STEINER -KOULUN</t>
  </si>
  <si>
    <t>TAMPEREEN STEINER-KOULUYHDISTY</t>
  </si>
  <si>
    <t>POHJOIS-HAAGAN YHTEISKOULU OY</t>
  </si>
  <si>
    <t>HELSINGIN RUDOLF STEINER -KOUL</t>
  </si>
  <si>
    <t>TÖÖLÖN YHTEISKOULU OSAKEYHTIÖ</t>
  </si>
  <si>
    <t>HELSINGIN JUUTALAINEN SEURAKUN</t>
  </si>
  <si>
    <t>NUORTEN YSTÄVÄT RY</t>
  </si>
  <si>
    <t>PERHEKUNTOUTUSKESKUS LAUSTE RY</t>
  </si>
  <si>
    <t>SYLVIA-KOTI YHDISTYS RY</t>
  </si>
  <si>
    <t>HOITOPEDAGOGISEN RUDOLF STEINE</t>
  </si>
  <si>
    <t>HELSINGIN KANSAINVÄLISEN KOULU</t>
  </si>
  <si>
    <t>ELIAS-KOULUN KOULUYHDISTYS RY</t>
  </si>
  <si>
    <t>JYVÄSKYLÄN STEINERKOULUN KANNA</t>
  </si>
  <si>
    <t>VAPAAN KYLÄKOULUN KANNATUSYHDI</t>
  </si>
  <si>
    <t>RUDOLF STEINERPEDAGOGIKENS VÄN</t>
  </si>
  <si>
    <t>OULUN STEINERKOULUN KANNATUSYH</t>
  </si>
  <si>
    <t>PORIN SEUDUN STEINERKOULUYHDIS</t>
  </si>
  <si>
    <t>ETELÄ-POHJANMAAN STEINERKOULUY</t>
  </si>
  <si>
    <t>TURUN SEUDUN STEINERKOULUYHDIS</t>
  </si>
  <si>
    <t>VANTAAN SEUDUN STEINERKOULUN K</t>
  </si>
  <si>
    <t>VAASAN STEINERPEDAGOGIIKAN KAN</t>
  </si>
  <si>
    <t>SUOMEN ADVENTTIKIRKKO</t>
  </si>
  <si>
    <t>LAPPEENRANNAN SEUDUN STEINERKO</t>
  </si>
  <si>
    <t>ESPOON STEINERKOULUN KANNATUSY</t>
  </si>
  <si>
    <t>HELSINGIN KRISTILLISEN KOULUN</t>
  </si>
  <si>
    <t>ITÄ-SUOMEN SUOMALAIS-VENÄLÄISE</t>
  </si>
  <si>
    <t>JOONAS-KOULUN ORIVEDEN STEINER</t>
  </si>
  <si>
    <t>PORIN KRISTILLISEN KOULUN KANN</t>
  </si>
  <si>
    <t>RAUMAN AVOKAS RY</t>
  </si>
  <si>
    <t>KESKI-UUDENMAAN KR. KOULUN JA</t>
  </si>
  <si>
    <t>KUOPION KRISTILLISEN PÄIVÄKODI</t>
  </si>
  <si>
    <t>ESPOON KRISTILLISEN KOULUN KAN</t>
  </si>
  <si>
    <t>JYVÄSKYLÄN KRISTILLISEN KOULUN</t>
  </si>
  <si>
    <t>CONFIDO-POHJANMAAN KRISTILLINE</t>
  </si>
  <si>
    <t>KYMENLAAKSON STEINERKOULUN KAN</t>
  </si>
  <si>
    <t>LAHDEN KRISTILLISEN KOULUN KAN</t>
  </si>
  <si>
    <t>OULUN KRISTILLINEN KASVATUS RY</t>
  </si>
  <si>
    <t>JOENSUUN STEINERKOULUN KANNATU</t>
  </si>
  <si>
    <t>PORVOON STEINERKOULUN KANNATUS</t>
  </si>
  <si>
    <t>ROVANIEMEN SEUDUN KRISTILLISEN</t>
  </si>
  <si>
    <t>HELSINGIN MONTESSORI-YHDISTYS</t>
  </si>
  <si>
    <t>OULUN REGGIO EMILIA KANNATUSYH</t>
  </si>
  <si>
    <t>HELSINGIN RANSKALAIS-SUOMALAIN</t>
  </si>
  <si>
    <t>SUOMALAIS-VENÄLÄINEN KOULU</t>
  </si>
  <si>
    <t>VALTION KOULUKODIT</t>
  </si>
  <si>
    <t>HELSINGIN EUROOPPALAINEN KOULU</t>
  </si>
  <si>
    <t>VALTERI-KOULU</t>
  </si>
  <si>
    <t>ITÄ-SUOMEN YLIOPISTO</t>
  </si>
  <si>
    <t>VM/KAO</t>
  </si>
  <si>
    <t>Laskentatekijät:</t>
  </si>
  <si>
    <t>Koko maa</t>
  </si>
  <si>
    <t>Yhteensä</t>
  </si>
  <si>
    <t>Ikärakenne:</t>
  </si>
  <si>
    <t>Laskennalliset kustannukset ikäryhmittäin, €:</t>
  </si>
  <si>
    <t>Valtionosuus, €</t>
  </si>
  <si>
    <t>HELSINGIN YLIOPISTO</t>
  </si>
  <si>
    <t>JYVÄSKYLÄN YLIOPISTO</t>
  </si>
  <si>
    <t>OULUN YLIOPISTO</t>
  </si>
  <si>
    <t>TURUN YLIOPISTO</t>
  </si>
  <si>
    <t>ÅBO AKADEMI</t>
  </si>
  <si>
    <t>LAPIN YLIOPISTO</t>
  </si>
  <si>
    <t>MUNKKINIEMEN KOULUTUSSÄÄTIÖ SR</t>
  </si>
  <si>
    <t>TAMPEREEN KORKEAKOULUSÄÄTIÖ SR</t>
  </si>
  <si>
    <t xml:space="preserve">Lisätietoja: </t>
  </si>
  <si>
    <t>Unna Heimberg, finanssiasiantuntija</t>
  </si>
  <si>
    <t>02 9553 0280 / etunimi.sukunimi@gov.fi</t>
  </si>
  <si>
    <t>LAHDEN YHTEISKOULUN SÄÄTIÖ SR</t>
  </si>
  <si>
    <t>ROVANIEMEN STEINERKASVATUS RY</t>
  </si>
  <si>
    <t>Lauri Piirainen, finanssiasiantuntija</t>
  </si>
  <si>
    <t>02 9553 0521 / etunimi.sukunimi@gov.fi</t>
  </si>
  <si>
    <t>Kunnan peruspalvelujen valtionosuuslaskelma vuodelle 2024</t>
  </si>
  <si>
    <t>Kuntien peruspalvelujen valtionosuusprosentti laskee 22,09 prosentista 21,92 prosenttiin vuonna 2024. Muutoksessa on otettu huomioon lisäyksenä 0,07 prosenttiyksikköä liittyen uusien ja laajenevien tehtävien toteuttamiseen siten, että valtionosuus on 100 %. Indeksisäästö puolestaan alentaa valtionosuusprosenttia 0,24 prosenttiyksikköä</t>
  </si>
  <si>
    <t>Valtiovarainministeriö, Kunta- ja alueosasto</t>
  </si>
  <si>
    <t>ALAJÄRVEN KAUPUNKI</t>
  </si>
  <si>
    <t>ALAVIESKAN KUNTA</t>
  </si>
  <si>
    <t>ALAVUDEN KAUPUNKI</t>
  </si>
  <si>
    <t>ASIKKALAN KUNTA</t>
  </si>
  <si>
    <t>ASKOLAN KUNTA</t>
  </si>
  <si>
    <t>AURAN KUNTA</t>
  </si>
  <si>
    <t>AKAAN KAUPUNKI</t>
  </si>
  <si>
    <t>ENONKOSKEN KUNTA</t>
  </si>
  <si>
    <t>ENONTEKIÖN KUNTA</t>
  </si>
  <si>
    <t>ESPOON KAUPUNKI</t>
  </si>
  <si>
    <t>EURAN KUNTA</t>
  </si>
  <si>
    <t>EURAJOEN KUNTA</t>
  </si>
  <si>
    <t>EVIJÄRVEN KUNTA</t>
  </si>
  <si>
    <t>FORSSAN KAUPUNKI</t>
  </si>
  <si>
    <t>HAAPAJÄRVEN KAUPUNKI</t>
  </si>
  <si>
    <t>HAAPAVEDEN KAUPUNKI</t>
  </si>
  <si>
    <t>HAILUODON KUNTA</t>
  </si>
  <si>
    <t>HALSUAN KUNTA</t>
  </si>
  <si>
    <t>HAMINAN KAUPUNKI</t>
  </si>
  <si>
    <t>HANKASALMEN KUNTA</t>
  </si>
  <si>
    <t>HANGON KAUPUNKI</t>
  </si>
  <si>
    <t>HARJAVALLAN KAUPUNKI</t>
  </si>
  <si>
    <t>HARTOLAN KUNTA</t>
  </si>
  <si>
    <t>HATTULAN KUNTA</t>
  </si>
  <si>
    <t>HAUSJÄRVEN KUNTA</t>
  </si>
  <si>
    <t>HEINÄVEDEN KUNTA</t>
  </si>
  <si>
    <t>HELSINGIN KAUPUNKI</t>
  </si>
  <si>
    <t>VANTAAN KAUPUNKI</t>
  </si>
  <si>
    <t>HIRVENSALMEN KUNTA</t>
  </si>
  <si>
    <t>HOLLOLAN KUNTA</t>
  </si>
  <si>
    <t>HUITTISTEN KAUPUNKI</t>
  </si>
  <si>
    <t>HUMPPILAN KUNTA</t>
  </si>
  <si>
    <t>HYRYNSALMEN KUNTA</t>
  </si>
  <si>
    <t>HYVINKÄÄN KAUPUNKI</t>
  </si>
  <si>
    <t>HÄMEENKYRÖN KUNTA</t>
  </si>
  <si>
    <t>HÄMEENLINNAN KAUPUNKI</t>
  </si>
  <si>
    <t>HEINOLAN KAUPUNKI</t>
  </si>
  <si>
    <t>IIN KUNTA</t>
  </si>
  <si>
    <t>IISALMEN KAUPUNKI</t>
  </si>
  <si>
    <t>IITIN KUNTA</t>
  </si>
  <si>
    <t>IKAALISTEN KAUPUNKI</t>
  </si>
  <si>
    <t>ILMAJOEN KUNTA</t>
  </si>
  <si>
    <t>ILOMANTSIN KUNTA</t>
  </si>
  <si>
    <t>INARIN KUNTA</t>
  </si>
  <si>
    <t>INKOON KUNTA</t>
  </si>
  <si>
    <t>ISOJOEN KUNTA</t>
  </si>
  <si>
    <t>ISONKYRÖN KUNTA</t>
  </si>
  <si>
    <t>IMATRAN KAUPUNKI</t>
  </si>
  <si>
    <t>JANAKKALAN KUNTA</t>
  </si>
  <si>
    <t>JOENSUUN KAUPUNKI</t>
  </si>
  <si>
    <t>JOKIOISTEN KUNTA</t>
  </si>
  <si>
    <t>JOROISTEN KUNTA</t>
  </si>
  <si>
    <t>JOUTSAN KUNTA</t>
  </si>
  <si>
    <t>JUUAN KUNTA</t>
  </si>
  <si>
    <t>JUUPAJOEN KUNTA</t>
  </si>
  <si>
    <t>JUVAN KUNTA</t>
  </si>
  <si>
    <t>JYVÄSKYLÄN KAUPUNKI</t>
  </si>
  <si>
    <t>JÄMIJÄRVEN KUNTA</t>
  </si>
  <si>
    <t>JÄMSÄN KAUPUNKI</t>
  </si>
  <si>
    <t>JÄRVENPÄÄN KAUPUNKI</t>
  </si>
  <si>
    <t>KAARINAN KAUPUNKI</t>
  </si>
  <si>
    <t>KAAVIN KUNTA</t>
  </si>
  <si>
    <t>KAJAANIN KAUPUNKI</t>
  </si>
  <si>
    <t>KALAJOEN KAUPUNKI</t>
  </si>
  <si>
    <t>KANGASALAN KAUPUNKI</t>
  </si>
  <si>
    <t>KANGASNIEMEN KUNTA</t>
  </si>
  <si>
    <t>KANKAANPÄÄN KAUPUNKI</t>
  </si>
  <si>
    <t>KANNONKOSKEN KUNTA</t>
  </si>
  <si>
    <t>KANNUKSEN KAUPUNKI</t>
  </si>
  <si>
    <t>KARIJOEN KUNTA</t>
  </si>
  <si>
    <t>KARKKILAN KAUPUNKI</t>
  </si>
  <si>
    <t>KARSTULAN KUNTA</t>
  </si>
  <si>
    <t>KARVIAN KUNTA</t>
  </si>
  <si>
    <t>KASKISTEN KAUPUNKI</t>
  </si>
  <si>
    <t>KAUHAJOEN KAUPUNKI</t>
  </si>
  <si>
    <t>KAUHAVAN KAUPUNKI</t>
  </si>
  <si>
    <t>KAUNIAISTEN KAUPUNKI</t>
  </si>
  <si>
    <t>KAUSTISEN KUNTA</t>
  </si>
  <si>
    <t>KEITELEEN KUNTA</t>
  </si>
  <si>
    <t>KEMIN KAUPUNKI</t>
  </si>
  <si>
    <t>KEMINMAAN KUNTA</t>
  </si>
  <si>
    <t>KEMPELEEN KUNTA</t>
  </si>
  <si>
    <t>KERAVAN KAUPUNKI</t>
  </si>
  <si>
    <t>KEURUUN KAUPUNKI</t>
  </si>
  <si>
    <t>KIHNIÖN KUNTA</t>
  </si>
  <si>
    <t>KINNULAN KUNTA</t>
  </si>
  <si>
    <t>KIRKKONUMMEN KUNTA</t>
  </si>
  <si>
    <t>KITEEN KAUPUNKI</t>
  </si>
  <si>
    <t>KITTILÄN KUNTA</t>
  </si>
  <si>
    <t>KIURUVEDEN KAUPUNKI</t>
  </si>
  <si>
    <t>KIVIJÄRVEN KUNTA</t>
  </si>
  <si>
    <t>KOKEMÄEN KAUPUNKI</t>
  </si>
  <si>
    <t>KOKKOLAN KAUPUNKI</t>
  </si>
  <si>
    <t>KOLARIN KUNTA</t>
  </si>
  <si>
    <t>KONNEVEDEN KUNTA</t>
  </si>
  <si>
    <t>KONTIOLAHDEN KUNTA</t>
  </si>
  <si>
    <t>KORSNÄS KOMMUN</t>
  </si>
  <si>
    <t>KOSKEN TL KUNTA</t>
  </si>
  <si>
    <t>KOTKAN KAUPUNKI</t>
  </si>
  <si>
    <t>KOUVOLAN KAUPUNKI</t>
  </si>
  <si>
    <t>KRISTIINANKAUPUNKI</t>
  </si>
  <si>
    <t>KRONOBY KOMMUN</t>
  </si>
  <si>
    <t>KUHMON KAUPUNKI</t>
  </si>
  <si>
    <t>KUHMOISTEN KUNTA</t>
  </si>
  <si>
    <t>KUOPION KAUPUNKI</t>
  </si>
  <si>
    <t>KUORTANEEN KUNTA</t>
  </si>
  <si>
    <t>KURIKAN KAUPUNKI</t>
  </si>
  <si>
    <t>KUSTAVIN KUNTA</t>
  </si>
  <si>
    <t>KUUSAMON KAUPUNKI</t>
  </si>
  <si>
    <t>OUTOKUMMUN KAUPUNKI</t>
  </si>
  <si>
    <t>KYYJÄRVEN KUNTA</t>
  </si>
  <si>
    <t>KÄRKÖLÄN KUNTA</t>
  </si>
  <si>
    <t>KÄRSÄMÄEN KUNTA</t>
  </si>
  <si>
    <t>KEMIJÄRVEN KAUPUNKI</t>
  </si>
  <si>
    <t>KEMIÖNSAAREN KUNTA</t>
  </si>
  <si>
    <t>LAHDEN KAUPUNKI</t>
  </si>
  <si>
    <t>LAIHIAN KUNTA</t>
  </si>
  <si>
    <t>LAITILAN KAUPUNKI</t>
  </si>
  <si>
    <t>LAPINLAHDEN KUNTA</t>
  </si>
  <si>
    <t>LAPPAJÄRVEN KUNTA</t>
  </si>
  <si>
    <t>LAPPEENRANNAN KAUPUNKI</t>
  </si>
  <si>
    <t>LAPINJÄRVEN KUNTA</t>
  </si>
  <si>
    <t>LAPUAN KAUPUNKI</t>
  </si>
  <si>
    <t>LAUKAAN KUNTA</t>
  </si>
  <si>
    <t>LEMIN KUNTA</t>
  </si>
  <si>
    <t>LEMPÄÄLÄN KUNTA</t>
  </si>
  <si>
    <t>LEPPÄVIRRAN KUNTA</t>
  </si>
  <si>
    <t>LESTIJÄRVEN KUNTA</t>
  </si>
  <si>
    <t>LIEKSAN KAUPUNKI</t>
  </si>
  <si>
    <t>LIMINGAN KUNTA</t>
  </si>
  <si>
    <t>LIPERIN KUNTA</t>
  </si>
  <si>
    <t>LOIMAAN KAUPUNKI</t>
  </si>
  <si>
    <t>LOPEN KUNTA</t>
  </si>
  <si>
    <t>LOVIISAN KAUPUNKI</t>
  </si>
  <si>
    <t>LUHANGAN KUNTA</t>
  </si>
  <si>
    <t>LUMIJOEN KUNTA</t>
  </si>
  <si>
    <t>LARSMO KOMMUN</t>
  </si>
  <si>
    <t>LUUMÄEN KUNTA</t>
  </si>
  <si>
    <t>LOHJAN KAUPUNKI</t>
  </si>
  <si>
    <t>PARAISTEN KAUPUNKI</t>
  </si>
  <si>
    <t>MAALAHDEN KUNTA</t>
  </si>
  <si>
    <t>MARTTILAN KUNTA</t>
  </si>
  <si>
    <t>MASKUN KUNTA</t>
  </si>
  <si>
    <t>MERIJÄRVEN KUNTA</t>
  </si>
  <si>
    <t>MERIKARVIAN KUNTA</t>
  </si>
  <si>
    <t>MIKKELIN KAUPUNKI</t>
  </si>
  <si>
    <t>MUHOKSEN KUNTA</t>
  </si>
  <si>
    <t>MULTIAN KUNTA</t>
  </si>
  <si>
    <t>MUONION KUNTA</t>
  </si>
  <si>
    <t>MUSTASAAREN KUNTA</t>
  </si>
  <si>
    <t>MUURAMEN KUNTA</t>
  </si>
  <si>
    <t>MYNÄMÄEN KUNTA</t>
  </si>
  <si>
    <t>MYRSKYLÄN KUNTA</t>
  </si>
  <si>
    <t>MÄNTSÄLÄN KUNTA</t>
  </si>
  <si>
    <t>MÄNTYHARJUN KUNTA</t>
  </si>
  <si>
    <t>MÄNTTÄ-VILPPULAN KAUPUNKI</t>
  </si>
  <si>
    <t>NAANTALIN KAUPUNKI</t>
  </si>
  <si>
    <t>NAKKILAN KUNTA</t>
  </si>
  <si>
    <t>NIVALAN KAUPUNKI</t>
  </si>
  <si>
    <t>NOKIAN KAUPUNKI</t>
  </si>
  <si>
    <t>NOUSIAISTEN KUNTA</t>
  </si>
  <si>
    <t>NURMEKSEN KAUPUNKI</t>
  </si>
  <si>
    <t>NURMIJÄRVEN KUNTA</t>
  </si>
  <si>
    <t>NÄRPES STAD</t>
  </si>
  <si>
    <t>ORIMATTILAN KAUPUNKI</t>
  </si>
  <si>
    <t>ORIPÄÄN KUNTA</t>
  </si>
  <si>
    <t>ORIVEDEN KAUPUNKI</t>
  </si>
  <si>
    <t>OULAISTEN KAUPUNKI</t>
  </si>
  <si>
    <t>OULUN KAUPUNKI</t>
  </si>
  <si>
    <t>PADASJOEN KUNTA</t>
  </si>
  <si>
    <t>PAIMION KAUPUNKI</t>
  </si>
  <si>
    <t>PALTAMON KUNTA</t>
  </si>
  <si>
    <t>PARIKKALAN KUNTA</t>
  </si>
  <si>
    <t>PARKANON KAUPUNKI</t>
  </si>
  <si>
    <t>PELKOSENNIEMEN KUNTA</t>
  </si>
  <si>
    <t>PERHON KUNTA</t>
  </si>
  <si>
    <t>PERTUNMAAN KUNTA</t>
  </si>
  <si>
    <t>PETÄJÄVEDEN KUNTA</t>
  </si>
  <si>
    <t>PIEKSÄMÄEN KAUPUNKI</t>
  </si>
  <si>
    <t>PIELAVEDEN KUNTA</t>
  </si>
  <si>
    <t>PIETARSAAREN KAUPUNKI</t>
  </si>
  <si>
    <t>PEDERSÖREN KUNTA</t>
  </si>
  <si>
    <t>PIHTIPUTAAN KUNTA</t>
  </si>
  <si>
    <t>PIRKKALAN KUNTA</t>
  </si>
  <si>
    <t>POLVIJÄRVEN KUNTA</t>
  </si>
  <si>
    <t>POMARKUN KUNTA</t>
  </si>
  <si>
    <t>PORIN KAUPUNKI</t>
  </si>
  <si>
    <t>PORNAISTEN KUNTA</t>
  </si>
  <si>
    <t>POSION KUNTA</t>
  </si>
  <si>
    <t>PUDASJÄRVEN KAUPUNKI</t>
  </si>
  <si>
    <t>PUKKILAN KUNTA</t>
  </si>
  <si>
    <t>PUNKALAITUMEN KUNTA</t>
  </si>
  <si>
    <t>PUOLANGAN KUNTA</t>
  </si>
  <si>
    <t>PUUMALAN KUNTA</t>
  </si>
  <si>
    <t>PYHTÄÄN KUNTA</t>
  </si>
  <si>
    <t>PYHÄJOEN KUNTA</t>
  </si>
  <si>
    <t>PYHÄJÄRVEN KAUPUNKI</t>
  </si>
  <si>
    <t>PYHÄNNÄN KUNTA</t>
  </si>
  <si>
    <t>PYHÄRANNAN KUNTA</t>
  </si>
  <si>
    <t>PÄLKÄNEEN KUNTA</t>
  </si>
  <si>
    <t>PÖYTYÄN KUNTA</t>
  </si>
  <si>
    <t>PORVOON KAUPUNKI</t>
  </si>
  <si>
    <t>RAAHEN KAUPUNKI</t>
  </si>
  <si>
    <t>RAISION KAUPUNKI</t>
  </si>
  <si>
    <t>RANTASALMEN KUNTA</t>
  </si>
  <si>
    <t>RANUAN KUNTA</t>
  </si>
  <si>
    <t>RAUMAN KAUPUNKI</t>
  </si>
  <si>
    <t>RAUTALAMMIN KUNTA</t>
  </si>
  <si>
    <t>RAUTAVAARAN KUNTA</t>
  </si>
  <si>
    <t>RAUTJÄRVEN KUNTA</t>
  </si>
  <si>
    <t>REISJÄRVEN KUNTA</t>
  </si>
  <si>
    <t>RIIHIMÄEN KAUPUNKI</t>
  </si>
  <si>
    <t>RISTIJÄRVEN KUNTA</t>
  </si>
  <si>
    <t>ROVANIEMEN KAUPUNKI</t>
  </si>
  <si>
    <t>RUOKOLAHDEN KUNTA</t>
  </si>
  <si>
    <t>RUOVEDEN KUNTA</t>
  </si>
  <si>
    <t>RUSKON KUNTA</t>
  </si>
  <si>
    <t>RÄÄKKYLÄN KUNTA</t>
  </si>
  <si>
    <t>RAASEPORIN KAUPUNKI</t>
  </si>
  <si>
    <t>SAARIJÄRVEN KAUPUNKI</t>
  </si>
  <si>
    <t>SALLAN KUNTA</t>
  </si>
  <si>
    <t>SALON KAUPUNKI</t>
  </si>
  <si>
    <t>SAUVON KUNTA</t>
  </si>
  <si>
    <t>SAVITAIPALEEN KUNTA</t>
  </si>
  <si>
    <t>SAVONLINNAN KAUPUNKI</t>
  </si>
  <si>
    <t>SAVUKOSKEN KUNTA</t>
  </si>
  <si>
    <t>SEINÄJOEN KAUPUNKI</t>
  </si>
  <si>
    <t>SIEVIN KUNTA</t>
  </si>
  <si>
    <t>SIIKAISTEN KUNTA</t>
  </si>
  <si>
    <t>SIIKAJOEN KUNTA</t>
  </si>
  <si>
    <t>SIILINJÄRVEN KUNTA</t>
  </si>
  <si>
    <t>SIMON KUNTA</t>
  </si>
  <si>
    <t>SIPOON KUNTA</t>
  </si>
  <si>
    <t>SIUNTION KUNTA</t>
  </si>
  <si>
    <t>SODANKYLÄN KUNTA</t>
  </si>
  <si>
    <t>SOININ KUNTA</t>
  </si>
  <si>
    <t>SOMERON KAUPUNKI</t>
  </si>
  <si>
    <t>SONKAJÄRVEN KUNTA</t>
  </si>
  <si>
    <t>SOTKAMON KUNTA</t>
  </si>
  <si>
    <t>SULKAVAN KUNTA</t>
  </si>
  <si>
    <t>SUOMUSSALMEN KUNTA</t>
  </si>
  <si>
    <t>SUONENJOEN KAUPUNKI</t>
  </si>
  <si>
    <t>SYSMÄN KUNTA</t>
  </si>
  <si>
    <t>SÄKYLÄN KUNTA</t>
  </si>
  <si>
    <t>VAALAN KUNTA</t>
  </si>
  <si>
    <t>SASTAMALAN KAUPUNKI</t>
  </si>
  <si>
    <t>SIIKALATVAN KUNTA</t>
  </si>
  <si>
    <t>TAIPALSAAREN KUNTA</t>
  </si>
  <si>
    <t>TAIVALKOSKEN KUNTA</t>
  </si>
  <si>
    <t>TAIVASSALON KUNTA</t>
  </si>
  <si>
    <t>TAMMELAN KUNTA</t>
  </si>
  <si>
    <t>TAMPEREEN KAUPUNKI</t>
  </si>
  <si>
    <t>TERVON KUNTA</t>
  </si>
  <si>
    <t>TERVOLAN KUNTA</t>
  </si>
  <si>
    <t>TEUVAN KUNTA</t>
  </si>
  <si>
    <t>TOHMAJÄRVEN KUNTA</t>
  </si>
  <si>
    <t>TOHOLAMMIN KUNTA</t>
  </si>
  <si>
    <t>TOIVAKAN KUNTA</t>
  </si>
  <si>
    <t>TORNION KAUPUNKI</t>
  </si>
  <si>
    <t>TURUN KAUPUNKI</t>
  </si>
  <si>
    <t>PELLON KUNTA</t>
  </si>
  <si>
    <t>TUUSNIEMEN KUNTA</t>
  </si>
  <si>
    <t>TUUSULAN KUNTA</t>
  </si>
  <si>
    <t>TYRNÄVÄN KUNTA</t>
  </si>
  <si>
    <t>ULVILAN KAUPUNKI</t>
  </si>
  <si>
    <t>URJALAN KUNTA</t>
  </si>
  <si>
    <t>UTAJÄRVEN KUNTA</t>
  </si>
  <si>
    <t>UTSJOEN KUNTA</t>
  </si>
  <si>
    <t>UURAISTEN KUNTA</t>
  </si>
  <si>
    <t>UUDENKAARLEPYYN KAUPUNKI</t>
  </si>
  <si>
    <t>UUDENKAUPUNGIN KAUPUNKI</t>
  </si>
  <si>
    <t>VAASAN KAUPUNKI</t>
  </si>
  <si>
    <t>VALKEAKOSKEN KAUPUNKI</t>
  </si>
  <si>
    <t>VARKAUDEN KAUPUNKI</t>
  </si>
  <si>
    <t>VEHMAAN KUNTA</t>
  </si>
  <si>
    <t>VESANNON KUNTA</t>
  </si>
  <si>
    <t>VESILAHDEN KUNTA</t>
  </si>
  <si>
    <t>VETELIN KUNTA</t>
  </si>
  <si>
    <t>VIEREMÄN KUNTA</t>
  </si>
  <si>
    <t>VIHDIN KUNTA</t>
  </si>
  <si>
    <t>VIITASAAREN KAUPUNKI</t>
  </si>
  <si>
    <t>VIROLAHDEN KUNTA</t>
  </si>
  <si>
    <t>VIRTAIN KAUPUNKI</t>
  </si>
  <si>
    <t>VÖYRIN KUNTA</t>
  </si>
  <si>
    <t>YLITORNION KUNTA</t>
  </si>
  <si>
    <t>YLIVIESKAN KAUPUNKI</t>
  </si>
  <si>
    <t>YLÖJÄRVEN KAUPUNKI</t>
  </si>
  <si>
    <t>YPÄJÄN KUNTA</t>
  </si>
  <si>
    <t>ÄHTÄRIN KAUPUNKI</t>
  </si>
  <si>
    <t>ÄÄNEKOSKEN KAUPUNKI</t>
  </si>
  <si>
    <t>LIEDON KAUPUNKI</t>
  </si>
  <si>
    <t>Kuopion steinerkouluyhdistys r</t>
  </si>
  <si>
    <t>LAUTTASAAREN YHTEISKOULU SÄÄTIÖ</t>
  </si>
  <si>
    <t>OULUNKYLÄN YHTEISKOULUN SÄÄTIÖ</t>
  </si>
  <si>
    <t>SATEENKAAREN KOULUN KUNTAYHTYM</t>
  </si>
  <si>
    <t>90000231</t>
  </si>
  <si>
    <t>90000281</t>
  </si>
  <si>
    <t>90000381</t>
  </si>
  <si>
    <t>90000691</t>
  </si>
  <si>
    <t>90000851</t>
  </si>
  <si>
    <t>90000901</t>
  </si>
  <si>
    <t>90001171</t>
  </si>
  <si>
    <t>90001361</t>
  </si>
  <si>
    <t>90001481</t>
  </si>
  <si>
    <t>90001791</t>
  </si>
  <si>
    <t>90001801</t>
  </si>
  <si>
    <t>90002401</t>
  </si>
  <si>
    <t>90003031</t>
  </si>
  <si>
    <t>90003941</t>
  </si>
  <si>
    <t>90004041</t>
  </si>
  <si>
    <t>90004951</t>
  </si>
  <si>
    <t>90004961</t>
  </si>
  <si>
    <t>90006471</t>
  </si>
  <si>
    <t>90007291</t>
  </si>
  <si>
    <t>90008441</t>
  </si>
  <si>
    <t>90031161</t>
  </si>
  <si>
    <t>90032731</t>
  </si>
  <si>
    <t>90033141</t>
  </si>
  <si>
    <t>90034021</t>
  </si>
  <si>
    <t>90034091</t>
  </si>
  <si>
    <t>90034101</t>
  </si>
  <si>
    <t>90035101</t>
  </si>
  <si>
    <t>90035401</t>
  </si>
  <si>
    <t>90035411</t>
  </si>
  <si>
    <t>90035421</t>
  </si>
  <si>
    <t>90035431</t>
  </si>
  <si>
    <t>90035441</t>
  </si>
  <si>
    <t>90035451</t>
  </si>
  <si>
    <t>90035461</t>
  </si>
  <si>
    <t>90035471</t>
  </si>
  <si>
    <t>90035481</t>
  </si>
  <si>
    <t>90035491</t>
  </si>
  <si>
    <t>90035501</t>
  </si>
  <si>
    <t>90035521</t>
  </si>
  <si>
    <t>90035531</t>
  </si>
  <si>
    <t>90035541</t>
  </si>
  <si>
    <t>90035551</t>
  </si>
  <si>
    <t>90036381</t>
  </si>
  <si>
    <t>90036811</t>
  </si>
  <si>
    <t>90037111</t>
  </si>
  <si>
    <t>90037151</t>
  </si>
  <si>
    <t>90037171</t>
  </si>
  <si>
    <t>90037181</t>
  </si>
  <si>
    <t>90037191</t>
  </si>
  <si>
    <t>90037251</t>
  </si>
  <si>
    <t>90037591</t>
  </si>
  <si>
    <t>90037841</t>
  </si>
  <si>
    <t>90037851</t>
  </si>
  <si>
    <t>90037861</t>
  </si>
  <si>
    <t>90037981</t>
  </si>
  <si>
    <t>90037991</t>
  </si>
  <si>
    <t>90038081</t>
  </si>
  <si>
    <t>90038581</t>
  </si>
  <si>
    <t>90038611</t>
  </si>
  <si>
    <t>90038691</t>
  </si>
  <si>
    <t>90053421</t>
  </si>
  <si>
    <t>90053431</t>
  </si>
  <si>
    <t>90000842</t>
  </si>
  <si>
    <t>90000872</t>
  </si>
  <si>
    <t>90037822</t>
  </si>
  <si>
    <t>90038382</t>
  </si>
  <si>
    <t>90053342</t>
  </si>
  <si>
    <t>90053456</t>
  </si>
  <si>
    <t>90000837</t>
  </si>
  <si>
    <t>90002047</t>
  </si>
  <si>
    <t>90005997</t>
  </si>
  <si>
    <t>90008177</t>
  </si>
  <si>
    <t>90008367</t>
  </si>
  <si>
    <t>90008987</t>
  </si>
  <si>
    <t>90038737</t>
  </si>
  <si>
    <t>90042287</t>
  </si>
  <si>
    <t xml:space="preserve">Laskelma sisältää sote-uudistuksen talousvaikutuksia tasaavat elementit, jotka perustuvat marraskuussa 2023 päivitettyihin kuntien lopullisiin sote-rahoituslaskelmiin. Erillinen sote-laskelma löytyy valtiovarainministeriön internet-sivuilta. </t>
  </si>
  <si>
    <t>Laskelmaan on marraskuussa 2023 päivitetty lopulliset määräytymistekijät sekä sote-uudistuksen tasauselementit lopullisen sote-siirtolaskelman päivittymisen osalta.</t>
  </si>
  <si>
    <t>Laskelmaan sisältyy päivitetty tieto sote-uudistusta koskevien siirtolaskelmien jälkikäteistarkistuksen vaikutuksesta. Jälkikäteistarkistuksessa kunnilta koko maan tasolla siirtyvät kustannukset ja tulot tarkistetaan, ja näiden erotus täsmäytetään kuntien peruspalveluiden valtionosuuteen vuodesta 2024 alkaen. Vuoden 2022 verotuksen valmistumisen myötä jälkikäteistarkistuksen vaikutus on 501 milj. € valtionosuuksia vähentävä. Vuoden 2023 osalta vähennys huomioidaan takautuvasti vuosina 2025-2027. Vähennys on kaikille kunnille asukasta kohden yhtä suuri. Lisäksi on huomioitu vuodelle 2024 valtionosuuteen 192 miljoonan euron määräaikainen lisäys.</t>
  </si>
  <si>
    <t>VM/KAO 23.11.2023</t>
  </si>
  <si>
    <t>Muutamalla kunnalla valtionosuus on miinusmerkkinen. Tämä johtuu erityisesti sote-uudistuksen myötä käyttöön otettavista suurista tasausmenettelyistä, joilla perustaltaan tasoitetaan kuntien talouteen kohdistuvia muutoksia (kustannusten ja tulojen siirron epäsuhta sekä tasapainotilan muutos). Tasapainotilan (vuosikate poistojen jälkeen) muutos rajataan uudistuksessa +/- 60 euroon asukasta kohti. Tähän muutokseen sisältyvät myös negatiiviset valtionosuudet ja valtionosuuden sote-siirtolaskelmasta aiheutuvat lisävähennykset.</t>
  </si>
  <si>
    <t>ml. Jälkikäteistarkistuksesta johtuva lisäsiirtotarve</t>
  </si>
  <si>
    <t>ml. Vuoden 2023 osuus jälkikäteistarkistuksesta (33%)</t>
  </si>
  <si>
    <t>ml. Vuoden 2024 määräaikaisen lisäyksen vähennys (33%)</t>
  </si>
  <si>
    <t>Ennakolliset valtionosuudet vuosille 2025-2027</t>
  </si>
  <si>
    <t>Laskelmat sisältävät TE-uudistuksen vaikutukset 6.11.2023 julkaistun laskelman mukaisena.</t>
  </si>
  <si>
    <t>OKM:n valtionosuudesta on käytettävissä vuoden 2023 toteumatieto. Vuoden 2024 tieto päivittyy myöhemmin.</t>
  </si>
  <si>
    <t>Peruspalvelujen valtionosuus vuodelle 2025</t>
  </si>
  <si>
    <t>Veromenetysten korvaus vuodelle 2025</t>
  </si>
  <si>
    <t>OKM valtionosuus (vuoden 2023 tieto)</t>
  </si>
  <si>
    <t>Arvio vuoden 2025 valtionosuudesta yht.</t>
  </si>
  <si>
    <t>Peruspalvelujen valtionosuus vuodelle 2026</t>
  </si>
  <si>
    <t>Veromenetysten korvaus vuodelle 2026</t>
  </si>
  <si>
    <t>Arvio vuoden 2026 valtionosuudesta yht.</t>
  </si>
  <si>
    <t>Peruspalvelujen valtionosuus vuodelle 2027</t>
  </si>
  <si>
    <t>Veromenetysten korvaus vuodelle 2027</t>
  </si>
  <si>
    <t>Arvio vuoden 2027 valtionosuudesta yht.</t>
  </si>
  <si>
    <t xml:space="preserve">Vuoden 2024 laskelmassa ei ole huomioitu opetus- ja kuttuuritoimen valtionosuutta. Tieto valmistuu vuoden lopussa. </t>
  </si>
  <si>
    <t xml:space="preserve">Sote-siirtolaskelman jälkikäteistarkistuksessa on huomioitu kuntien tilinpäätöstietojen (KKTPP) valmistuminen ja lopulliset vuoden 2022 verotiedot. Lisäksi siirtolaskelmassa on huomioitu valtiovarainministeriön kunnilta kyselyllä keräämät oikaistavat tilinpäätöserät. </t>
  </si>
  <si>
    <t>Peruspalvelujen valtionosuuden indeksikorotus vuodelle 2024 on 2,2 prosenttia ja siitä aiheutuva valtionosuuden lisäys n. 53 miljoonaa euroa. Hallitusohjelman mukaisesti peruspalvelujen valtionosuuden indeksikorotukseen tehdään yhtä prosenttiyksikköä vastaava vähennys vuosina 2024—2027. Vuonna 2024 vähennys pienentää valtionosuutta n. 24 miljoonaa euroa.</t>
  </si>
  <si>
    <t xml:space="preserve">Alustava arvio vuoden 2025-2027 valtionosuuksista (1000e). </t>
  </si>
  <si>
    <t xml:space="preserve">Viimeisellä välilehdellä on esitetty alustava tieto kuntien valtionosuuksista vuosille 2025-2027. Jatkovuosien valtionosuuksiin sisältyy epävarmuutta ja tiedot tulevat päivittymään seuraavan kerran keväällä 2024. </t>
  </si>
  <si>
    <t>Laskelmat sisältävät marraskuussa päivitetyn sote-siirtolaskelman vaikutukset sekä 23.11. annettuun hallituksen esitykseen sisältyvät toimenpiteet. Laskelmissa on huomioitu sote-uudistuksen kuntatalousvaikutuksia tasaavat rahoituselementit. Lisäksi laskelma sisältää TE-uudistuksen 6.11.2023 julkaistut rahoituslaskelmat.</t>
  </si>
  <si>
    <t xml:space="preserve">Tämä tiedosto sisältää kuntakohtaisen laskelman vuodelle 2024 myönnettävistä kuntien peruspalvelujen valtionosuuksista, kotikuntakorvauksista sekä veromenetysten korvauksista. </t>
  </si>
  <si>
    <t>Statsandel för kommunal basservice år 2024</t>
  </si>
  <si>
    <t>FM/KAO 8.12.2023</t>
  </si>
  <si>
    <t>Statsandelprocenten:</t>
  </si>
  <si>
    <t>Antal kommuner:</t>
  </si>
  <si>
    <t>Kommunnummer</t>
  </si>
  <si>
    <t>Kommun</t>
  </si>
  <si>
    <t>Invånarantal 31.12.2021</t>
  </si>
  <si>
    <t>Åldersstruktur, kalkylerade kostnader</t>
  </si>
  <si>
    <t>Andra kalkylerade kostnader</t>
  </si>
  <si>
    <t>Kalkylerade kostander sammanlagt</t>
  </si>
  <si>
    <t>Självfinansieringsandel, €/inv</t>
  </si>
  <si>
    <t>Självfinansieringsandel, €</t>
  </si>
  <si>
    <t>Statsandel efter självfinansieringsandelen (mellansumma)</t>
  </si>
  <si>
    <t>Tilläggsdelar sammanlagt</t>
  </si>
  <si>
    <t>Minskiningar och höjningar av statsandelen, netto</t>
  </si>
  <si>
    <t xml:space="preserve">Statsandelar före skatteutjämning </t>
  </si>
  <si>
    <t>Utjämning av statsandelarna på basis av skatteinkomsterna</t>
  </si>
  <si>
    <t xml:space="preserve">Statsandel för kommunal basservice, sammanlagt </t>
  </si>
  <si>
    <t xml:space="preserve">Ersättning för förlorade skatteinkomster orsakade av förändringar i beskattningsgrunden </t>
  </si>
  <si>
    <t>Statsandel och skatte-ersättning sammanlagt</t>
  </si>
  <si>
    <t>Hemkommunsersättningar, netto</t>
  </si>
  <si>
    <t>Utbetalning FM (statsandel + ersättning för förlorade skatteintäkter + hemkommunsersättning)</t>
  </si>
  <si>
    <t>Sammanlagt</t>
  </si>
  <si>
    <t>Kommun-nummer</t>
  </si>
  <si>
    <t>0–5-åringar</t>
  </si>
  <si>
    <t>6-åringar</t>
  </si>
  <si>
    <t>7–12-åringar</t>
  </si>
  <si>
    <t>13–15-åringar</t>
  </si>
  <si>
    <t>16 år fyllda</t>
  </si>
  <si>
    <t>Ålder 0–5</t>
  </si>
  <si>
    <t>Ålder 6</t>
  </si>
  <si>
    <t>Ålder 7–12</t>
  </si>
  <si>
    <t>Ålder 13–15</t>
  </si>
  <si>
    <t>Ålder 16+</t>
  </si>
  <si>
    <t>Kalkylerade kostnader, ÅLDERSSTRUKTUR sammanlagt, €</t>
  </si>
  <si>
    <t>Priser:</t>
  </si>
  <si>
    <t>Kalkylerade kostnader 2023, ÅLDERSSTRUKTUR enligt 31.12.2022</t>
  </si>
  <si>
    <t>FM/KAO</t>
  </si>
  <si>
    <t xml:space="preserve">Sammanlagt </t>
  </si>
  <si>
    <t>Enontekis</t>
  </si>
  <si>
    <t>Esbo</t>
  </si>
  <si>
    <t>Euraåminne</t>
  </si>
  <si>
    <t>Karlö</t>
  </si>
  <si>
    <t>Fredrikshamn</t>
  </si>
  <si>
    <t>Hangö</t>
  </si>
  <si>
    <t>Helsingfors</t>
  </si>
  <si>
    <t>Vanda</t>
  </si>
  <si>
    <t>Hyvinge</t>
  </si>
  <si>
    <t>Tavastkyrö</t>
  </si>
  <si>
    <t>Tavastehus</t>
  </si>
  <si>
    <t>Idensalmi</t>
  </si>
  <si>
    <t>Ikalis</t>
  </si>
  <si>
    <t>Ilomants</t>
  </si>
  <si>
    <t>Enare</t>
  </si>
  <si>
    <t>Ingå</t>
  </si>
  <si>
    <t>Storå</t>
  </si>
  <si>
    <t>Jockis</t>
  </si>
  <si>
    <t>Jorois</t>
  </si>
  <si>
    <t>Träskända</t>
  </si>
  <si>
    <t>St Karins</t>
  </si>
  <si>
    <t>Kajana</t>
  </si>
  <si>
    <t>Bötom</t>
  </si>
  <si>
    <t>Högfors</t>
  </si>
  <si>
    <t>Kaskö</t>
  </si>
  <si>
    <t>Grankulla</t>
  </si>
  <si>
    <t>Kaustby</t>
  </si>
  <si>
    <t>Kervo</t>
  </si>
  <si>
    <t>Kyrkslätt</t>
  </si>
  <si>
    <t>Kumo</t>
  </si>
  <si>
    <t>Karleby</t>
  </si>
  <si>
    <t>Kristinestad</t>
  </si>
  <si>
    <t>Kronoby</t>
  </si>
  <si>
    <t>Gustavs</t>
  </si>
  <si>
    <t>Kimitoön</t>
  </si>
  <si>
    <t>Lahtis</t>
  </si>
  <si>
    <t>Laihela</t>
  </si>
  <si>
    <t>Villmanstrand</t>
  </si>
  <si>
    <t>Lappträsk</t>
  </si>
  <si>
    <t>Lappo</t>
  </si>
  <si>
    <t>Lundo</t>
  </si>
  <si>
    <t>Limingo</t>
  </si>
  <si>
    <t>Lovisa</t>
  </si>
  <si>
    <t>Larsmo</t>
  </si>
  <si>
    <t>Lojo</t>
  </si>
  <si>
    <t>Pargas</t>
  </si>
  <si>
    <t>Malax</t>
  </si>
  <si>
    <t>Sastmola</t>
  </si>
  <si>
    <t>St Michel</t>
  </si>
  <si>
    <t>Korsholm</t>
  </si>
  <si>
    <t>Mörskom</t>
  </si>
  <si>
    <t>Nådendal</t>
  </si>
  <si>
    <t>Nousis</t>
  </si>
  <si>
    <t>Närpes</t>
  </si>
  <si>
    <t>Uleåborg</t>
  </si>
  <si>
    <t>Pemar</t>
  </si>
  <si>
    <t>Jakobstad</t>
  </si>
  <si>
    <t>Birkala</t>
  </si>
  <si>
    <t>Påmark</t>
  </si>
  <si>
    <t>Björneborg</t>
  </si>
  <si>
    <t>Borgnäs</t>
  </si>
  <si>
    <t>Pyttis</t>
  </si>
  <si>
    <t>Borgå</t>
  </si>
  <si>
    <t>Brahestad</t>
  </si>
  <si>
    <t>Reso</t>
  </si>
  <si>
    <t>Raumo</t>
  </si>
  <si>
    <t>Raseborg</t>
  </si>
  <si>
    <t>Sagu</t>
  </si>
  <si>
    <t>Nyslott</t>
  </si>
  <si>
    <t>Sibbo</t>
  </si>
  <si>
    <t>Sjundeå</t>
  </si>
  <si>
    <t>Tövsala</t>
  </si>
  <si>
    <t>Tammerfors</t>
  </si>
  <si>
    <t>Östermark</t>
  </si>
  <si>
    <t>Torneå</t>
  </si>
  <si>
    <t>Åbo</t>
  </si>
  <si>
    <t>Tusby</t>
  </si>
  <si>
    <t>Ulvsby</t>
  </si>
  <si>
    <t>Nykarleby</t>
  </si>
  <si>
    <t>Nystad</t>
  </si>
  <si>
    <t>Vasa</t>
  </si>
  <si>
    <t>Vetil</t>
  </si>
  <si>
    <t>Vichtis</t>
  </si>
  <si>
    <t>Virdois</t>
  </si>
  <si>
    <t>Vörå</t>
  </si>
  <si>
    <t>Övertorneå</t>
  </si>
  <si>
    <t>Etseri</t>
  </si>
  <si>
    <t>Antal kommuner</t>
  </si>
  <si>
    <t>Språkstatus</t>
  </si>
  <si>
    <t>Skärgårdsstatus</t>
  </si>
  <si>
    <t>0 = enspråkigt FI</t>
  </si>
  <si>
    <t>0 = nej</t>
  </si>
  <si>
    <t>1 = tvåspråkigt FI</t>
  </si>
  <si>
    <t>1 = skärgård</t>
  </si>
  <si>
    <t>2 = enspråkigt SV</t>
  </si>
  <si>
    <t>2 = skärgård, &gt; 50 % u.f.v</t>
  </si>
  <si>
    <t>3 = tvåspråkigt SV</t>
  </si>
  <si>
    <t>3 = kommuner med skärgårdsdel</t>
  </si>
  <si>
    <t>Arbetslöshets-koefficient</t>
  </si>
  <si>
    <t>Befolkningstäthet</t>
  </si>
  <si>
    <t>Befolkningstäthets-koefficienten (max koefficient x20)</t>
  </si>
  <si>
    <t>Skärgårds-status</t>
  </si>
  <si>
    <t>Utbildningsbakgrund, andel utan examen</t>
  </si>
  <si>
    <t>Utbildningsbakgrundskoefficient</t>
  </si>
  <si>
    <t>Arbetslöshetsgrad</t>
  </si>
  <si>
    <t>Tvåspråkighet I</t>
  </si>
  <si>
    <t>Tvåspråkighet II</t>
  </si>
  <si>
    <t>Inslag av främmande språk</t>
  </si>
  <si>
    <t xml:space="preserve">Befolkningstäthet </t>
  </si>
  <si>
    <t>Skärgård</t>
  </si>
  <si>
    <t>Kommuner med skärgårdsdel</t>
  </si>
  <si>
    <t>Utbildningsbakgrund</t>
  </si>
  <si>
    <t>Övriga kalkylerade kostnader sammanlagt</t>
  </si>
  <si>
    <t>Kalkylerade kostnader, €</t>
  </si>
  <si>
    <t>Tilläggsdelar 2023</t>
  </si>
  <si>
    <t>Fjärrortstal (vägnät) 2022-2026</t>
  </si>
  <si>
    <t>Samernas hembygdsområde, 1 = ja 0 = nej</t>
  </si>
  <si>
    <t>Andelen samiskspråkiga, %</t>
  </si>
  <si>
    <t>Koefficient för främjande av välfärd och hälsa (HYTE) (inkl. Kultur-indikator)</t>
  </si>
  <si>
    <t>HYTE-koefficientens viktning enligt invånarantal</t>
  </si>
  <si>
    <t>Viktade HYTE-koefficienten</t>
  </si>
  <si>
    <t>Fjärrort</t>
  </si>
  <si>
    <t>Samernas hembygdsområde</t>
  </si>
  <si>
    <t>Arbetsplatssjälvförsörjning</t>
  </si>
  <si>
    <t>Främjande av välfärd och hälsa</t>
  </si>
  <si>
    <t>Befolkningsökning</t>
  </si>
  <si>
    <t>Invånarantal 31.12.2022</t>
  </si>
  <si>
    <t>Arbetsplatser 2021</t>
  </si>
  <si>
    <t>Arbetande 2021</t>
  </si>
  <si>
    <t>Självförsörjningsgrad i fråga om arbetsplatser 2021</t>
  </si>
  <si>
    <t>Koefficient för självförsörjningsgrad i fråga om arbetsplatser 2021</t>
  </si>
  <si>
    <t>Beräkningsgrund:</t>
  </si>
  <si>
    <t>Utjämning av statsandelarna på basis av skatteinkomsterna 2024</t>
  </si>
  <si>
    <t>Enligt debiterade skatter för 2022</t>
  </si>
  <si>
    <t>Genomsnittlig inkomstskattesats: 20,01</t>
  </si>
  <si>
    <t>Utjämningsgräns: 1 956,95 euroa/as</t>
  </si>
  <si>
    <t>Utjämningsgräns: 100 %</t>
  </si>
  <si>
    <t>Utjämningstilläggs-%:</t>
  </si>
  <si>
    <t>Utjämningsavdrags-%:</t>
  </si>
  <si>
    <t>Kommunalskatt (debiterad), €</t>
  </si>
  <si>
    <t>Beskattningsbar inkomst (kommunalskatt), €</t>
  </si>
  <si>
    <t>Kalkylerad kommunalskatt, €</t>
  </si>
  <si>
    <t>Samfundsskatt, €</t>
  </si>
  <si>
    <t>Kalkylerad fastighetsskatt, €</t>
  </si>
  <si>
    <t>Kalkylerad skatteinkomst sammanlagt, €</t>
  </si>
  <si>
    <t>Kalkylerad skatteinkomst sammanlagt, €/invånare (=utjämningsgräns)</t>
  </si>
  <si>
    <t>Differens = utjämningsgränsen - kalkylerad skatteinkomst, €/inv</t>
  </si>
  <si>
    <t>Utjämning,  €/invånare</t>
  </si>
  <si>
    <t>Utjämning, €</t>
  </si>
  <si>
    <t>Utjämning av statsandelarna på basis av skatteinkomsterna:</t>
  </si>
  <si>
    <t>Ersättning för förlorade skatteinkomste v. 2024</t>
  </si>
  <si>
    <t>Ersättningar sammanlagt 2010-2022, €</t>
  </si>
  <si>
    <t>Andelen som överförs till finansieringen av välfärdsområden, €</t>
  </si>
  <si>
    <t>Ersättningar från 2010-2023 som kvarstår, €</t>
  </si>
  <si>
    <t>Ersättning för förlorade skatteinkomster 2024</t>
  </si>
  <si>
    <t>Ersättningar för förlorade skatteinkomster sammanlagt 2010-2024, €</t>
  </si>
  <si>
    <t>Hemkommunsersättningar 2024, sammanfattning</t>
  </si>
  <si>
    <t>Grundpris för 2024:</t>
  </si>
  <si>
    <t>Kommunnummer /beteckning</t>
  </si>
  <si>
    <t xml:space="preserve">Kommun /anordnare av undervisningen </t>
  </si>
  <si>
    <t>Hemkommunsersättningar, intäkter</t>
  </si>
  <si>
    <t>Moms</t>
  </si>
  <si>
    <t>Hemkommunsersättningar, utgifter</t>
  </si>
  <si>
    <t>(staten / personer utan hemkommun, utgifter)</t>
  </si>
  <si>
    <t>Minskningar och ökningar sammanlagt, €</t>
  </si>
  <si>
    <t xml:space="preserve">Sote-reformen: Begränsning av ekonomiska konsekvenserna </t>
  </si>
  <si>
    <t>Sote-reformen: Utjämning av ändringen i statsandelssystemet för 2024</t>
  </si>
  <si>
    <t>Kommunernas andel av det grundläggande utkomststödet</t>
  </si>
  <si>
    <t>Neutralisering av förändringen i utjämningen på basis av skatteinkomst</t>
  </si>
  <si>
    <t>Avdrag i samband med finansiering av skolor som inleder sin verksamhet (-0,01 €/as)</t>
  </si>
  <si>
    <t>Överföring till sammanslagnings-understöd enligt prövning (-0,99 €/as)</t>
  </si>
  <si>
    <t>Minskning på basis av behovsprövad höjning av statsandel (-1,81 €/as)</t>
  </si>
  <si>
    <t>Överföring till sammanslagningsunderstöd enligt prövning för kommuner med svår ekonomisk ställning  (-0,99 €/as)</t>
  </si>
  <si>
    <t>Minskningar och ökningar av statsandelen 2024</t>
  </si>
  <si>
    <t>Permanent minskning av statsandelen till följd av justeringen av inkomster som överförs från kommunerna till välfärdsområdena</t>
  </si>
  <si>
    <t>Kalkylerade kostnader 2024; ÖVRIGA KRITERIER</t>
  </si>
  <si>
    <t>Arbetslösa 2022</t>
  </si>
  <si>
    <t>Arbetskraft 2022</t>
  </si>
  <si>
    <t>Genomsnittlig arbetslöshetsgrad 2022, %</t>
  </si>
  <si>
    <t>Antal svenskspråkiga 31.12.2022</t>
  </si>
  <si>
    <t>Antal personer med främmande modersmål 31.12.2022</t>
  </si>
  <si>
    <t>Areal (land) km2, 31.12.2022</t>
  </si>
  <si>
    <t>Skärgårdsbefolkning 31.12.2022</t>
  </si>
  <si>
    <t>Invånare i åldern 30-54 år, 31.12.2022</t>
  </si>
  <si>
    <t>Invånare 30 - 54 år utan examen, 31.12.2022</t>
  </si>
  <si>
    <t>Samiskspråkiga invånare, 31.12.2022</t>
  </si>
  <si>
    <t>Positiv befolkningsökning 2020-2022</t>
  </si>
  <si>
    <t>Inkomstskattesats 2022</t>
  </si>
  <si>
    <t>Inkomstskattesats 2022 inkl. 12,64 p.e. sänkning</t>
  </si>
  <si>
    <t>Temporärt tillägg för att kompensera förändringen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</si>
</sst>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_-;\-* #,##0.00\ _€_-;_-* &quot;-&quot;??\ _€_-;_-@_-"/>
    <numFmt numFmtId="165" formatCode="#,##0.00000"/>
    <numFmt numFmtId="166" formatCode="#,##0_ ;[Red]\-#,##0\ "/>
    <numFmt numFmtId="167" formatCode="#,##0_ ;\-#,##0\ "/>
    <numFmt numFmtId="168" formatCode="0.0000"/>
    <numFmt numFmtId="169" formatCode="0.000"/>
    <numFmt numFmtId="170" formatCode="0.0\ %"/>
    <numFmt numFmtId="171" formatCode="0.00000"/>
    <numFmt numFmtId="172" formatCode="#,##0.00\ &quot;€&quot;"/>
    <numFmt numFmtId="173" formatCode="#,##0.000"/>
    <numFmt numFmtId="174" formatCode="#,##0.00_ ;[Red]\-#,##0.00\ "/>
    <numFmt numFmtId="175" formatCode="#,##0.000_ ;[Red]\-#,##0.000\ "/>
    <numFmt numFmtId="176" formatCode="0.0"/>
    <numFmt numFmtId="177" formatCode="#,##0.0"/>
    <numFmt numFmtId="178" formatCode="#,##0.0000"/>
    <numFmt numFmtId="179" formatCode="#,##0.0000_ ;[Red]\-#,##0.0000\ "/>
    <numFmt numFmtId="180" formatCode="000"/>
  </numFmts>
  <fonts count="57">
    <font>
      <sz val="11"/>
      <color theme="1"/>
      <name val="Arial"/>
      <family val="2"/>
      <scheme val="minor"/>
    </font>
    <font>
      <sz val="11"/>
      <color theme="1"/>
      <name val="Arial"/>
      <family val="2"/>
      <scheme val="minor"/>
    </font>
    <font>
      <b/>
      <sz val="11"/>
      <color theme="1"/>
      <name val="Arial"/>
      <family val="2"/>
      <scheme val="minor"/>
    </font>
    <font>
      <sz val="11"/>
      <color theme="1"/>
      <name val="Arial"/>
      <family val="2"/>
    </font>
    <font>
      <b/>
      <sz val="8"/>
      <name val="Arial"/>
      <family val="2"/>
    </font>
    <font>
      <sz val="8"/>
      <name val="Arial"/>
      <family val="2"/>
    </font>
    <font>
      <sz val="8"/>
      <color rgb="FFFF0000"/>
      <name val="Arial"/>
      <family val="2"/>
    </font>
    <font>
      <sz val="8"/>
      <color theme="1"/>
      <name val="Arial"/>
      <family val="2"/>
    </font>
    <font>
      <sz val="11"/>
      <name val="Arial"/>
      <family val="2"/>
    </font>
    <font>
      <b/>
      <sz val="11"/>
      <name val="Arial"/>
      <family val="2"/>
    </font>
    <font>
      <sz val="11"/>
      <color rgb="FFFF0000"/>
      <name val="Arial"/>
      <family val="2"/>
    </font>
    <font>
      <u/>
      <sz val="11"/>
      <name val="Arial"/>
      <family val="2"/>
    </font>
    <font>
      <b/>
      <sz val="11"/>
      <color theme="1"/>
      <name val="Arial"/>
      <family val="2"/>
    </font>
    <font>
      <b/>
      <sz val="8"/>
      <color theme="1"/>
      <name val="Arial"/>
      <family val="2"/>
    </font>
    <font>
      <sz val="11"/>
      <color indexed="8"/>
      <name val="Arial"/>
      <family val="2"/>
    </font>
    <font>
      <sz val="8"/>
      <color indexed="8"/>
      <name val="Arial"/>
      <family val="2"/>
    </font>
    <font>
      <b/>
      <sz val="8"/>
      <color indexed="8"/>
      <name val="Arial"/>
      <family val="2"/>
    </font>
    <font>
      <b/>
      <sz val="8"/>
      <color rgb="FFFF0000"/>
      <name val="Arial"/>
      <family val="2"/>
    </font>
    <font>
      <sz val="8"/>
      <color indexed="30"/>
      <name val="Arial"/>
      <family val="2"/>
    </font>
    <font>
      <i/>
      <sz val="8"/>
      <color theme="1"/>
      <name val="Arial"/>
      <family val="2"/>
    </font>
    <font>
      <u/>
      <sz val="9"/>
      <color theme="1"/>
      <name val="Arial"/>
      <family val="2"/>
    </font>
    <font>
      <sz val="8"/>
      <color theme="1"/>
      <name val="Arial"/>
      <family val="2"/>
      <scheme val="minor"/>
    </font>
    <font>
      <strike/>
      <sz val="8"/>
      <color theme="1"/>
      <name val="Arial"/>
      <family val="2"/>
    </font>
    <font>
      <u/>
      <sz val="8"/>
      <color theme="1"/>
      <name val="Arial"/>
      <family val="2"/>
    </font>
    <font>
      <strike/>
      <sz val="8"/>
      <color theme="1"/>
      <name val="Arial"/>
      <family val="2"/>
      <scheme val="minor"/>
    </font>
    <font>
      <sz val="9"/>
      <color theme="1"/>
      <name val="Arial"/>
      <family val="2"/>
      <scheme val="minor"/>
    </font>
    <font>
      <sz val="11"/>
      <name val="Arial"/>
      <family val="2"/>
      <scheme val="minor"/>
    </font>
    <font>
      <sz val="9"/>
      <color indexed="8"/>
      <name val="Verdana"/>
      <family val="2"/>
    </font>
    <font>
      <sz val="9"/>
      <name val="Arial"/>
      <family val="2"/>
    </font>
    <font>
      <b/>
      <u/>
      <sz val="11"/>
      <color rgb="FFFF0000"/>
      <name val="Arial"/>
      <family val="2"/>
    </font>
    <font>
      <b/>
      <sz val="11"/>
      <color rgb="FFFF0000"/>
      <name val="Arial"/>
      <family val="2"/>
    </font>
    <font>
      <i/>
      <sz val="11"/>
      <name val="Arial"/>
      <family val="2"/>
    </font>
    <font>
      <u/>
      <sz val="11"/>
      <color rgb="FFFF0000"/>
      <name val="Arial"/>
      <family val="2"/>
    </font>
    <font>
      <b/>
      <sz val="11"/>
      <color theme="0"/>
      <name val="Arial"/>
      <family val="2"/>
      <scheme val="minor"/>
    </font>
    <font>
      <sz val="11"/>
      <color theme="0"/>
      <name val="Arial"/>
      <family val="2"/>
      <scheme val="minor"/>
    </font>
    <font>
      <b/>
      <sz val="11"/>
      <color theme="0"/>
      <name val="Arial"/>
      <family val="2"/>
    </font>
    <font>
      <sz val="11"/>
      <color theme="0"/>
      <name val="Arial"/>
      <family val="2"/>
    </font>
    <font>
      <sz val="8"/>
      <color theme="0"/>
      <name val="Arial"/>
      <family val="2"/>
    </font>
    <font>
      <b/>
      <sz val="11"/>
      <color indexed="8"/>
      <name val="Arial"/>
      <family val="2"/>
    </font>
    <font>
      <b/>
      <u/>
      <sz val="11"/>
      <name val="Arial"/>
      <family val="2"/>
    </font>
    <font>
      <sz val="18"/>
      <color theme="3"/>
      <name val="Arial Narrow"/>
      <family val="2"/>
      <scheme val="major"/>
    </font>
    <font>
      <b/>
      <sz val="11"/>
      <name val="Arial"/>
      <family val="2"/>
    </font>
    <font>
      <sz val="11"/>
      <color rgb="FFFF0000"/>
      <name val="Arial"/>
      <family val="2"/>
      <scheme val="minor"/>
    </font>
    <font>
      <i/>
      <sz val="11"/>
      <color rgb="FFFF0000"/>
      <name val="Arial"/>
      <family val="2"/>
    </font>
    <font>
      <b/>
      <sz val="11"/>
      <color theme="1"/>
      <name val="Arial"/>
      <family val="2"/>
    </font>
    <font>
      <sz val="11"/>
      <color theme="1"/>
      <name val="Arial"/>
      <family val="2"/>
    </font>
    <font>
      <sz val="10"/>
      <name val="Arial"/>
      <family val="2"/>
    </font>
    <font>
      <sz val="10"/>
      <color theme="1"/>
      <name val="Roboto"/>
      <family val="2"/>
    </font>
    <font>
      <sz val="11"/>
      <color rgb="FF000000"/>
      <name val="Arial"/>
      <family val="2"/>
      <scheme val="minor"/>
    </font>
    <font>
      <b/>
      <sz val="10"/>
      <color theme="0"/>
      <name val="Arial"/>
      <family val="2"/>
    </font>
    <font>
      <sz val="10"/>
      <color theme="1"/>
      <name val="Arial"/>
      <family val="2"/>
      <scheme val="minor"/>
    </font>
    <font>
      <b/>
      <sz val="10"/>
      <color theme="1"/>
      <name val="Arial"/>
      <family val="2"/>
      <scheme val="minor"/>
    </font>
    <font>
      <b/>
      <sz val="10"/>
      <name val="Arial"/>
      <family val="2"/>
    </font>
    <font>
      <sz val="10"/>
      <color theme="1"/>
      <name val="Arial"/>
      <family val="2"/>
    </font>
    <font>
      <sz val="10"/>
      <color indexed="8"/>
      <name val="Arial"/>
      <family val="2"/>
    </font>
    <font>
      <b/>
      <sz val="11"/>
      <color theme="3"/>
      <name val="Arial"/>
      <family val="2"/>
      <scheme val="minor"/>
    </font>
    <font>
      <sz val="10"/>
      <color theme="0"/>
      <name val="Arial"/>
      <family val="2"/>
    </font>
  </fonts>
  <fills count="14">
    <fill>
      <patternFill patternType="none"/>
    </fill>
    <fill>
      <patternFill patternType="gray125"/>
    </fill>
    <fill>
      <patternFill patternType="solid">
        <fgColor theme="8"/>
        <bgColor theme="8"/>
      </patternFill>
    </fill>
    <fill>
      <patternFill patternType="solid">
        <fgColor theme="6"/>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theme="8"/>
      </left>
      <right/>
      <top style="thin">
        <color theme="8"/>
      </top>
      <bottom/>
      <diagonal/>
    </border>
    <border>
      <left/>
      <right/>
      <top style="thin">
        <color theme="8"/>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style="thin">
        <color theme="8"/>
      </left>
      <right/>
      <top/>
      <bottom/>
      <diagonal/>
    </border>
    <border>
      <left/>
      <right/>
      <top/>
      <bottom style="medium">
        <color theme="4" tint="0.39997558519241921"/>
      </bottom>
      <diagonal/>
    </border>
  </borders>
  <cellStyleXfs count="10">
    <xf numFmtId="0" fontId="0" fillId="0" borderId="0"/>
    <xf numFmtId="164" fontId="1" fillId="0" borderId="0" applyFont="0" applyFill="0" applyBorder="0" applyAlignment="0" applyProtection="0"/>
    <xf numFmtId="0" fontId="4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6" fillId="0" borderId="0"/>
    <xf numFmtId="164" fontId="46" fillId="0" borderId="0" applyFont="0" applyFill="0" applyBorder="0" applyAlignment="0" applyProtection="0"/>
    <xf numFmtId="9" fontId="46" fillId="0" borderId="0" applyFont="0" applyFill="0" applyBorder="0" applyAlignment="0" applyProtection="0"/>
    <xf numFmtId="0" fontId="47" fillId="0" borderId="0"/>
    <xf numFmtId="0" fontId="55" fillId="0" borderId="17" applyNumberFormat="0" applyFill="0" applyAlignment="0" applyProtection="0"/>
  </cellStyleXfs>
  <cellXfs count="497">
    <xf numFmtId="0" fontId="0" fillId="0" borderId="0" xfId="0"/>
    <xf numFmtId="0" fontId="4" fillId="0" borderId="0" xfId="0" applyFont="1" applyBorder="1"/>
    <xf numFmtId="3" fontId="5" fillId="0" borderId="0" xfId="0" applyNumberFormat="1" applyFont="1" applyBorder="1" applyAlignment="1">
      <alignment horizontal="right"/>
    </xf>
    <xf numFmtId="3" fontId="6" fillId="0" borderId="0" xfId="0" applyNumberFormat="1" applyFont="1" applyFill="1" applyBorder="1" applyAlignment="1">
      <alignment horizontal="right"/>
    </xf>
    <xf numFmtId="3" fontId="6" fillId="0" borderId="0" xfId="0" applyNumberFormat="1" applyFont="1" applyBorder="1" applyAlignment="1">
      <alignment horizontal="right"/>
    </xf>
    <xf numFmtId="3" fontId="6" fillId="0" borderId="0" xfId="0" applyNumberFormat="1" applyFont="1" applyBorder="1"/>
    <xf numFmtId="165" fontId="5" fillId="0" borderId="0" xfId="0" applyNumberFormat="1" applyFont="1" applyBorder="1"/>
    <xf numFmtId="3" fontId="5" fillId="0" borderId="0" xfId="0" applyNumberFormat="1" applyFont="1" applyFill="1" applyBorder="1" applyAlignment="1">
      <alignment horizontal="right"/>
    </xf>
    <xf numFmtId="0" fontId="5" fillId="0" borderId="0" xfId="0" applyFont="1" applyBorder="1" applyAlignment="1">
      <alignment horizontal="right"/>
    </xf>
    <xf numFmtId="0" fontId="7" fillId="0" borderId="0" xfId="0" applyFont="1" applyBorder="1"/>
    <xf numFmtId="166" fontId="7" fillId="0" borderId="0" xfId="0" applyNumberFormat="1" applyFont="1"/>
    <xf numFmtId="0" fontId="7" fillId="0" borderId="0" xfId="0" applyFont="1"/>
    <xf numFmtId="0" fontId="8" fillId="0" borderId="0" xfId="0" applyFont="1" applyBorder="1"/>
    <xf numFmtId="0" fontId="9" fillId="0" borderId="0" xfId="0" applyFont="1" applyBorder="1"/>
    <xf numFmtId="3" fontId="8" fillId="0" borderId="0" xfId="0" applyNumberFormat="1" applyFont="1" applyBorder="1" applyAlignment="1">
      <alignment horizontal="right"/>
    </xf>
    <xf numFmtId="3" fontId="8" fillId="0" borderId="0" xfId="0" applyNumberFormat="1" applyFont="1" applyFill="1" applyBorder="1" applyAlignment="1">
      <alignment horizontal="right"/>
    </xf>
    <xf numFmtId="4" fontId="8" fillId="0" borderId="0" xfId="0" applyNumberFormat="1" applyFont="1" applyBorder="1" applyAlignment="1">
      <alignment horizontal="right"/>
    </xf>
    <xf numFmtId="3" fontId="8" fillId="0" borderId="0" xfId="0" applyNumberFormat="1" applyFont="1" applyBorder="1"/>
    <xf numFmtId="0" fontId="8" fillId="0" borderId="0" xfId="0" applyFont="1" applyBorder="1" applyAlignment="1">
      <alignment horizontal="right"/>
    </xf>
    <xf numFmtId="4" fontId="8" fillId="0" borderId="0" xfId="0" applyNumberFormat="1" applyFont="1" applyBorder="1" applyAlignment="1">
      <alignment horizontal="left"/>
    </xf>
    <xf numFmtId="3" fontId="8" fillId="0" borderId="0" xfId="0" applyNumberFormat="1" applyFont="1" applyBorder="1" applyAlignment="1">
      <alignment horizontal="left"/>
    </xf>
    <xf numFmtId="3" fontId="7" fillId="0" borderId="0" xfId="0" applyNumberFormat="1" applyFont="1"/>
    <xf numFmtId="0" fontId="9" fillId="0" borderId="2" xfId="0" applyFont="1" applyBorder="1"/>
    <xf numFmtId="0" fontId="3" fillId="0" borderId="0" xfId="0" applyFont="1"/>
    <xf numFmtId="3" fontId="10" fillId="0" borderId="0" xfId="0" applyNumberFormat="1" applyFont="1" applyFill="1" applyBorder="1" applyAlignment="1">
      <alignment horizontal="right"/>
    </xf>
    <xf numFmtId="3" fontId="7" fillId="0" borderId="0" xfId="0" applyNumberFormat="1" applyFont="1" applyBorder="1"/>
    <xf numFmtId="3" fontId="9" fillId="0" borderId="0" xfId="0" applyNumberFormat="1" applyFont="1" applyFill="1" applyBorder="1" applyAlignment="1">
      <alignment horizontal="right"/>
    </xf>
    <xf numFmtId="4" fontId="9" fillId="0" borderId="0" xfId="0" applyNumberFormat="1" applyFont="1" applyBorder="1" applyAlignment="1">
      <alignment horizontal="right"/>
    </xf>
    <xf numFmtId="3" fontId="9" fillId="0" borderId="0" xfId="0" applyNumberFormat="1" applyFont="1" applyBorder="1" applyAlignment="1">
      <alignment horizontal="right"/>
    </xf>
    <xf numFmtId="3" fontId="12" fillId="0" borderId="0" xfId="0" applyNumberFormat="1" applyFont="1" applyBorder="1"/>
    <xf numFmtId="0" fontId="13" fillId="0" borderId="0" xfId="0" applyFont="1"/>
    <xf numFmtId="0" fontId="2" fillId="0" borderId="0" xfId="0" applyFont="1"/>
    <xf numFmtId="3" fontId="14" fillId="0" borderId="0" xfId="0" applyNumberFormat="1" applyFont="1" applyFill="1" applyBorder="1" applyAlignment="1"/>
    <xf numFmtId="3" fontId="8" fillId="0" borderId="0" xfId="0" applyNumberFormat="1" applyFont="1" applyFill="1" applyBorder="1" applyAlignment="1" applyProtection="1">
      <alignment horizontal="right"/>
    </xf>
    <xf numFmtId="166" fontId="8" fillId="0" borderId="0" xfId="0" applyNumberFormat="1" applyFont="1" applyFill="1" applyBorder="1" applyAlignment="1">
      <alignment horizontal="right"/>
    </xf>
    <xf numFmtId="3" fontId="3" fillId="0" borderId="0" xfId="0" applyNumberFormat="1" applyFont="1" applyBorder="1"/>
    <xf numFmtId="0" fontId="9" fillId="0" borderId="0" xfId="0" applyFont="1" applyFill="1" applyBorder="1"/>
    <xf numFmtId="167" fontId="8" fillId="0" borderId="0" xfId="0" applyNumberFormat="1" applyFont="1" applyBorder="1" applyAlignment="1">
      <alignment horizontal="right"/>
    </xf>
    <xf numFmtId="3" fontId="9" fillId="0" borderId="0" xfId="0" applyNumberFormat="1" applyFont="1" applyFill="1" applyBorder="1"/>
    <xf numFmtId="167" fontId="8" fillId="0" borderId="0" xfId="0" applyNumberFormat="1" applyFont="1" applyFill="1" applyBorder="1" applyAlignment="1">
      <alignment horizontal="right"/>
    </xf>
    <xf numFmtId="4" fontId="8" fillId="0" borderId="0" xfId="0" applyNumberFormat="1" applyFont="1" applyFill="1" applyBorder="1" applyAlignment="1">
      <alignment horizontal="right"/>
    </xf>
    <xf numFmtId="3" fontId="8" fillId="0" borderId="0" xfId="0" applyNumberFormat="1" applyFont="1" applyFill="1" applyBorder="1"/>
    <xf numFmtId="0" fontId="8" fillId="0" borderId="0" xfId="0" applyFont="1" applyFill="1" applyBorder="1" applyAlignment="1">
      <alignment horizontal="right"/>
    </xf>
    <xf numFmtId="0" fontId="7" fillId="0" borderId="0" xfId="0" applyFont="1" applyFill="1" applyBorder="1"/>
    <xf numFmtId="0" fontId="7" fillId="0" borderId="0" xfId="0" applyFont="1" applyFill="1"/>
    <xf numFmtId="0" fontId="0" fillId="0" borderId="0" xfId="0" applyFill="1"/>
    <xf numFmtId="1" fontId="8" fillId="0" borderId="0" xfId="0" applyNumberFormat="1" applyFont="1" applyFill="1" applyBorder="1" applyAlignment="1">
      <alignment horizontal="right"/>
    </xf>
    <xf numFmtId="1" fontId="5" fillId="0" borderId="0" xfId="0" applyNumberFormat="1" applyFont="1" applyBorder="1"/>
    <xf numFmtId="3" fontId="4" fillId="0" borderId="0" xfId="0" applyNumberFormat="1" applyFont="1" applyBorder="1"/>
    <xf numFmtId="167" fontId="5" fillId="0" borderId="0" xfId="0" applyNumberFormat="1" applyFont="1" applyBorder="1" applyAlignment="1">
      <alignment horizontal="right"/>
    </xf>
    <xf numFmtId="4" fontId="5" fillId="0" borderId="0" xfId="0" applyNumberFormat="1" applyFont="1" applyBorder="1" applyAlignment="1">
      <alignment horizontal="right"/>
    </xf>
    <xf numFmtId="3" fontId="5" fillId="0" borderId="0" xfId="0" applyNumberFormat="1" applyFont="1" applyBorder="1"/>
    <xf numFmtId="1" fontId="15" fillId="0" borderId="0" xfId="0" applyNumberFormat="1" applyFont="1" applyFill="1" applyBorder="1" applyAlignment="1"/>
    <xf numFmtId="3" fontId="15" fillId="0" borderId="0" xfId="0" applyNumberFormat="1" applyFont="1" applyFill="1" applyBorder="1" applyAlignment="1"/>
    <xf numFmtId="0" fontId="4" fillId="0" borderId="0" xfId="0" applyFont="1" applyFill="1" applyBorder="1"/>
    <xf numFmtId="1" fontId="16" fillId="0" borderId="0" xfId="0" applyNumberFormat="1" applyFont="1" applyFill="1" applyBorder="1" applyAlignment="1"/>
    <xf numFmtId="0" fontId="17" fillId="0" borderId="0" xfId="0" applyFont="1" applyFill="1" applyBorder="1"/>
    <xf numFmtId="1" fontId="18" fillId="0" borderId="0" xfId="0" applyNumberFormat="1" applyFont="1" applyFill="1" applyBorder="1" applyAlignment="1"/>
    <xf numFmtId="0" fontId="5" fillId="0" borderId="0" xfId="0" applyFont="1" applyBorder="1"/>
    <xf numFmtId="0" fontId="13" fillId="0" borderId="0" xfId="0" applyFont="1" applyFill="1"/>
    <xf numFmtId="3" fontId="13" fillId="0" borderId="0" xfId="0" applyNumberFormat="1" applyFont="1" applyFill="1"/>
    <xf numFmtId="3" fontId="4" fillId="0" borderId="0" xfId="0" applyNumberFormat="1" applyFont="1" applyFill="1" applyBorder="1" applyAlignment="1" applyProtection="1">
      <alignment horizontal="right"/>
    </xf>
    <xf numFmtId="0" fontId="0" fillId="0" borderId="0" xfId="0" applyFill="1" applyBorder="1"/>
    <xf numFmtId="169" fontId="0" fillId="0" borderId="0" xfId="0" applyNumberFormat="1" applyFill="1" applyBorder="1"/>
    <xf numFmtId="170" fontId="13" fillId="0" borderId="0" xfId="0" applyNumberFormat="1" applyFont="1" applyFill="1" applyBorder="1"/>
    <xf numFmtId="170" fontId="2" fillId="0" borderId="0" xfId="0" applyNumberFormat="1" applyFont="1" applyFill="1" applyBorder="1"/>
    <xf numFmtId="0" fontId="5" fillId="0" borderId="0" xfId="0" applyFont="1" applyFill="1" applyBorder="1"/>
    <xf numFmtId="0" fontId="4" fillId="0" borderId="0" xfId="0" applyFont="1" applyFill="1" applyBorder="1" applyAlignment="1">
      <alignment horizontal="right"/>
    </xf>
    <xf numFmtId="3" fontId="7" fillId="0" borderId="0" xfId="0" applyNumberFormat="1" applyFont="1" applyFill="1" applyBorder="1"/>
    <xf numFmtId="0" fontId="7" fillId="0" borderId="0" xfId="0" applyFont="1" applyFill="1" applyBorder="1" applyAlignment="1">
      <alignment horizontal="right"/>
    </xf>
    <xf numFmtId="3" fontId="4" fillId="0" borderId="0" xfId="0" applyNumberFormat="1" applyFont="1" applyFill="1" applyBorder="1" applyAlignment="1">
      <alignment horizontal="right"/>
    </xf>
    <xf numFmtId="2" fontId="0" fillId="0" borderId="0" xfId="0" applyNumberFormat="1" applyFill="1" applyBorder="1"/>
    <xf numFmtId="4" fontId="7" fillId="0" borderId="0" xfId="0" applyNumberFormat="1" applyFont="1" applyFill="1" applyBorder="1"/>
    <xf numFmtId="173" fontId="7" fillId="0" borderId="0" xfId="0" applyNumberFormat="1" applyFont="1" applyFill="1" applyBorder="1"/>
    <xf numFmtId="173" fontId="0" fillId="0" borderId="0" xfId="0" applyNumberFormat="1" applyFill="1" applyBorder="1"/>
    <xf numFmtId="9" fontId="0" fillId="0" borderId="0" xfId="0" applyNumberFormat="1" applyFill="1" applyBorder="1"/>
    <xf numFmtId="3" fontId="13" fillId="0" borderId="0" xfId="0" applyNumberFormat="1" applyFont="1" applyFill="1" applyBorder="1"/>
    <xf numFmtId="166" fontId="7" fillId="0" borderId="0" xfId="0" applyNumberFormat="1" applyFont="1" applyFill="1" applyBorder="1"/>
    <xf numFmtId="0" fontId="6" fillId="0" borderId="0" xfId="0" applyFont="1" applyFill="1" applyBorder="1"/>
    <xf numFmtId="171" fontId="7" fillId="0" borderId="0" xfId="0" applyNumberFormat="1" applyFont="1" applyFill="1" applyBorder="1"/>
    <xf numFmtId="0" fontId="20" fillId="0" borderId="0" xfId="0" applyFont="1" applyFill="1" applyBorder="1"/>
    <xf numFmtId="166" fontId="4" fillId="0" borderId="0" xfId="0" applyNumberFormat="1" applyFont="1" applyFill="1" applyBorder="1" applyAlignment="1" applyProtection="1">
      <alignment horizontal="right"/>
    </xf>
    <xf numFmtId="0" fontId="21" fillId="0" borderId="0" xfId="0" applyFont="1" applyFill="1" applyBorder="1"/>
    <xf numFmtId="0" fontId="7" fillId="0" borderId="0" xfId="0" applyFont="1" applyFill="1" applyBorder="1" applyAlignment="1">
      <alignment horizontal="left"/>
    </xf>
    <xf numFmtId="166" fontId="17" fillId="0" borderId="0" xfId="0" applyNumberFormat="1" applyFont="1" applyFill="1" applyBorder="1"/>
    <xf numFmtId="171" fontId="21" fillId="0" borderId="0" xfId="0" applyNumberFormat="1" applyFont="1" applyFill="1" applyBorder="1"/>
    <xf numFmtId="0" fontId="22" fillId="0" borderId="0" xfId="0" applyFont="1" applyFill="1" applyBorder="1" applyAlignment="1">
      <alignment horizontal="left"/>
    </xf>
    <xf numFmtId="166" fontId="13" fillId="0" borderId="0" xfId="0" applyNumberFormat="1" applyFont="1" applyFill="1" applyBorder="1"/>
    <xf numFmtId="171" fontId="5" fillId="0" borderId="0" xfId="0" applyNumberFormat="1" applyFont="1" applyFill="1" applyBorder="1"/>
    <xf numFmtId="166" fontId="23" fillId="0" borderId="0" xfId="0" applyNumberFormat="1" applyFont="1" applyFill="1" applyBorder="1"/>
    <xf numFmtId="0" fontId="3" fillId="0" borderId="0" xfId="0" applyFont="1" applyFill="1" applyBorder="1"/>
    <xf numFmtId="166" fontId="19" fillId="0" borderId="0" xfId="0" applyNumberFormat="1" applyFont="1" applyFill="1" applyBorder="1"/>
    <xf numFmtId="171" fontId="24" fillId="0" borderId="0" xfId="0" applyNumberFormat="1" applyFont="1" applyFill="1" applyBorder="1"/>
    <xf numFmtId="171" fontId="22" fillId="0" borderId="0" xfId="0" applyNumberFormat="1" applyFont="1" applyFill="1" applyBorder="1"/>
    <xf numFmtId="0" fontId="24" fillId="0" borderId="0" xfId="0" applyFont="1" applyFill="1" applyBorder="1"/>
    <xf numFmtId="174" fontId="7" fillId="0" borderId="0" xfId="0" applyNumberFormat="1" applyFont="1" applyFill="1" applyBorder="1"/>
    <xf numFmtId="9" fontId="6" fillId="0" borderId="0" xfId="0" applyNumberFormat="1" applyFont="1" applyFill="1" applyBorder="1"/>
    <xf numFmtId="170" fontId="25" fillId="0" borderId="0" xfId="0" applyNumberFormat="1" applyFont="1" applyFill="1" applyBorder="1"/>
    <xf numFmtId="175" fontId="7" fillId="0" borderId="0" xfId="0" applyNumberFormat="1" applyFont="1" applyFill="1" applyBorder="1"/>
    <xf numFmtId="1" fontId="7" fillId="0" borderId="0" xfId="0" applyNumberFormat="1" applyFont="1" applyFill="1" applyBorder="1"/>
    <xf numFmtId="3" fontId="0" fillId="0" borderId="0" xfId="0" applyNumberFormat="1" applyFill="1" applyBorder="1"/>
    <xf numFmtId="168" fontId="5" fillId="0" borderId="0" xfId="0" applyNumberFormat="1" applyFont="1" applyFill="1" applyBorder="1" applyAlignment="1">
      <alignment horizontal="right"/>
    </xf>
    <xf numFmtId="0" fontId="26" fillId="0" borderId="0" xfId="0" applyFont="1" applyFill="1" applyBorder="1"/>
    <xf numFmtId="166" fontId="0" fillId="0" borderId="0" xfId="0" applyNumberFormat="1"/>
    <xf numFmtId="0" fontId="2" fillId="0" borderId="0" xfId="0" applyFont="1" applyFill="1"/>
    <xf numFmtId="1" fontId="0" fillId="0" borderId="0" xfId="0" applyNumberFormat="1" applyFill="1"/>
    <xf numFmtId="169" fontId="0" fillId="0" borderId="0" xfId="0" applyNumberFormat="1"/>
    <xf numFmtId="166" fontId="13" fillId="0" borderId="0" xfId="0" applyNumberFormat="1" applyFont="1"/>
    <xf numFmtId="177" fontId="7" fillId="0" borderId="0" xfId="0" applyNumberFormat="1" applyFont="1"/>
    <xf numFmtId="166" fontId="13" fillId="0" borderId="0" xfId="0" applyNumberFormat="1" applyFont="1" applyFill="1"/>
    <xf numFmtId="166" fontId="7" fillId="0" borderId="0" xfId="0" applyNumberFormat="1" applyFont="1" applyFill="1"/>
    <xf numFmtId="177" fontId="7" fillId="0" borderId="0" xfId="0" applyNumberFormat="1" applyFont="1" applyFill="1"/>
    <xf numFmtId="3" fontId="7" fillId="0" borderId="0" xfId="0" applyNumberFormat="1" applyFont="1" applyFill="1"/>
    <xf numFmtId="166" fontId="4" fillId="0" borderId="0" xfId="0" applyNumberFormat="1" applyFont="1" applyFill="1" applyBorder="1"/>
    <xf numFmtId="3" fontId="13" fillId="0" borderId="0" xfId="0" applyNumberFormat="1" applyFont="1"/>
    <xf numFmtId="3" fontId="0" fillId="0" borderId="0" xfId="0" applyNumberFormat="1"/>
    <xf numFmtId="180" fontId="27" fillId="0" borderId="0" xfId="0" applyNumberFormat="1" applyFont="1" applyBorder="1" applyAlignment="1" applyProtection="1">
      <alignment horizontal="left"/>
    </xf>
    <xf numFmtId="3" fontId="28" fillId="0" borderId="0" xfId="0" applyNumberFormat="1" applyFont="1" applyBorder="1" applyAlignment="1">
      <alignment vertical="top" wrapText="1"/>
    </xf>
    <xf numFmtId="3" fontId="28" fillId="0" borderId="0" xfId="0" applyNumberFormat="1" applyFont="1" applyBorder="1" applyAlignment="1">
      <alignment vertical="top"/>
    </xf>
    <xf numFmtId="3" fontId="0" fillId="0" borderId="0" xfId="0" applyNumberFormat="1" applyBorder="1"/>
    <xf numFmtId="0" fontId="0" fillId="0" borderId="0" xfId="0" applyBorder="1"/>
    <xf numFmtId="166" fontId="8" fillId="0" borderId="0" xfId="0" applyNumberFormat="1" applyFont="1" applyFill="1" applyBorder="1"/>
    <xf numFmtId="166" fontId="11" fillId="0" borderId="0" xfId="0" applyNumberFormat="1" applyFont="1" applyFill="1" applyBorder="1"/>
    <xf numFmtId="166" fontId="9" fillId="0" borderId="0" xfId="0" applyNumberFormat="1" applyFont="1" applyFill="1" applyBorder="1" applyAlignment="1">
      <alignment horizontal="right"/>
    </xf>
    <xf numFmtId="0" fontId="12" fillId="0" borderId="0" xfId="0" applyFont="1" applyFill="1"/>
    <xf numFmtId="3" fontId="12" fillId="0" borderId="0" xfId="0" applyNumberFormat="1" applyFont="1" applyFill="1"/>
    <xf numFmtId="2" fontId="9" fillId="0" borderId="3" xfId="0" applyNumberFormat="1" applyFont="1" applyFill="1" applyBorder="1"/>
    <xf numFmtId="2" fontId="9" fillId="0" borderId="0" xfId="0" applyNumberFormat="1" applyFont="1" applyFill="1" applyBorder="1"/>
    <xf numFmtId="0" fontId="3" fillId="0" borderId="0" xfId="0" applyFont="1" applyFill="1"/>
    <xf numFmtId="2" fontId="8" fillId="0" borderId="3" xfId="0" applyNumberFormat="1" applyFont="1" applyFill="1" applyBorder="1"/>
    <xf numFmtId="2" fontId="8" fillId="0" borderId="0" xfId="0" applyNumberFormat="1" applyFont="1" applyFill="1" applyBorder="1"/>
    <xf numFmtId="171" fontId="9" fillId="0" borderId="0" xfId="0" applyNumberFormat="1" applyFont="1" applyFill="1" applyBorder="1"/>
    <xf numFmtId="0" fontId="3" fillId="0" borderId="0" xfId="0" applyFont="1" applyBorder="1"/>
    <xf numFmtId="0" fontId="8" fillId="0" borderId="0" xfId="0" applyFont="1" applyFill="1" applyBorder="1"/>
    <xf numFmtId="0" fontId="9" fillId="0" borderId="0" xfId="0" applyFont="1" applyFill="1" applyBorder="1" applyAlignment="1">
      <alignment horizontal="right"/>
    </xf>
    <xf numFmtId="0" fontId="12" fillId="0" borderId="0" xfId="0" applyFont="1" applyFill="1" applyAlignment="1">
      <alignment horizontal="left"/>
    </xf>
    <xf numFmtId="3" fontId="8" fillId="0" borderId="3" xfId="0" applyNumberFormat="1" applyFont="1" applyFill="1" applyBorder="1"/>
    <xf numFmtId="3" fontId="9" fillId="0" borderId="3" xfId="0" applyNumberFormat="1" applyFont="1" applyFill="1" applyBorder="1"/>
    <xf numFmtId="3" fontId="3" fillId="0" borderId="3" xfId="0" applyNumberFormat="1" applyFont="1" applyBorder="1"/>
    <xf numFmtId="0" fontId="3" fillId="0" borderId="3" xfId="0" applyFont="1" applyBorder="1"/>
    <xf numFmtId="0" fontId="8" fillId="0" borderId="3" xfId="0" applyFont="1" applyFill="1" applyBorder="1"/>
    <xf numFmtId="0" fontId="3" fillId="0" borderId="3" xfId="0" applyFont="1" applyFill="1" applyBorder="1"/>
    <xf numFmtId="0" fontId="9" fillId="6" borderId="0" xfId="0" applyFont="1" applyFill="1" applyBorder="1"/>
    <xf numFmtId="0" fontId="8" fillId="6" borderId="0" xfId="0" applyFont="1" applyFill="1" applyBorder="1"/>
    <xf numFmtId="0" fontId="8" fillId="6" borderId="0" xfId="0" applyFont="1" applyFill="1" applyBorder="1" applyAlignment="1">
      <alignment horizontal="right"/>
    </xf>
    <xf numFmtId="0" fontId="12" fillId="6" borderId="0" xfId="0" applyFont="1" applyFill="1"/>
    <xf numFmtId="3" fontId="9" fillId="4" borderId="3" xfId="0" applyNumberFormat="1" applyFont="1" applyFill="1" applyBorder="1" applyAlignment="1" applyProtection="1">
      <alignment horizontal="right"/>
    </xf>
    <xf numFmtId="0" fontId="9" fillId="4" borderId="3" xfId="0" applyFont="1" applyFill="1" applyBorder="1"/>
    <xf numFmtId="166" fontId="3" fillId="0" borderId="0" xfId="0" applyNumberFormat="1" applyFont="1" applyFill="1" applyBorder="1"/>
    <xf numFmtId="0" fontId="12" fillId="0" borderId="0" xfId="0" applyFont="1" applyFill="1" applyBorder="1" applyAlignment="1">
      <alignment horizontal="right"/>
    </xf>
    <xf numFmtId="0" fontId="3" fillId="4" borderId="0" xfId="0" applyFont="1" applyFill="1" applyBorder="1"/>
    <xf numFmtId="3" fontId="10" fillId="4" borderId="0" xfId="0" applyNumberFormat="1" applyFont="1" applyFill="1" applyBorder="1" applyAlignment="1">
      <alignment horizontal="right"/>
    </xf>
    <xf numFmtId="0" fontId="0" fillId="0" borderId="0" xfId="0" applyAlignment="1">
      <alignment wrapText="1"/>
    </xf>
    <xf numFmtId="0" fontId="7" fillId="0" borderId="0" xfId="0" applyFont="1" applyAlignment="1">
      <alignment wrapText="1"/>
    </xf>
    <xf numFmtId="0" fontId="12" fillId="0" borderId="0" xfId="0" applyFont="1" applyFill="1" applyBorder="1"/>
    <xf numFmtId="169" fontId="8" fillId="0" borderId="0" xfId="0" applyNumberFormat="1" applyFont="1" applyFill="1" applyBorder="1"/>
    <xf numFmtId="0" fontId="3" fillId="0" borderId="0" xfId="0" applyFont="1" applyFill="1" applyBorder="1" applyAlignment="1">
      <alignment horizontal="right"/>
    </xf>
    <xf numFmtId="0" fontId="10" fillId="0" borderId="0" xfId="0" applyFont="1" applyFill="1" applyBorder="1" applyAlignment="1">
      <alignment horizontal="right"/>
    </xf>
    <xf numFmtId="3" fontId="3" fillId="0" borderId="0" xfId="0" applyNumberFormat="1" applyFont="1" applyFill="1" applyBorder="1" applyAlignment="1">
      <alignment horizontal="right"/>
    </xf>
    <xf numFmtId="0" fontId="31" fillId="0" borderId="3" xfId="0" applyFont="1" applyFill="1" applyBorder="1"/>
    <xf numFmtId="3" fontId="31" fillId="0" borderId="0" xfId="0" applyNumberFormat="1" applyFont="1" applyFill="1" applyBorder="1"/>
    <xf numFmtId="10" fontId="8" fillId="0" borderId="0" xfId="0" applyNumberFormat="1" applyFont="1" applyFill="1" applyBorder="1" applyAlignment="1">
      <alignment horizontal="right"/>
    </xf>
    <xf numFmtId="3" fontId="3" fillId="0" borderId="0" xfId="0" applyNumberFormat="1" applyFont="1" applyFill="1" applyBorder="1"/>
    <xf numFmtId="0" fontId="30" fillId="0" borderId="0" xfId="0" applyFont="1" applyFill="1" applyBorder="1" applyAlignment="1">
      <alignment horizontal="right"/>
    </xf>
    <xf numFmtId="0" fontId="10" fillId="0" borderId="0" xfId="0" applyFont="1" applyFill="1" applyBorder="1" applyAlignment="1">
      <alignment horizontal="left"/>
    </xf>
    <xf numFmtId="14" fontId="32" fillId="0" borderId="0" xfId="0" applyNumberFormat="1" applyFont="1" applyFill="1" applyBorder="1" applyAlignment="1">
      <alignment horizontal="right"/>
    </xf>
    <xf numFmtId="0" fontId="9" fillId="0" borderId="0" xfId="0" applyFont="1" applyBorder="1" applyAlignment="1">
      <alignment horizontal="right"/>
    </xf>
    <xf numFmtId="3" fontId="12" fillId="0" borderId="0" xfId="0" applyNumberFormat="1" applyFont="1" applyFill="1" applyBorder="1" applyAlignment="1">
      <alignment horizontal="right"/>
    </xf>
    <xf numFmtId="10" fontId="9" fillId="0" borderId="0" xfId="0" applyNumberFormat="1" applyFont="1" applyFill="1" applyBorder="1" applyAlignment="1">
      <alignment horizontal="right"/>
    </xf>
    <xf numFmtId="0" fontId="3" fillId="0" borderId="3" xfId="0" applyFont="1" applyFill="1" applyBorder="1" applyAlignment="1">
      <alignment horizontal="right"/>
    </xf>
    <xf numFmtId="4" fontId="12" fillId="0" borderId="0" xfId="0" applyNumberFormat="1" applyFont="1" applyFill="1" applyBorder="1" applyAlignment="1">
      <alignment horizontal="right"/>
    </xf>
    <xf numFmtId="10" fontId="12" fillId="0" borderId="0" xfId="0" applyNumberFormat="1" applyFont="1" applyFill="1" applyBorder="1" applyAlignment="1">
      <alignment horizontal="right"/>
    </xf>
    <xf numFmtId="3" fontId="12" fillId="0" borderId="3" xfId="0" applyNumberFormat="1" applyFont="1" applyFill="1" applyBorder="1" applyAlignment="1">
      <alignment horizontal="right"/>
    </xf>
    <xf numFmtId="176" fontId="8" fillId="0" borderId="0" xfId="0" applyNumberFormat="1" applyFont="1" applyFill="1" applyBorder="1"/>
    <xf numFmtId="0" fontId="0" fillId="0" borderId="0" xfId="0" applyFont="1" applyAlignment="1"/>
    <xf numFmtId="0" fontId="0" fillId="0" borderId="0" xfId="0" applyFont="1"/>
    <xf numFmtId="168" fontId="12" fillId="0" borderId="0" xfId="0" applyNumberFormat="1" applyFont="1" applyFill="1" applyBorder="1"/>
    <xf numFmtId="3" fontId="12" fillId="4" borderId="3" xfId="0" applyNumberFormat="1" applyFont="1" applyFill="1" applyBorder="1" applyAlignment="1">
      <alignment horizontal="right"/>
    </xf>
    <xf numFmtId="0" fontId="12" fillId="4" borderId="3" xfId="0" applyFont="1" applyFill="1" applyBorder="1"/>
    <xf numFmtId="0" fontId="2" fillId="4" borderId="0" xfId="0" applyFont="1" applyFill="1"/>
    <xf numFmtId="3" fontId="9" fillId="4" borderId="3" xfId="0" applyNumberFormat="1" applyFont="1" applyFill="1" applyBorder="1"/>
    <xf numFmtId="3" fontId="12" fillId="4" borderId="3" xfId="0" applyNumberFormat="1" applyFont="1" applyFill="1" applyBorder="1"/>
    <xf numFmtId="0" fontId="0" fillId="4" borderId="3" xfId="0" applyFill="1" applyBorder="1" applyAlignment="1">
      <alignment wrapText="1"/>
    </xf>
    <xf numFmtId="0" fontId="0" fillId="4" borderId="0" xfId="0" applyFill="1" applyAlignment="1">
      <alignment wrapText="1"/>
    </xf>
    <xf numFmtId="0" fontId="0" fillId="7" borderId="0" xfId="0" applyFill="1" applyAlignment="1">
      <alignment wrapText="1"/>
    </xf>
    <xf numFmtId="0" fontId="3" fillId="7" borderId="0" xfId="0" applyFont="1" applyFill="1" applyBorder="1" applyAlignment="1">
      <alignment horizontal="right" wrapText="1"/>
    </xf>
    <xf numFmtId="10" fontId="8" fillId="7" borderId="0" xfId="0" applyNumberFormat="1" applyFont="1" applyFill="1" applyBorder="1" applyAlignment="1">
      <alignment horizontal="right" wrapText="1"/>
    </xf>
    <xf numFmtId="0" fontId="9" fillId="7" borderId="3" xfId="0" applyFont="1" applyFill="1" applyBorder="1"/>
    <xf numFmtId="0" fontId="2" fillId="7" borderId="0" xfId="0" applyFont="1" applyFill="1"/>
    <xf numFmtId="10" fontId="12" fillId="7" borderId="0" xfId="0" applyNumberFormat="1" applyFont="1" applyFill="1" applyBorder="1" applyAlignment="1">
      <alignment horizontal="right"/>
    </xf>
    <xf numFmtId="10" fontId="9" fillId="7" borderId="0" xfId="0" applyNumberFormat="1" applyFont="1" applyFill="1" applyBorder="1" applyAlignment="1">
      <alignment wrapText="1"/>
    </xf>
    <xf numFmtId="172" fontId="12" fillId="0" borderId="0" xfId="0" applyNumberFormat="1" applyFont="1" applyFill="1" applyBorder="1"/>
    <xf numFmtId="3" fontId="3" fillId="4" borderId="0" xfId="0" applyNumberFormat="1" applyFont="1" applyFill="1" applyBorder="1"/>
    <xf numFmtId="0" fontId="3" fillId="8" borderId="0" xfId="0" applyFont="1" applyFill="1" applyBorder="1"/>
    <xf numFmtId="0" fontId="3" fillId="7" borderId="0" xfId="0" applyFont="1" applyFill="1" applyBorder="1"/>
    <xf numFmtId="0" fontId="0" fillId="7" borderId="0" xfId="0" applyFont="1" applyFill="1"/>
    <xf numFmtId="0" fontId="12" fillId="0" borderId="0" xfId="0" applyFont="1"/>
    <xf numFmtId="0" fontId="3" fillId="0" borderId="0" xfId="0" applyFont="1" applyBorder="1" applyAlignment="1">
      <alignment horizontal="right"/>
    </xf>
    <xf numFmtId="3" fontId="10" fillId="0" borderId="0" xfId="0" applyNumberFormat="1" applyFont="1" applyBorder="1" applyAlignment="1">
      <alignment horizontal="right"/>
    </xf>
    <xf numFmtId="3" fontId="12" fillId="0" borderId="3" xfId="0" applyNumberFormat="1" applyFont="1" applyBorder="1"/>
    <xf numFmtId="3" fontId="3" fillId="0" borderId="3" xfId="0" applyNumberFormat="1" applyFont="1" applyFill="1" applyBorder="1"/>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3" fillId="0" borderId="0" xfId="0" applyFont="1" applyFill="1" applyBorder="1" applyAlignment="1">
      <alignment horizontal="left" vertical="center" wrapText="1"/>
    </xf>
    <xf numFmtId="3" fontId="35" fillId="0" borderId="0" xfId="0" applyNumberFormat="1" applyFont="1" applyFill="1" applyBorder="1" applyAlignment="1">
      <alignment horizontal="left" vertical="center" wrapText="1"/>
    </xf>
    <xf numFmtId="0" fontId="35" fillId="3" borderId="3" xfId="0" applyFont="1" applyFill="1" applyBorder="1" applyAlignment="1">
      <alignment horizontal="left" vertical="center" wrapText="1"/>
    </xf>
    <xf numFmtId="0" fontId="35" fillId="3" borderId="0" xfId="0" applyFont="1" applyFill="1" applyBorder="1" applyAlignment="1">
      <alignment horizontal="left" vertical="center" wrapText="1"/>
    </xf>
    <xf numFmtId="3" fontId="36" fillId="3" borderId="3" xfId="0" applyNumberFormat="1" applyFont="1" applyFill="1" applyBorder="1" applyAlignment="1">
      <alignment horizontal="left" vertical="center" wrapText="1"/>
    </xf>
    <xf numFmtId="0" fontId="34"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3" fontId="37" fillId="0" borderId="0" xfId="0" applyNumberFormat="1" applyFont="1" applyFill="1" applyBorder="1" applyAlignment="1">
      <alignment horizontal="left" vertical="center" wrapText="1"/>
    </xf>
    <xf numFmtId="4" fontId="37" fillId="0" borderId="0" xfId="0" applyNumberFormat="1" applyFont="1" applyFill="1" applyBorder="1" applyAlignment="1">
      <alignment horizontal="left" vertical="center" wrapText="1"/>
    </xf>
    <xf numFmtId="173" fontId="37" fillId="0" borderId="0" xfId="0" applyNumberFormat="1" applyFont="1" applyFill="1" applyBorder="1" applyAlignment="1">
      <alignment horizontal="left" vertical="center" wrapText="1"/>
    </xf>
    <xf numFmtId="173" fontId="34" fillId="0" borderId="0" xfId="0" applyNumberFormat="1" applyFont="1" applyFill="1" applyBorder="1" applyAlignment="1">
      <alignment horizontal="left" vertical="center" wrapText="1"/>
    </xf>
    <xf numFmtId="9" fontId="34" fillId="0" borderId="0" xfId="0" applyNumberFormat="1" applyFont="1" applyFill="1" applyBorder="1" applyAlignment="1">
      <alignment horizontal="left" vertical="center" wrapText="1"/>
    </xf>
    <xf numFmtId="0" fontId="34" fillId="0" borderId="0" xfId="0" applyFont="1" applyAlignment="1">
      <alignment horizontal="left" vertical="center" wrapText="1"/>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3" fontId="36" fillId="0" borderId="0" xfId="0" applyNumberFormat="1" applyFont="1" applyFill="1" applyBorder="1" applyAlignment="1">
      <alignment horizontal="left" vertical="center" wrapText="1"/>
    </xf>
    <xf numFmtId="4" fontId="36" fillId="3" borderId="0" xfId="0" applyNumberFormat="1" applyFont="1" applyFill="1" applyBorder="1" applyAlignment="1">
      <alignment horizontal="left" vertical="center" wrapText="1"/>
    </xf>
    <xf numFmtId="3" fontId="35" fillId="3" borderId="3" xfId="0" applyNumberFormat="1" applyFont="1" applyFill="1" applyBorder="1" applyAlignment="1">
      <alignment horizontal="left" vertical="center" wrapText="1"/>
    </xf>
    <xf numFmtId="4" fontId="36" fillId="0" borderId="0" xfId="0" applyNumberFormat="1" applyFont="1" applyBorder="1" applyAlignment="1">
      <alignment wrapText="1"/>
    </xf>
    <xf numFmtId="4" fontId="36" fillId="0" borderId="0" xfId="0" applyNumberFormat="1" applyFont="1" applyFill="1" applyBorder="1" applyAlignment="1">
      <alignment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12" fillId="0" borderId="1" xfId="0" applyFont="1" applyFill="1" applyBorder="1"/>
    <xf numFmtId="4" fontId="3" fillId="0" borderId="0" xfId="0" applyNumberFormat="1" applyFont="1" applyFill="1" applyBorder="1" applyAlignment="1">
      <alignment wrapText="1"/>
    </xf>
    <xf numFmtId="168" fontId="3" fillId="0" borderId="0" xfId="0" applyNumberFormat="1" applyFont="1" applyBorder="1" applyAlignment="1">
      <alignment horizontal="right"/>
    </xf>
    <xf numFmtId="4" fontId="36" fillId="3" borderId="3" xfId="0" applyNumberFormat="1" applyFont="1" applyFill="1" applyBorder="1" applyAlignment="1">
      <alignment horizontal="left" vertical="center" wrapText="1"/>
    </xf>
    <xf numFmtId="0" fontId="3" fillId="7" borderId="0" xfId="0" applyFont="1" applyFill="1"/>
    <xf numFmtId="0" fontId="12" fillId="7" borderId="0" xfId="0" applyFont="1" applyFill="1"/>
    <xf numFmtId="0" fontId="3" fillId="7" borderId="3" xfId="0" applyFont="1" applyFill="1" applyBorder="1"/>
    <xf numFmtId="0" fontId="3" fillId="7" borderId="0" xfId="0" applyFont="1" applyFill="1" applyBorder="1" applyAlignment="1">
      <alignment horizontal="right"/>
    </xf>
    <xf numFmtId="3" fontId="8" fillId="7" borderId="0" xfId="0" applyNumberFormat="1" applyFont="1" applyFill="1" applyBorder="1" applyAlignment="1">
      <alignment horizontal="right"/>
    </xf>
    <xf numFmtId="168" fontId="12" fillId="7" borderId="0" xfId="0" applyNumberFormat="1" applyFont="1" applyFill="1" applyBorder="1" applyAlignment="1">
      <alignment horizontal="right"/>
    </xf>
    <xf numFmtId="0" fontId="12" fillId="8" borderId="0" xfId="0" applyFont="1" applyFill="1" applyBorder="1"/>
    <xf numFmtId="0" fontId="12" fillId="8" borderId="3" xfId="0" applyFont="1" applyFill="1" applyBorder="1"/>
    <xf numFmtId="172" fontId="12" fillId="8" borderId="0" xfId="0" applyNumberFormat="1" applyFont="1" applyFill="1" applyBorder="1"/>
    <xf numFmtId="0" fontId="12" fillId="8" borderId="3" xfId="0" applyFont="1" applyFill="1" applyBorder="1" applyAlignment="1">
      <alignment horizontal="left"/>
    </xf>
    <xf numFmtId="0" fontId="9" fillId="0" borderId="0" xfId="0" applyFont="1" applyFill="1"/>
    <xf numFmtId="0" fontId="31" fillId="0" borderId="0" xfId="0" applyFont="1" applyFill="1"/>
    <xf numFmtId="0" fontId="8" fillId="0" borderId="0" xfId="0" applyFont="1" applyFill="1"/>
    <xf numFmtId="14" fontId="31" fillId="0" borderId="0" xfId="0" applyNumberFormat="1" applyFont="1" applyFill="1" applyAlignment="1">
      <alignment horizontal="left"/>
    </xf>
    <xf numFmtId="166" fontId="9" fillId="0" borderId="0" xfId="0" applyNumberFormat="1" applyFont="1" applyFill="1" applyBorder="1"/>
    <xf numFmtId="0" fontId="8" fillId="0" borderId="0" xfId="0" applyFont="1" applyFill="1" applyBorder="1" applyAlignment="1">
      <alignment horizontal="left"/>
    </xf>
    <xf numFmtId="3" fontId="8" fillId="0" borderId="0" xfId="0" applyNumberFormat="1" applyFont="1" applyFill="1"/>
    <xf numFmtId="0" fontId="8" fillId="0" borderId="0" xfId="0" applyFont="1" applyFill="1" applyProtection="1"/>
    <xf numFmtId="0" fontId="8" fillId="0" borderId="0" xfId="0" applyFont="1" applyFill="1" applyAlignment="1" applyProtection="1">
      <alignment horizontal="left"/>
    </xf>
    <xf numFmtId="0" fontId="36" fillId="0" borderId="0" xfId="0" applyFont="1" applyFill="1" applyAlignment="1">
      <alignment horizontal="left" vertical="center" wrapText="1"/>
    </xf>
    <xf numFmtId="3" fontId="37" fillId="0" borderId="0" xfId="0" applyNumberFormat="1" applyFont="1" applyAlignment="1">
      <alignment horizontal="left" vertical="center" wrapText="1"/>
    </xf>
    <xf numFmtId="0" fontId="9" fillId="0" borderId="1" xfId="0" applyFont="1" applyFill="1" applyBorder="1"/>
    <xf numFmtId="3" fontId="9" fillId="0" borderId="1" xfId="0" applyNumberFormat="1" applyFont="1" applyFill="1" applyBorder="1"/>
    <xf numFmtId="166" fontId="36" fillId="10" borderId="1" xfId="0" applyNumberFormat="1" applyFont="1" applyFill="1" applyBorder="1" applyAlignment="1">
      <alignment horizontal="left" vertical="center" wrapText="1"/>
    </xf>
    <xf numFmtId="166" fontId="9" fillId="9" borderId="1" xfId="0" applyNumberFormat="1" applyFont="1" applyFill="1" applyBorder="1"/>
    <xf numFmtId="166" fontId="35" fillId="2" borderId="0" xfId="0" applyNumberFormat="1" applyFont="1" applyFill="1" applyBorder="1" applyAlignment="1">
      <alignment horizontal="left" vertical="center" wrapText="1"/>
    </xf>
    <xf numFmtId="3" fontId="9" fillId="0" borderId="0" xfId="0" applyNumberFormat="1" applyFont="1" applyBorder="1" applyAlignment="1">
      <alignment horizontal="left"/>
    </xf>
    <xf numFmtId="3" fontId="9" fillId="0" borderId="0" xfId="0" applyNumberFormat="1" applyFont="1"/>
    <xf numFmtId="3" fontId="8" fillId="0" borderId="3" xfId="0" applyNumberFormat="1" applyFont="1" applyBorder="1"/>
    <xf numFmtId="3" fontId="8" fillId="0" borderId="3" xfId="0" applyNumberFormat="1" applyFont="1" applyBorder="1" applyAlignment="1">
      <alignment horizontal="right"/>
    </xf>
    <xf numFmtId="14" fontId="30" fillId="0" borderId="0" xfId="0" applyNumberFormat="1" applyFont="1" applyFill="1" applyBorder="1" applyAlignment="1">
      <alignment horizontal="right"/>
    </xf>
    <xf numFmtId="3" fontId="30" fillId="0" borderId="0" xfId="0" applyNumberFormat="1" applyFont="1" applyBorder="1" applyAlignment="1">
      <alignment horizontal="right"/>
    </xf>
    <xf numFmtId="3" fontId="29" fillId="0" borderId="0" xfId="0" applyNumberFormat="1" applyFont="1" applyBorder="1" applyAlignment="1">
      <alignment horizontal="center"/>
    </xf>
    <xf numFmtId="178" fontId="8" fillId="0" borderId="0" xfId="0" applyNumberFormat="1" applyFont="1" applyBorder="1" applyAlignment="1">
      <alignment horizontal="right"/>
    </xf>
    <xf numFmtId="3" fontId="10" fillId="0" borderId="0" xfId="0" applyNumberFormat="1" applyFont="1" applyFill="1" applyBorder="1" applyAlignment="1">
      <alignment horizontal="center"/>
    </xf>
    <xf numFmtId="165" fontId="8" fillId="0" borderId="0" xfId="0" applyNumberFormat="1" applyFont="1" applyBorder="1" applyAlignment="1">
      <alignment horizontal="right"/>
    </xf>
    <xf numFmtId="178" fontId="8" fillId="0" borderId="0" xfId="0" applyNumberFormat="1" applyFont="1" applyFill="1" applyBorder="1" applyAlignment="1">
      <alignment horizontal="right"/>
    </xf>
    <xf numFmtId="179" fontId="9" fillId="0" borderId="0" xfId="0" applyNumberFormat="1" applyFont="1" applyFill="1" applyBorder="1" applyAlignment="1">
      <alignment horizontal="right"/>
    </xf>
    <xf numFmtId="4" fontId="9" fillId="0" borderId="0" xfId="0" applyNumberFormat="1" applyFont="1" applyFill="1" applyBorder="1" applyAlignment="1">
      <alignment horizontal="right"/>
    </xf>
    <xf numFmtId="0" fontId="8" fillId="0" borderId="0" xfId="0" applyFont="1" applyBorder="1" applyAlignment="1">
      <alignment horizontal="left"/>
    </xf>
    <xf numFmtId="3" fontId="8" fillId="0" borderId="3" xfId="0" applyNumberFormat="1" applyFont="1" applyFill="1" applyBorder="1" applyAlignment="1" applyProtection="1">
      <alignment horizontal="right"/>
      <protection locked="0"/>
    </xf>
    <xf numFmtId="2" fontId="8" fillId="0" borderId="0" xfId="0" applyNumberFormat="1" applyFont="1" applyAlignment="1">
      <alignment horizontal="right"/>
    </xf>
    <xf numFmtId="3" fontId="8" fillId="0" borderId="3" xfId="0" applyNumberFormat="1" applyFont="1" applyFill="1" applyBorder="1" applyAlignment="1">
      <alignment horizontal="right"/>
    </xf>
    <xf numFmtId="3" fontId="31" fillId="0" borderId="3" xfId="0" applyNumberFormat="1" applyFont="1" applyFill="1" applyBorder="1" applyAlignment="1" applyProtection="1">
      <alignment horizontal="right"/>
      <protection locked="0"/>
    </xf>
    <xf numFmtId="3" fontId="31" fillId="0" borderId="0" xfId="0" applyNumberFormat="1" applyFont="1" applyFill="1" applyBorder="1" applyAlignment="1">
      <alignment horizontal="right"/>
    </xf>
    <xf numFmtId="3" fontId="8" fillId="0" borderId="0" xfId="0" applyNumberFormat="1" applyFont="1"/>
    <xf numFmtId="3" fontId="36" fillId="0" borderId="0" xfId="0" applyNumberFormat="1" applyFont="1" applyBorder="1" applyAlignment="1">
      <alignment vertical="center" wrapText="1"/>
    </xf>
    <xf numFmtId="3" fontId="35" fillId="0" borderId="0" xfId="0" applyNumberFormat="1" applyFont="1" applyAlignment="1">
      <alignment vertical="center" wrapText="1"/>
    </xf>
    <xf numFmtId="3" fontId="36" fillId="0" borderId="3" xfId="0" applyNumberFormat="1" applyFont="1" applyBorder="1" applyAlignment="1">
      <alignment vertical="center" wrapText="1"/>
    </xf>
    <xf numFmtId="3" fontId="35" fillId="0" borderId="0" xfId="0" applyNumberFormat="1" applyFont="1" applyBorder="1" applyAlignment="1">
      <alignment vertical="center" wrapText="1"/>
    </xf>
    <xf numFmtId="178" fontId="36" fillId="0" borderId="0" xfId="0" applyNumberFormat="1" applyFont="1" applyBorder="1" applyAlignment="1">
      <alignment vertical="center" wrapText="1"/>
    </xf>
    <xf numFmtId="0" fontId="34" fillId="0" borderId="0" xfId="0" applyFont="1" applyAlignment="1">
      <alignment vertical="center" wrapText="1"/>
    </xf>
    <xf numFmtId="3" fontId="34" fillId="0" borderId="0" xfId="0" applyNumberFormat="1" applyFont="1" applyAlignment="1">
      <alignment vertical="center" wrapText="1"/>
    </xf>
    <xf numFmtId="166" fontId="9" fillId="0" borderId="3" xfId="0" applyNumberFormat="1" applyFont="1" applyFill="1" applyBorder="1" applyAlignment="1">
      <alignment horizontal="right"/>
    </xf>
    <xf numFmtId="166" fontId="9" fillId="0" borderId="6" xfId="0" applyNumberFormat="1" applyFont="1" applyFill="1" applyBorder="1" applyAlignment="1">
      <alignment horizontal="right"/>
    </xf>
    <xf numFmtId="174" fontId="30" fillId="0" borderId="3" xfId="0" applyNumberFormat="1" applyFont="1" applyFill="1" applyBorder="1" applyAlignment="1">
      <alignment horizontal="right"/>
    </xf>
    <xf numFmtId="166" fontId="8" fillId="0" borderId="6" xfId="0" applyNumberFormat="1" applyFont="1" applyFill="1" applyBorder="1" applyAlignment="1">
      <alignment horizontal="right"/>
    </xf>
    <xf numFmtId="3" fontId="36" fillId="3" borderId="3" xfId="0" applyNumberFormat="1" applyFont="1" applyFill="1" applyBorder="1" applyAlignment="1">
      <alignment vertical="center" wrapText="1"/>
    </xf>
    <xf numFmtId="3" fontId="36" fillId="3" borderId="0" xfId="0" applyNumberFormat="1" applyFont="1" applyFill="1" applyBorder="1" applyAlignment="1">
      <alignment vertical="center" wrapText="1"/>
    </xf>
    <xf numFmtId="0" fontId="34" fillId="3" borderId="0" xfId="0" applyFont="1" applyFill="1" applyAlignment="1">
      <alignment vertical="center" wrapText="1"/>
    </xf>
    <xf numFmtId="174" fontId="36" fillId="3" borderId="0" xfId="0" applyNumberFormat="1" applyFont="1" applyFill="1" applyBorder="1" applyAlignment="1">
      <alignment vertical="center" wrapText="1"/>
    </xf>
    <xf numFmtId="174" fontId="9" fillId="7" borderId="4" xfId="0" applyNumberFormat="1" applyFont="1" applyFill="1" applyBorder="1" applyAlignment="1">
      <alignment horizontal="right"/>
    </xf>
    <xf numFmtId="166" fontId="9" fillId="7" borderId="9" xfId="0" applyNumberFormat="1" applyFont="1" applyFill="1" applyBorder="1" applyAlignment="1">
      <alignment horizontal="right"/>
    </xf>
    <xf numFmtId="3" fontId="8" fillId="7" borderId="5" xfId="0" applyNumberFormat="1" applyFont="1" applyFill="1" applyBorder="1" applyAlignment="1">
      <alignment horizontal="left"/>
    </xf>
    <xf numFmtId="3" fontId="9" fillId="7" borderId="4" xfId="0" applyNumberFormat="1" applyFont="1" applyFill="1" applyBorder="1"/>
    <xf numFmtId="3" fontId="8" fillId="7" borderId="5" xfId="0" applyNumberFormat="1" applyFont="1" applyFill="1" applyBorder="1" applyAlignment="1">
      <alignment horizontal="right"/>
    </xf>
    <xf numFmtId="3" fontId="9" fillId="8" borderId="4" xfId="0" applyNumberFormat="1" applyFont="1" applyFill="1" applyBorder="1" applyAlignment="1">
      <alignment horizontal="left"/>
    </xf>
    <xf numFmtId="3" fontId="8" fillId="8" borderId="5" xfId="0" applyNumberFormat="1" applyFont="1" applyFill="1" applyBorder="1" applyAlignment="1">
      <alignment horizontal="right"/>
    </xf>
    <xf numFmtId="4" fontId="8" fillId="8" borderId="5" xfId="0" applyNumberFormat="1" applyFont="1" applyFill="1" applyBorder="1" applyAlignment="1">
      <alignment horizontal="right" wrapText="1"/>
    </xf>
    <xf numFmtId="3" fontId="9" fillId="7" borderId="5" xfId="0" applyNumberFormat="1" applyFont="1" applyFill="1" applyBorder="1" applyAlignment="1">
      <alignment horizontal="center"/>
    </xf>
    <xf numFmtId="0" fontId="9" fillId="0" borderId="0" xfId="0" applyFont="1"/>
    <xf numFmtId="0" fontId="8" fillId="0" borderId="0" xfId="0" applyFont="1"/>
    <xf numFmtId="14" fontId="9" fillId="0" borderId="0" xfId="0" applyNumberFormat="1" applyFont="1" applyAlignment="1">
      <alignment horizontal="left"/>
    </xf>
    <xf numFmtId="3" fontId="35" fillId="0" borderId="3" xfId="0" applyNumberFormat="1" applyFont="1" applyFill="1" applyBorder="1" applyAlignment="1">
      <alignment horizontal="left" vertical="center" wrapText="1"/>
    </xf>
    <xf numFmtId="3" fontId="12" fillId="7" borderId="3" xfId="0" applyNumberFormat="1" applyFont="1" applyFill="1" applyBorder="1" applyAlignment="1">
      <alignment horizontal="right"/>
    </xf>
    <xf numFmtId="3" fontId="38" fillId="0" borderId="0" xfId="0" applyNumberFormat="1" applyFont="1" applyFill="1" applyBorder="1" applyAlignment="1"/>
    <xf numFmtId="180" fontId="8" fillId="0" borderId="0" xfId="0" applyNumberFormat="1" applyFont="1" applyBorder="1" applyAlignment="1">
      <alignment horizontal="center"/>
    </xf>
    <xf numFmtId="3" fontId="12" fillId="0" borderId="0" xfId="0" applyNumberFormat="1" applyFont="1" applyFill="1" applyAlignment="1">
      <alignment horizontal="right"/>
    </xf>
    <xf numFmtId="166" fontId="9" fillId="7" borderId="0" xfId="0" applyNumberFormat="1" applyFont="1" applyFill="1" applyBorder="1"/>
    <xf numFmtId="4" fontId="36" fillId="0" borderId="0" xfId="0" applyNumberFormat="1" applyFont="1" applyFill="1" applyBorder="1" applyAlignment="1">
      <alignment horizontal="left" vertical="center" wrapText="1"/>
    </xf>
    <xf numFmtId="0" fontId="37" fillId="0" borderId="0" xfId="0" applyFont="1" applyFill="1" applyAlignment="1">
      <alignment horizontal="left" vertical="center" wrapText="1"/>
    </xf>
    <xf numFmtId="0" fontId="34" fillId="0" borderId="0" xfId="0" applyFont="1" applyFill="1" applyAlignment="1">
      <alignment horizontal="left" vertical="center" wrapText="1"/>
    </xf>
    <xf numFmtId="10" fontId="35" fillId="5" borderId="2" xfId="0" applyNumberFormat="1" applyFont="1" applyFill="1" applyBorder="1" applyAlignment="1">
      <alignment horizontal="center" vertical="center"/>
    </xf>
    <xf numFmtId="0" fontId="39" fillId="0" borderId="0" xfId="0" applyFont="1" applyBorder="1" applyAlignment="1">
      <alignment horizontal="center"/>
    </xf>
    <xf numFmtId="3" fontId="12" fillId="4" borderId="1" xfId="0" applyNumberFormat="1" applyFont="1" applyFill="1" applyBorder="1"/>
    <xf numFmtId="166" fontId="9" fillId="0" borderId="0" xfId="0" applyNumberFormat="1" applyFont="1" applyBorder="1"/>
    <xf numFmtId="0" fontId="40" fillId="0" borderId="0" xfId="2" applyBorder="1" applyAlignment="1">
      <alignment horizontal="left"/>
    </xf>
    <xf numFmtId="0" fontId="40" fillId="0" borderId="0" xfId="2" applyFill="1"/>
    <xf numFmtId="0" fontId="40" fillId="0" borderId="0" xfId="2" applyFill="1" applyBorder="1"/>
    <xf numFmtId="0" fontId="40" fillId="0" borderId="0" xfId="2"/>
    <xf numFmtId="3" fontId="40" fillId="0" borderId="0" xfId="2" applyNumberFormat="1" applyBorder="1" applyAlignment="1">
      <alignment horizontal="left"/>
    </xf>
    <xf numFmtId="0" fontId="12" fillId="0" borderId="0" xfId="0" applyFont="1" applyFill="1" applyBorder="1" applyAlignment="1">
      <alignment vertical="top"/>
    </xf>
    <xf numFmtId="0" fontId="12" fillId="0" borderId="0" xfId="0" applyFont="1" applyFill="1" applyBorder="1" applyAlignment="1">
      <alignment horizontal="left" vertical="top" wrapText="1"/>
    </xf>
    <xf numFmtId="43" fontId="41" fillId="0" borderId="0" xfId="3" applyFont="1" applyFill="1" applyBorder="1" applyAlignment="1">
      <alignment horizontal="right"/>
    </xf>
    <xf numFmtId="43" fontId="41" fillId="0" borderId="3" xfId="3" applyFont="1" applyFill="1" applyBorder="1" applyAlignment="1">
      <alignment horizontal="left"/>
    </xf>
    <xf numFmtId="172" fontId="9" fillId="0" borderId="0" xfId="3" applyNumberFormat="1" applyFont="1" applyFill="1" applyBorder="1" applyAlignment="1">
      <alignment horizontal="right"/>
    </xf>
    <xf numFmtId="0" fontId="30" fillId="0" borderId="0" xfId="0" applyFont="1" applyBorder="1"/>
    <xf numFmtId="172" fontId="12" fillId="0" borderId="3" xfId="0" applyNumberFormat="1" applyFont="1" applyFill="1" applyBorder="1" applyAlignment="1">
      <alignment horizontal="right"/>
    </xf>
    <xf numFmtId="172" fontId="12" fillId="0" borderId="0" xfId="0" applyNumberFormat="1" applyFont="1" applyFill="1" applyBorder="1" applyAlignment="1">
      <alignment horizontal="right"/>
    </xf>
    <xf numFmtId="174" fontId="8" fillId="0" borderId="0" xfId="0" applyNumberFormat="1" applyFont="1" applyBorder="1"/>
    <xf numFmtId="3" fontId="9" fillId="7" borderId="0" xfId="0" applyNumberFormat="1" applyFont="1" applyFill="1" applyBorder="1" applyAlignment="1">
      <alignment horizontal="right"/>
    </xf>
    <xf numFmtId="3" fontId="9" fillId="7" borderId="0" xfId="0" applyNumberFormat="1" applyFont="1" applyFill="1" applyBorder="1" applyAlignment="1">
      <alignment horizontal="center"/>
    </xf>
    <xf numFmtId="166" fontId="8" fillId="0" borderId="0" xfId="0" applyNumberFormat="1" applyFont="1" applyFill="1"/>
    <xf numFmtId="0" fontId="42" fillId="0" borderId="0" xfId="0" applyFont="1"/>
    <xf numFmtId="14" fontId="43" fillId="0" borderId="0" xfId="0" applyNumberFormat="1" applyFont="1" applyFill="1" applyAlignment="1">
      <alignment horizontal="left"/>
    </xf>
    <xf numFmtId="0" fontId="10" fillId="0" borderId="3" xfId="0" applyFont="1" applyBorder="1"/>
    <xf numFmtId="9" fontId="3" fillId="0" borderId="0" xfId="0" applyNumberFormat="1" applyFont="1" applyBorder="1" applyAlignment="1">
      <alignment horizontal="right"/>
    </xf>
    <xf numFmtId="9" fontId="3" fillId="0" borderId="0" xfId="0" applyNumberFormat="1" applyFont="1" applyFill="1" applyBorder="1" applyAlignment="1">
      <alignment horizontal="right"/>
    </xf>
    <xf numFmtId="9" fontId="8" fillId="0" borderId="0" xfId="0" applyNumberFormat="1" applyFont="1" applyFill="1" applyBorder="1" applyAlignment="1">
      <alignment horizontal="right"/>
    </xf>
    <xf numFmtId="0" fontId="10" fillId="0" borderId="0" xfId="0" applyFont="1" applyFill="1" applyBorder="1"/>
    <xf numFmtId="0" fontId="30" fillId="0" borderId="3" xfId="0" applyFont="1" applyFill="1" applyBorder="1" applyAlignment="1">
      <alignment horizontal="right"/>
    </xf>
    <xf numFmtId="0" fontId="10" fillId="0" borderId="0" xfId="0" applyFont="1" applyBorder="1"/>
    <xf numFmtId="0" fontId="30" fillId="6" borderId="0" xfId="0" applyFont="1" applyFill="1" applyBorder="1" applyAlignment="1">
      <alignment horizontal="right"/>
    </xf>
    <xf numFmtId="0" fontId="42" fillId="0" borderId="0" xfId="0" applyFont="1" applyFill="1" applyAlignment="1">
      <alignment wrapText="1"/>
    </xf>
    <xf numFmtId="14" fontId="43" fillId="0" borderId="1" xfId="0" applyNumberFormat="1" applyFont="1" applyFill="1" applyBorder="1" applyAlignment="1">
      <alignment horizontal="left"/>
    </xf>
    <xf numFmtId="3" fontId="8" fillId="7" borderId="0" xfId="0" applyNumberFormat="1" applyFont="1" applyFill="1" applyBorder="1"/>
    <xf numFmtId="166" fontId="5" fillId="0" borderId="0" xfId="0" applyNumberFormat="1" applyFont="1" applyFill="1" applyBorder="1" applyAlignment="1">
      <alignment horizontal="right"/>
    </xf>
    <xf numFmtId="166" fontId="9" fillId="5" borderId="0" xfId="0" applyNumberFormat="1" applyFont="1" applyFill="1" applyBorder="1" applyAlignment="1">
      <alignment horizontal="right"/>
    </xf>
    <xf numFmtId="0" fontId="0" fillId="7" borderId="0" xfId="0" applyFill="1"/>
    <xf numFmtId="172" fontId="44" fillId="0" borderId="0" xfId="0" applyNumberFormat="1" applyFont="1" applyFill="1" applyBorder="1"/>
    <xf numFmtId="4" fontId="45" fillId="0" borderId="0" xfId="0" applyNumberFormat="1" applyFont="1" applyFill="1" applyBorder="1" applyAlignment="1">
      <alignment wrapText="1"/>
    </xf>
    <xf numFmtId="3" fontId="30" fillId="0" borderId="0" xfId="0" applyNumberFormat="1" applyFont="1" applyFill="1" applyBorder="1" applyAlignment="1">
      <alignment horizontal="right"/>
    </xf>
    <xf numFmtId="10" fontId="12" fillId="0" borderId="0" xfId="4" applyNumberFormat="1" applyFont="1" applyFill="1" applyBorder="1" applyAlignment="1">
      <alignment horizontal="right"/>
    </xf>
    <xf numFmtId="3" fontId="6" fillId="0" borderId="0" xfId="0" applyNumberFormat="1" applyFont="1"/>
    <xf numFmtId="3" fontId="3" fillId="4" borderId="3" xfId="0" applyNumberFormat="1" applyFont="1" applyFill="1" applyBorder="1"/>
    <xf numFmtId="4" fontId="36" fillId="0" borderId="3" xfId="0" applyNumberFormat="1" applyFont="1" applyBorder="1" applyAlignment="1">
      <alignment wrapText="1"/>
    </xf>
    <xf numFmtId="0" fontId="0" fillId="0" borderId="0" xfId="0" applyFill="1" applyAlignment="1">
      <alignment wrapText="1"/>
    </xf>
    <xf numFmtId="0" fontId="0" fillId="0" borderId="0" xfId="0" applyFill="1" applyBorder="1" applyAlignment="1">
      <alignment wrapText="1"/>
    </xf>
    <xf numFmtId="0" fontId="2" fillId="0" borderId="0" xfId="0" applyFont="1" applyFill="1" applyBorder="1"/>
    <xf numFmtId="3" fontId="8" fillId="11" borderId="0" xfId="0" applyNumberFormat="1" applyFont="1" applyFill="1" applyBorder="1" applyAlignment="1">
      <alignment horizontal="right"/>
    </xf>
    <xf numFmtId="166" fontId="35" fillId="5" borderId="3" xfId="0" applyNumberFormat="1" applyFont="1" applyFill="1" applyBorder="1" applyAlignment="1">
      <alignment vertical="center" wrapText="1"/>
    </xf>
    <xf numFmtId="166" fontId="35" fillId="5" borderId="6" xfId="0" applyNumberFormat="1" applyFont="1" applyFill="1" applyBorder="1" applyAlignment="1">
      <alignment vertical="center" wrapText="1"/>
    </xf>
    <xf numFmtId="0" fontId="48" fillId="0" borderId="0" xfId="0" applyFont="1"/>
    <xf numFmtId="0" fontId="48" fillId="0" borderId="0" xfId="0" applyFont="1" applyAlignment="1">
      <alignment wrapText="1"/>
    </xf>
    <xf numFmtId="166" fontId="32" fillId="0" borderId="0" xfId="0" applyNumberFormat="1" applyFont="1" applyFill="1" applyBorder="1"/>
    <xf numFmtId="0" fontId="30" fillId="0" borderId="0" xfId="0" applyFont="1" applyFill="1" applyBorder="1"/>
    <xf numFmtId="3" fontId="9" fillId="0" borderId="6" xfId="0" applyNumberFormat="1" applyFont="1" applyBorder="1" applyAlignment="1">
      <alignment horizontal="right"/>
    </xf>
    <xf numFmtId="3" fontId="8" fillId="0" borderId="10" xfId="0" applyNumberFormat="1" applyFont="1" applyBorder="1" applyAlignment="1">
      <alignment horizontal="left"/>
    </xf>
    <xf numFmtId="3" fontId="8" fillId="0" borderId="4" xfId="0" applyNumberFormat="1" applyFont="1" applyBorder="1" applyAlignment="1">
      <alignment horizontal="left"/>
    </xf>
    <xf numFmtId="9" fontId="9" fillId="0" borderId="11" xfId="4" applyFont="1" applyBorder="1"/>
    <xf numFmtId="9" fontId="9" fillId="0" borderId="9" xfId="4" applyFont="1" applyBorder="1"/>
    <xf numFmtId="14" fontId="43" fillId="0" borderId="0" xfId="0" applyNumberFormat="1" applyFont="1" applyFill="1" applyBorder="1" applyAlignment="1">
      <alignment horizontal="left"/>
    </xf>
    <xf numFmtId="166" fontId="36" fillId="5" borderId="0" xfId="0" applyNumberFormat="1" applyFont="1" applyFill="1" applyBorder="1" applyAlignment="1">
      <alignment horizontal="left" vertical="center" wrapText="1"/>
    </xf>
    <xf numFmtId="169" fontId="10" fillId="0" borderId="0" xfId="0" applyNumberFormat="1" applyFont="1" applyFill="1" applyBorder="1"/>
    <xf numFmtId="0" fontId="42" fillId="0" borderId="0" xfId="0" applyFont="1" applyFill="1" applyBorder="1"/>
    <xf numFmtId="166" fontId="9" fillId="13" borderId="3" xfId="0" applyNumberFormat="1" applyFont="1" applyFill="1" applyBorder="1" applyAlignment="1">
      <alignment horizontal="right"/>
    </xf>
    <xf numFmtId="3" fontId="9" fillId="13" borderId="0" xfId="0" applyNumberFormat="1" applyFont="1" applyFill="1" applyBorder="1" applyAlignment="1">
      <alignment horizontal="right"/>
    </xf>
    <xf numFmtId="166" fontId="9" fillId="13" borderId="3" xfId="0" applyNumberFormat="1" applyFont="1" applyFill="1" applyBorder="1"/>
    <xf numFmtId="166" fontId="9" fillId="13" borderId="6" xfId="0" applyNumberFormat="1" applyFont="1" applyFill="1" applyBorder="1" applyAlignment="1">
      <alignment horizontal="right"/>
    </xf>
    <xf numFmtId="166" fontId="9" fillId="6" borderId="0" xfId="0" applyNumberFormat="1" applyFont="1" applyFill="1" applyBorder="1"/>
    <xf numFmtId="166" fontId="8" fillId="6" borderId="0" xfId="0" applyNumberFormat="1" applyFont="1" applyFill="1" applyBorder="1" applyAlignment="1">
      <alignment horizontal="right"/>
    </xf>
    <xf numFmtId="0" fontId="36" fillId="0" borderId="10"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1" xfId="0" applyFont="1" applyFill="1" applyBorder="1" applyAlignment="1">
      <alignment horizontal="left" vertical="center" wrapText="1"/>
    </xf>
    <xf numFmtId="2" fontId="12" fillId="0" borderId="6" xfId="0" applyNumberFormat="1" applyFont="1" applyFill="1" applyBorder="1" applyAlignment="1">
      <alignment horizontal="right"/>
    </xf>
    <xf numFmtId="2" fontId="3" fillId="0" borderId="6" xfId="0" applyNumberFormat="1" applyFont="1" applyFill="1" applyBorder="1" applyAlignment="1">
      <alignment horizontal="right"/>
    </xf>
    <xf numFmtId="3" fontId="8" fillId="0" borderId="4" xfId="0" applyNumberFormat="1" applyFont="1" applyFill="1" applyBorder="1"/>
    <xf numFmtId="3" fontId="8" fillId="0" borderId="5" xfId="0" applyNumberFormat="1" applyFont="1" applyFill="1" applyBorder="1"/>
    <xf numFmtId="3" fontId="36" fillId="0" borderId="11" xfId="0" applyNumberFormat="1" applyFont="1" applyFill="1" applyBorder="1" applyAlignment="1">
      <alignment horizontal="left" vertical="center" wrapText="1"/>
    </xf>
    <xf numFmtId="0" fontId="12" fillId="0" borderId="3" xfId="0" applyFont="1" applyFill="1" applyBorder="1" applyAlignment="1">
      <alignment horizontal="right"/>
    </xf>
    <xf numFmtId="3" fontId="12" fillId="0" borderId="6" xfId="0" applyNumberFormat="1" applyFont="1" applyFill="1" applyBorder="1" applyAlignment="1">
      <alignment horizontal="right"/>
    </xf>
    <xf numFmtId="3" fontId="3" fillId="0" borderId="6" xfId="0" applyNumberFormat="1" applyFont="1" applyFill="1" applyBorder="1" applyAlignment="1">
      <alignment horizontal="right"/>
    </xf>
    <xf numFmtId="0" fontId="32" fillId="0" borderId="3" xfId="0" applyFont="1" applyFill="1" applyBorder="1" applyAlignment="1">
      <alignment horizontal="right"/>
    </xf>
    <xf numFmtId="0" fontId="8" fillId="0" borderId="3" xfId="0" applyFont="1" applyFill="1" applyBorder="1" applyAlignment="1">
      <alignment horizontal="right"/>
    </xf>
    <xf numFmtId="0" fontId="3" fillId="0" borderId="4" xfId="0" applyFont="1" applyFill="1" applyBorder="1" applyAlignment="1">
      <alignment horizontal="right"/>
    </xf>
    <xf numFmtId="3" fontId="3" fillId="0" borderId="9" xfId="0" applyNumberFormat="1" applyFont="1" applyFill="1" applyBorder="1" applyAlignment="1">
      <alignment horizontal="right"/>
    </xf>
    <xf numFmtId="3" fontId="9" fillId="0" borderId="13" xfId="0" applyNumberFormat="1" applyFont="1" applyFill="1" applyBorder="1" applyAlignment="1">
      <alignment horizontal="right"/>
    </xf>
    <xf numFmtId="3" fontId="8"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8" fillId="0" borderId="14" xfId="0" applyNumberFormat="1" applyFont="1" applyFill="1" applyBorder="1" applyAlignment="1">
      <alignment horizontal="right"/>
    </xf>
    <xf numFmtId="3" fontId="36" fillId="0" borderId="13" xfId="0" applyNumberFormat="1" applyFont="1" applyFill="1" applyBorder="1" applyAlignment="1">
      <alignment horizontal="left" vertical="center" wrapText="1"/>
    </xf>
    <xf numFmtId="0" fontId="34" fillId="0" borderId="12" xfId="0" applyFont="1" applyFill="1" applyBorder="1" applyAlignment="1">
      <alignment horizontal="left" vertical="center" wrapText="1"/>
    </xf>
    <xf numFmtId="3" fontId="8" fillId="0" borderId="4" xfId="0" applyNumberFormat="1" applyFont="1" applyFill="1" applyBorder="1" applyAlignment="1">
      <alignment horizontal="right"/>
    </xf>
    <xf numFmtId="3" fontId="8" fillId="0" borderId="1" xfId="0" applyNumberFormat="1" applyFont="1" applyFill="1" applyBorder="1"/>
    <xf numFmtId="3" fontId="8" fillId="0" borderId="14" xfId="0" applyNumberFormat="1" applyFont="1" applyFill="1" applyBorder="1"/>
    <xf numFmtId="0" fontId="3" fillId="0" borderId="6" xfId="0" applyFont="1" applyFill="1" applyBorder="1" applyAlignment="1">
      <alignment horizontal="right"/>
    </xf>
    <xf numFmtId="0" fontId="3" fillId="0" borderId="9" xfId="0" applyFont="1" applyFill="1" applyBorder="1" applyAlignment="1">
      <alignment horizontal="right"/>
    </xf>
    <xf numFmtId="0" fontId="34" fillId="0" borderId="12" xfId="0" applyFont="1" applyBorder="1" applyAlignment="1">
      <alignment horizontal="left" vertical="center" wrapText="1"/>
    </xf>
    <xf numFmtId="166" fontId="8" fillId="0" borderId="3" xfId="0" applyNumberFormat="1" applyFont="1" applyFill="1" applyBorder="1" applyAlignment="1">
      <alignment horizontal="right"/>
    </xf>
    <xf numFmtId="2" fontId="3" fillId="0" borderId="6" xfId="0" applyNumberFormat="1" applyFont="1" applyFill="1" applyBorder="1"/>
    <xf numFmtId="3" fontId="8" fillId="0" borderId="5" xfId="0" applyNumberFormat="1" applyFont="1" applyFill="1" applyBorder="1" applyAlignment="1">
      <alignment horizontal="right"/>
    </xf>
    <xf numFmtId="10" fontId="8" fillId="0" borderId="5" xfId="0" applyNumberFormat="1" applyFont="1" applyFill="1" applyBorder="1" applyAlignment="1">
      <alignment horizontal="right"/>
    </xf>
    <xf numFmtId="2" fontId="3" fillId="0" borderId="9" xfId="0" applyNumberFormat="1" applyFont="1" applyFill="1" applyBorder="1"/>
    <xf numFmtId="0" fontId="36" fillId="0" borderId="13" xfId="0" applyFont="1" applyBorder="1" applyAlignment="1">
      <alignment horizontal="left" vertical="center" wrapText="1"/>
    </xf>
    <xf numFmtId="3" fontId="12" fillId="0" borderId="1" xfId="0" applyNumberFormat="1" applyFont="1" applyBorder="1"/>
    <xf numFmtId="3" fontId="3" fillId="0" borderId="1" xfId="0" applyNumberFormat="1" applyFont="1" applyBorder="1"/>
    <xf numFmtId="3" fontId="3" fillId="0" borderId="1" xfId="0" applyNumberFormat="1" applyFont="1" applyFill="1" applyBorder="1"/>
    <xf numFmtId="3" fontId="3" fillId="0" borderId="14" xfId="0" applyNumberFormat="1" applyFont="1" applyFill="1" applyBorder="1"/>
    <xf numFmtId="0" fontId="36" fillId="0" borderId="13" xfId="0" applyFont="1" applyFill="1" applyBorder="1" applyAlignment="1">
      <alignment horizontal="left" vertical="center" wrapText="1"/>
    </xf>
    <xf numFmtId="3" fontId="12" fillId="12" borderId="1" xfId="0" applyNumberFormat="1" applyFont="1" applyFill="1" applyBorder="1" applyAlignment="1">
      <alignment horizontal="right"/>
    </xf>
    <xf numFmtId="4" fontId="3" fillId="12" borderId="1" xfId="0" applyNumberFormat="1" applyFont="1" applyFill="1" applyBorder="1" applyAlignment="1">
      <alignment horizontal="right"/>
    </xf>
    <xf numFmtId="4" fontId="3" fillId="12" borderId="14" xfId="0" applyNumberFormat="1" applyFont="1" applyFill="1" applyBorder="1" applyAlignment="1">
      <alignment horizontal="right"/>
    </xf>
    <xf numFmtId="3" fontId="36" fillId="0" borderId="10" xfId="0" applyNumberFormat="1" applyFont="1" applyBorder="1" applyAlignment="1">
      <alignment horizontal="left" vertical="center" wrapText="1"/>
    </xf>
    <xf numFmtId="0" fontId="36" fillId="0" borderId="11" xfId="0" applyFont="1" applyBorder="1" applyAlignment="1">
      <alignment horizontal="left" vertical="center" wrapText="1"/>
    </xf>
    <xf numFmtId="0" fontId="2" fillId="0" borderId="3" xfId="0" applyFont="1" applyBorder="1"/>
    <xf numFmtId="10" fontId="12" fillId="12" borderId="6" xfId="0" applyNumberFormat="1" applyFont="1" applyFill="1" applyBorder="1" applyAlignment="1">
      <alignment horizontal="right"/>
    </xf>
    <xf numFmtId="3" fontId="3" fillId="0" borderId="3" xfId="0" applyNumberFormat="1" applyFont="1" applyBorder="1" applyAlignment="1">
      <alignment horizontal="right"/>
    </xf>
    <xf numFmtId="10" fontId="3" fillId="12" borderId="6" xfId="0" applyNumberFormat="1" applyFont="1" applyFill="1" applyBorder="1" applyAlignment="1">
      <alignment horizontal="right"/>
    </xf>
    <xf numFmtId="3" fontId="3" fillId="0" borderId="3" xfId="0" applyNumberFormat="1" applyFont="1" applyFill="1" applyBorder="1" applyAlignment="1">
      <alignment horizontal="right"/>
    </xf>
    <xf numFmtId="3" fontId="3" fillId="0" borderId="4" xfId="0" applyNumberFormat="1" applyFont="1" applyFill="1" applyBorder="1" applyAlignment="1">
      <alignment horizontal="right"/>
    </xf>
    <xf numFmtId="3" fontId="3" fillId="0" borderId="5" xfId="0" applyNumberFormat="1" applyFont="1" applyFill="1" applyBorder="1" applyAlignment="1">
      <alignment horizontal="right"/>
    </xf>
    <xf numFmtId="10" fontId="3" fillId="12" borderId="9" xfId="0" applyNumberFormat="1" applyFont="1" applyFill="1" applyBorder="1" applyAlignment="1">
      <alignment horizontal="right"/>
    </xf>
    <xf numFmtId="3" fontId="36" fillId="0" borderId="12" xfId="0" applyNumberFormat="1" applyFont="1" applyBorder="1" applyAlignment="1">
      <alignment horizontal="left" vertical="center" wrapText="1"/>
    </xf>
    <xf numFmtId="0" fontId="36" fillId="0" borderId="12" xfId="0" applyFont="1" applyBorder="1" applyAlignment="1">
      <alignment horizontal="left" vertical="center" wrapText="1"/>
    </xf>
    <xf numFmtId="2" fontId="12" fillId="12" borderId="6" xfId="0" applyNumberFormat="1" applyFont="1" applyFill="1" applyBorder="1" applyAlignment="1">
      <alignment horizontal="right"/>
    </xf>
    <xf numFmtId="2" fontId="3" fillId="12" borderId="6" xfId="0" applyNumberFormat="1" applyFont="1" applyFill="1" applyBorder="1" applyAlignment="1">
      <alignment horizontal="right"/>
    </xf>
    <xf numFmtId="9" fontId="3" fillId="0" borderId="5" xfId="0" applyNumberFormat="1" applyFont="1" applyFill="1" applyBorder="1" applyAlignment="1">
      <alignment horizontal="right"/>
    </xf>
    <xf numFmtId="2" fontId="3" fillId="12" borderId="9" xfId="0" applyNumberFormat="1" applyFont="1" applyFill="1" applyBorder="1" applyAlignment="1">
      <alignment horizontal="right"/>
    </xf>
    <xf numFmtId="0" fontId="36" fillId="0" borderId="10" xfId="0" applyFont="1" applyBorder="1" applyAlignment="1">
      <alignment horizontal="left" vertical="center" wrapText="1"/>
    </xf>
    <xf numFmtId="2" fontId="12" fillId="0" borderId="3" xfId="0" applyNumberFormat="1" applyFont="1" applyBorder="1" applyAlignment="1">
      <alignment horizontal="right"/>
    </xf>
    <xf numFmtId="2" fontId="12" fillId="7" borderId="6" xfId="0" applyNumberFormat="1" applyFont="1" applyFill="1" applyBorder="1" applyAlignment="1">
      <alignment horizontal="right"/>
    </xf>
    <xf numFmtId="2" fontId="3" fillId="0" borderId="3" xfId="0" applyNumberFormat="1" applyFont="1" applyBorder="1" applyAlignment="1">
      <alignment horizontal="right"/>
    </xf>
    <xf numFmtId="2" fontId="3" fillId="0" borderId="3" xfId="0" applyNumberFormat="1" applyFont="1" applyFill="1" applyBorder="1" applyAlignment="1">
      <alignment horizontal="right"/>
    </xf>
    <xf numFmtId="2" fontId="3" fillId="0" borderId="4" xfId="0" applyNumberFormat="1" applyFont="1" applyFill="1" applyBorder="1" applyAlignment="1">
      <alignment horizontal="right"/>
    </xf>
    <xf numFmtId="3" fontId="8" fillId="0" borderId="5" xfId="0" applyNumberFormat="1" applyFont="1" applyBorder="1" applyAlignment="1">
      <alignment horizontal="right"/>
    </xf>
    <xf numFmtId="0" fontId="34" fillId="0" borderId="13" xfId="0" applyFont="1" applyBorder="1" applyAlignment="1">
      <alignment horizontal="left" vertical="center" wrapText="1"/>
    </xf>
    <xf numFmtId="2" fontId="2" fillId="12" borderId="1" xfId="0" applyNumberFormat="1" applyFont="1" applyFill="1" applyBorder="1"/>
    <xf numFmtId="2" fontId="0" fillId="12" borderId="1" xfId="0" applyNumberFormat="1" applyFill="1" applyBorder="1"/>
    <xf numFmtId="2" fontId="0" fillId="12" borderId="14" xfId="0" applyNumberFormat="1" applyFill="1" applyBorder="1"/>
    <xf numFmtId="0" fontId="0" fillId="0" borderId="0" xfId="0" applyFont="1" applyAlignment="1">
      <alignment wrapText="1"/>
    </xf>
    <xf numFmtId="0" fontId="9" fillId="0" borderId="0" xfId="0" applyFont="1" applyFill="1" applyBorder="1" applyAlignment="1">
      <alignment horizontal="left"/>
    </xf>
    <xf numFmtId="172" fontId="9" fillId="0" borderId="0" xfId="0" applyNumberFormat="1" applyFont="1" applyFill="1" applyBorder="1" applyAlignment="1">
      <alignment horizontal="center"/>
    </xf>
    <xf numFmtId="3" fontId="10" fillId="0" borderId="0" xfId="0" applyNumberFormat="1" applyFont="1" applyFill="1" applyBorder="1"/>
    <xf numFmtId="3" fontId="37" fillId="0" borderId="0" xfId="0" applyNumberFormat="1" applyFont="1" applyAlignment="1">
      <alignment horizontal="left" vertical="center"/>
    </xf>
    <xf numFmtId="0" fontId="34" fillId="0" borderId="0" xfId="0" applyFont="1" applyAlignment="1">
      <alignment horizontal="left" vertical="center"/>
    </xf>
    <xf numFmtId="166" fontId="8" fillId="7" borderId="0" xfId="0" applyNumberFormat="1" applyFont="1" applyFill="1" applyBorder="1" applyAlignment="1">
      <alignment horizontal="right"/>
    </xf>
    <xf numFmtId="166" fontId="9" fillId="7" borderId="0" xfId="0" applyNumberFormat="1" applyFont="1" applyFill="1" applyBorder="1" applyAlignment="1">
      <alignment horizontal="right"/>
    </xf>
    <xf numFmtId="166" fontId="9" fillId="7" borderId="0" xfId="0" applyNumberFormat="1" applyFont="1" applyFill="1" applyAlignment="1">
      <alignment horizontal="right"/>
    </xf>
    <xf numFmtId="3" fontId="0" fillId="0" borderId="0" xfId="0" applyNumberFormat="1" applyFill="1"/>
    <xf numFmtId="0" fontId="17" fillId="0" borderId="0" xfId="0" applyFont="1" applyFill="1"/>
    <xf numFmtId="1" fontId="8" fillId="0" borderId="0" xfId="0" applyNumberFormat="1" applyFont="1" applyFill="1" applyBorder="1" applyAlignment="1">
      <alignment horizontal="left"/>
    </xf>
    <xf numFmtId="3" fontId="8" fillId="0" borderId="0" xfId="0" applyNumberFormat="1" applyFont="1" applyFill="1" applyBorder="1" applyAlignment="1">
      <alignment horizontal="left"/>
    </xf>
    <xf numFmtId="1" fontId="9" fillId="0" borderId="0" xfId="0" applyNumberFormat="1" applyFont="1" applyFill="1" applyBorder="1" applyAlignment="1"/>
    <xf numFmtId="0" fontId="8" fillId="0" borderId="0" xfId="0" applyNumberFormat="1" applyFont="1" applyFill="1" applyBorder="1" applyAlignment="1">
      <alignment horizontal="right"/>
    </xf>
    <xf numFmtId="0" fontId="9" fillId="0" borderId="0" xfId="0" applyNumberFormat="1" applyFont="1" applyFill="1" applyBorder="1" applyAlignment="1">
      <alignment horizontal="right"/>
    </xf>
    <xf numFmtId="0" fontId="26" fillId="0" borderId="0" xfId="0" applyFont="1" applyAlignment="1">
      <alignment wrapText="1"/>
    </xf>
    <xf numFmtId="1" fontId="14" fillId="0" borderId="0" xfId="0" applyNumberFormat="1" applyFont="1" applyFill="1" applyBorder="1" applyAlignment="1">
      <alignment horizontal="right"/>
    </xf>
    <xf numFmtId="1" fontId="8" fillId="0" borderId="0" xfId="0" applyNumberFormat="1" applyFont="1" applyBorder="1" applyAlignment="1">
      <alignment horizontal="right"/>
    </xf>
    <xf numFmtId="0" fontId="9" fillId="0" borderId="0" xfId="0" applyFont="1" applyBorder="1" applyAlignment="1">
      <alignment horizontal="left"/>
    </xf>
    <xf numFmtId="3" fontId="9" fillId="0" borderId="0" xfId="0" applyNumberFormat="1" applyFont="1" applyFill="1" applyBorder="1" applyAlignment="1">
      <alignment horizontal="left"/>
    </xf>
    <xf numFmtId="176" fontId="7" fillId="0" borderId="0" xfId="0" applyNumberFormat="1" applyFont="1"/>
    <xf numFmtId="166" fontId="5" fillId="0" borderId="0" xfId="0" applyNumberFormat="1" applyFont="1" applyAlignment="1"/>
    <xf numFmtId="166" fontId="6" fillId="0" borderId="0" xfId="0" applyNumberFormat="1" applyFont="1" applyAlignment="1">
      <alignment horizontal="right"/>
    </xf>
    <xf numFmtId="176" fontId="7" fillId="0" borderId="0" xfId="0" applyNumberFormat="1" applyFont="1" applyFill="1" applyBorder="1"/>
    <xf numFmtId="166" fontId="5" fillId="0" borderId="0" xfId="0" applyNumberFormat="1" applyFont="1" applyFill="1" applyBorder="1" applyAlignment="1"/>
    <xf numFmtId="0" fontId="35" fillId="0" borderId="0" xfId="0" applyNumberFormat="1" applyFont="1" applyFill="1" applyBorder="1" applyAlignment="1">
      <alignment horizontal="center" vertical="center" wrapText="1"/>
    </xf>
    <xf numFmtId="0" fontId="49" fillId="2" borderId="7" xfId="0" applyFont="1" applyFill="1" applyBorder="1" applyAlignment="1">
      <alignment horizontal="left" vertical="center" wrapText="1"/>
    </xf>
    <xf numFmtId="0" fontId="49" fillId="2" borderId="8" xfId="0" applyFont="1" applyFill="1" applyBorder="1" applyAlignment="1">
      <alignment horizontal="left" vertical="center" wrapText="1"/>
    </xf>
    <xf numFmtId="3" fontId="49" fillId="2" borderId="8" xfId="0" applyNumberFormat="1" applyFont="1" applyFill="1" applyBorder="1" applyAlignment="1">
      <alignment horizontal="left" vertical="center" wrapText="1"/>
    </xf>
    <xf numFmtId="3" fontId="49" fillId="2" borderId="0" xfId="0" applyNumberFormat="1" applyFont="1" applyFill="1" applyBorder="1" applyAlignment="1">
      <alignment horizontal="left" vertical="center" wrapText="1"/>
    </xf>
    <xf numFmtId="0" fontId="50" fillId="0" borderId="5" xfId="0" applyFont="1" applyBorder="1"/>
    <xf numFmtId="0" fontId="51" fillId="0" borderId="5" xfId="0" applyFont="1" applyBorder="1"/>
    <xf numFmtId="166" fontId="52" fillId="0" borderId="5" xfId="0" applyNumberFormat="1" applyFont="1" applyBorder="1"/>
    <xf numFmtId="166" fontId="52" fillId="12" borderId="5" xfId="0" applyNumberFormat="1" applyFont="1" applyFill="1" applyBorder="1"/>
    <xf numFmtId="0" fontId="50" fillId="0" borderId="0" xfId="0" applyFont="1"/>
    <xf numFmtId="166" fontId="53" fillId="0" borderId="0" xfId="0" applyNumberFormat="1" applyFont="1"/>
    <xf numFmtId="166" fontId="53" fillId="12" borderId="0" xfId="0" applyNumberFormat="1" applyFont="1" applyFill="1"/>
    <xf numFmtId="166" fontId="53" fillId="0" borderId="0" xfId="0" applyNumberFormat="1" applyFont="1" applyFill="1"/>
    <xf numFmtId="0" fontId="53" fillId="0" borderId="0" xfId="0" applyFont="1"/>
    <xf numFmtId="3" fontId="54" fillId="0" borderId="16" xfId="0" applyNumberFormat="1" applyFont="1" applyBorder="1" applyAlignment="1"/>
    <xf numFmtId="0" fontId="52" fillId="0" borderId="0" xfId="0" applyFont="1" applyBorder="1"/>
    <xf numFmtId="166" fontId="46" fillId="0" borderId="0" xfId="0" applyNumberFormat="1" applyFont="1" applyBorder="1" applyAlignment="1">
      <alignment horizontal="right"/>
    </xf>
    <xf numFmtId="166" fontId="46" fillId="12" borderId="0" xfId="0" applyNumberFormat="1" applyFont="1" applyFill="1" applyBorder="1" applyAlignment="1">
      <alignment horizontal="right"/>
    </xf>
    <xf numFmtId="3" fontId="56" fillId="2" borderId="8" xfId="0" applyNumberFormat="1" applyFont="1" applyFill="1" applyBorder="1" applyAlignment="1">
      <alignment horizontal="left" vertical="center" wrapText="1"/>
    </xf>
    <xf numFmtId="0" fontId="55" fillId="0" borderId="17" xfId="9"/>
    <xf numFmtId="0" fontId="40" fillId="0" borderId="15" xfId="2" applyBorder="1"/>
    <xf numFmtId="0" fontId="40" fillId="0" borderId="15" xfId="2" applyFill="1" applyBorder="1" applyAlignment="1">
      <alignment horizontal="left"/>
    </xf>
  </cellXfs>
  <cellStyles count="10">
    <cellStyle name="Erotin 2" xfId="1"/>
    <cellStyle name="Normaali" xfId="0" builtinId="0"/>
    <cellStyle name="Normaali 2" xfId="5"/>
    <cellStyle name="Normaali 3" xfId="8"/>
    <cellStyle name="Otsikko" xfId="2" builtinId="15"/>
    <cellStyle name="Otsikko 3" xfId="9" builtinId="18"/>
    <cellStyle name="Pilkku" xfId="3" builtinId="3"/>
    <cellStyle name="Pilkku 2" xfId="6"/>
    <cellStyle name="Prosenttia" xfId="4" builtinId="5"/>
    <cellStyle name="Prosenttia 2" xfId="7"/>
  </cellStyles>
  <dxfs count="171">
    <dxf>
      <font>
        <b/>
        <i val="0"/>
        <strike val="0"/>
        <condense val="0"/>
        <extend val="0"/>
        <outline val="0"/>
        <shadow val="0"/>
        <u val="none"/>
        <vertAlign val="baseline"/>
        <sz val="11"/>
        <color auto="1"/>
        <name val="Arial"/>
        <scheme val="none"/>
      </font>
      <numFmt numFmtId="172" formatCode="#,##0.00\ &quot;€&quo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border diagonalUp="0" diagonalDown="0" outline="0">
        <left/>
        <right/>
        <top/>
        <bottom/>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font>
        <b/>
        <strike val="0"/>
        <outline val="0"/>
        <shadow val="0"/>
        <u val="none"/>
        <vertAlign val="baseline"/>
        <sz val="1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border outline="0">
        <right style="thin">
          <color indexed="64"/>
        </right>
      </border>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theme="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indexed="8"/>
        <name val="Arial"/>
        <scheme val="none"/>
      </font>
      <numFmt numFmtId="3" formatCode="#,##0"/>
      <fill>
        <patternFill patternType="none">
          <fgColor indexed="64"/>
          <bgColor indexed="65"/>
        </patternFill>
      </fill>
      <alignment horizontal="general" vertical="bottom" textRotation="0" wrapText="0" indent="0" justifyLastLine="0" shrinkToFit="0" readingOrder="0"/>
    </dxf>
    <dxf>
      <border outline="0">
        <right style="thin">
          <color indexed="64"/>
        </right>
      </border>
    </dxf>
    <dxf>
      <font>
        <strike val="0"/>
        <outline val="0"/>
        <shadow val="0"/>
        <u val="none"/>
        <vertAlign val="baseline"/>
        <sz val="11"/>
        <name val="Arial"/>
        <scheme val="none"/>
      </font>
    </dxf>
    <dxf>
      <font>
        <strike val="0"/>
        <outline val="0"/>
        <shadow val="0"/>
        <u val="none"/>
        <vertAlign val="baseline"/>
        <sz val="11"/>
        <color theme="0"/>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alignment horizontal="right"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protection locked="0" hidden="0"/>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border outline="0">
        <right style="thin">
          <color indexed="64"/>
        </right>
      </border>
    </dxf>
    <dxf>
      <font>
        <strike val="0"/>
        <outline val="0"/>
        <shadow val="0"/>
        <u val="none"/>
        <vertAlign val="baseline"/>
        <sz val="11"/>
        <color theme="0"/>
        <name val="Arial"/>
      </font>
      <alignment horizontal="general"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5"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theme="0"/>
        <name val="Arial"/>
        <scheme val="none"/>
      </font>
      <numFmt numFmtId="166" formatCode="#,##0_ ;[Red]\-#,##0\ "/>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border outline="0">
        <left style="thin">
          <color indexed="64"/>
        </left>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4" formatCode="#,##0.00"/>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outline="0">
        <right style="thin">
          <color indexed="64"/>
        </right>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4" formatCode="0.00\ %"/>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78" formatCode="#,##0.0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strike val="0"/>
        <outline val="0"/>
        <shadow val="0"/>
        <u val="none"/>
        <vertAlign val="baseline"/>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border outline="0">
        <left style="thin">
          <color indexed="64"/>
        </left>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0"/>
        <name val="Arial"/>
        <scheme val="none"/>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168" formatCode="0.000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4" formatCode="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76" formatCode="0.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77"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b val="0"/>
        <i val="0"/>
        <strike val="0"/>
        <condense val="0"/>
        <extend val="0"/>
        <outline val="0"/>
        <shadow val="0"/>
        <u val="none"/>
        <vertAlign val="baseline"/>
        <sz val="11"/>
        <color theme="1"/>
        <name val="Arial"/>
        <scheme val="none"/>
      </font>
      <fill>
        <patternFill patternType="none">
          <fgColor indexed="64"/>
          <bgColor indexed="65"/>
        </patternFill>
      </fill>
    </dxf>
    <dxf>
      <font>
        <strike val="0"/>
        <outline val="0"/>
        <shadow val="0"/>
        <u val="none"/>
        <vertAlign val="baseline"/>
        <sz val="11"/>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border outline="0">
        <left style="thin">
          <color indexed="64"/>
        </left>
        <right style="thin">
          <color indexed="64"/>
        </right>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style="thin">
          <color auto="1"/>
        </top>
        <bottom style="thin">
          <color auto="1"/>
        </bottom>
        <vertical/>
        <horizontal style="thin">
          <color auto="1"/>
        </horizontal>
      </border>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auto="1"/>
        <name val="Arial"/>
        <scheme val="none"/>
      </font>
      <numFmt numFmtId="166" formatCode="#,##0_ ;[Red]\-#,##0\ "/>
      <fill>
        <patternFill patternType="solid">
          <fgColor indexed="64"/>
          <bgColor theme="8"/>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4"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1" formatCode="0"/>
    </dxf>
    <dxf>
      <font>
        <strike val="0"/>
        <outline val="0"/>
        <shadow val="0"/>
        <u val="none"/>
        <vertAlign val="baseline"/>
        <color theme="0"/>
        <name val="Arial"/>
      </font>
      <fill>
        <patternFill patternType="none">
          <fgColor indexed="64"/>
          <bgColor auto="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1" name="Yhteenveto" displayName="Yhteenveto" ref="A5:R375" totalsRowShown="0" headerRowDxfId="170">
  <autoFilter ref="A5:R3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Kommunnummer" dataDxfId="169"/>
    <tableColumn id="2" name="Kommun" dataDxfId="168"/>
    <tableColumn id="3" name="Invånarantal 31.12.2021" dataDxfId="167"/>
    <tableColumn id="4" name="Åldersstruktur, kalkylerade kostnader" dataDxfId="166"/>
    <tableColumn id="6" name="Andra kalkylerade kostnader" dataDxfId="165"/>
    <tableColumn id="7" name="Kalkylerade kostander sammanlagt" dataDxfId="164"/>
    <tableColumn id="8" name="Självfinansieringsandel, €/inv" dataDxfId="163"/>
    <tableColumn id="9" name="Självfinansieringsandel, €" dataDxfId="162"/>
    <tableColumn id="10" name="Statsandel efter självfinansieringsandelen (mellansumma)" dataDxfId="161"/>
    <tableColumn id="11" name="Tilläggsdelar sammanlagt" dataDxfId="160"/>
    <tableColumn id="12" name="Minskiningar och höjningar av statsandelen, netto" dataDxfId="159"/>
    <tableColumn id="13" name="Statsandelar före skatteutjämning " dataDxfId="158"/>
    <tableColumn id="14" name="Utjämning av statsandelarna på basis av skatteinkomsterna" dataDxfId="157"/>
    <tableColumn id="15" name="Statsandel för kommunal basservice, sammanlagt " dataDxfId="156"/>
    <tableColumn id="5" name="Ersättning för förlorade skatteinkomster orsakade av förändringar i beskattningsgrunden " dataDxfId="155"/>
    <tableColumn id="20" name="Statsandel och skatte-ersättning sammanlagt" dataDxfId="154"/>
    <tableColumn id="16" name="Hemkommunsersättningar, netto" dataDxfId="153"/>
    <tableColumn id="18" name="Utbetalning FM (statsandel + ersättning för förlorade skatteintäkter + hemkommunsersättning)" dataDxfId="152">
      <calculatedColumnFormula>N6+Q6+P6</calculatedColumnFormula>
    </tableColumn>
  </tableColumns>
  <tableStyleInfo name="TableStyleLight13" showFirstColumn="0" showLastColumn="0" showRowStripes="0" showColumnStripes="0"/>
</table>
</file>

<file path=xl/tables/table10.xml><?xml version="1.0" encoding="utf-8"?>
<table xmlns="http://schemas.openxmlformats.org/spreadsheetml/2006/main" id="12" name="Tasaus" displayName="Tasaus" ref="A10:O304" totalsRowShown="0" headerRowDxfId="38" tableBorderDxfId="37">
  <autoFilter ref="A10:O3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Kommun-nummer" dataDxfId="36"/>
    <tableColumn id="2" name="Kommun" dataDxfId="35"/>
    <tableColumn id="3" name="Invånarantal 31.12.2021" dataDxfId="34"/>
    <tableColumn id="4" name="Inkomstskattesats 2022" dataDxfId="33"/>
    <tableColumn id="7" name="Inkomstskattesats 2022 inkl. 12,64 p.e. sänkning" dataDxfId="32">
      <calculatedColumnFormula>Tasaus[[#This Row],[Inkomstskattesats 2022]]-12.64</calculatedColumnFormula>
    </tableColumn>
    <tableColumn id="5" name="Kommunalskatt (debiterad), €" dataDxfId="31"/>
    <tableColumn id="6" name="Beskattningsbar inkomst (kommunalskatt), €" dataDxfId="30"/>
    <tableColumn id="8" name="Kalkylerad kommunalskatt, €" dataDxfId="29"/>
    <tableColumn id="9" name="Samfundsskatt, €" dataDxfId="28"/>
    <tableColumn id="10" name="Kalkylerad fastighetsskatt, €" dataDxfId="27"/>
    <tableColumn id="11" name="Kalkylerad skatteinkomst sammanlagt, €" dataDxfId="26"/>
    <tableColumn id="12" name="Kalkylerad skatteinkomst sammanlagt, €/invånare (=utjämningsgräns)" dataDxfId="25"/>
    <tableColumn id="13" name="Differens = utjämningsgränsen - kalkylerad skatteinkomst, €/inv" dataDxfId="24"/>
    <tableColumn id="16" name="Utjämning,  €/invånare" dataDxfId="23"/>
    <tableColumn id="17" name="Utjämning, €" dataDxfId="22"/>
  </tableColumns>
  <tableStyleInfo name="TableStyleLight13" showFirstColumn="0" showLastColumn="0" showRowStripes="1" showColumnStripes="0"/>
</table>
</file>

<file path=xl/tables/table11.xml><?xml version="1.0" encoding="utf-8"?>
<table xmlns="http://schemas.openxmlformats.org/spreadsheetml/2006/main" id="15" name="Verokompensaatiot" displayName="Verokompensaatiot" ref="A4:G298" totalsRowShown="0" headerRowDxfId="21" dataDxfId="20" tableBorderDxfId="19">
  <autoFilter ref="A4:G2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Kommun-nummer" dataDxfId="18"/>
    <tableColumn id="2" name="Kommun" dataDxfId="17"/>
    <tableColumn id="21" name="Ersättningar sammanlagt 2010-2022, €" dataDxfId="16">
      <calculatedColumnFormula>SUM(#REF!)</calculatedColumnFormula>
    </tableColumn>
    <tableColumn id="3" name="Andelen som överförs till finansieringen av välfärdsområden, €" dataDxfId="15"/>
    <tableColumn id="4" name="Ersättningar från 2010-2023 som kvarstår, €" dataDxfId="14"/>
    <tableColumn id="6" name="Ersättning för förlorade skatteinkomster 2024" dataDxfId="13"/>
    <tableColumn id="5" name="Ersättningar för förlorade skatteinkomster sammanlagt 2010-2024, €" dataDxfId="12">
      <calculatedColumnFormula>Verokompensaatiot[[#This Row],[Ersättningar från 2010-2023 som kvarstår, €]]+Verokompensaatiot[[#This Row],[Ersättning för förlorade skatteinkomster 2024]]</calculatedColumnFormula>
    </tableColumn>
  </tableColumns>
  <tableStyleInfo name="TableStyleLight13" showFirstColumn="0" showLastColumn="0" showRowStripes="1" showColumnStripes="0"/>
</table>
</file>

<file path=xl/tables/table12.xml><?xml version="1.0" encoding="utf-8"?>
<table xmlns="http://schemas.openxmlformats.org/spreadsheetml/2006/main" id="10" name="Kotikuntakorvaukset" displayName="Kotikuntakorvaukset" ref="A6:F377" totalsRowShown="0" headerRowDxfId="11" dataDxfId="10">
  <autoFilter ref="A6:F377">
    <filterColumn colId="0" hiddenButton="1"/>
    <filterColumn colId="1" hiddenButton="1"/>
    <filterColumn colId="2" hiddenButton="1"/>
    <filterColumn colId="3" hiddenButton="1"/>
    <filterColumn colId="4" hiddenButton="1"/>
    <filterColumn colId="5" hiddenButton="1"/>
  </autoFilter>
  <tableColumns count="6">
    <tableColumn id="1" name="Kommunnummer /beteckning" dataDxfId="9"/>
    <tableColumn id="2" name="Kommun /anordnare av undervisningen " dataDxfId="8"/>
    <tableColumn id="4" name="Hemkommunsersättningar, intäkter" dataDxfId="7"/>
    <tableColumn id="5" name="Moms" dataDxfId="6"/>
    <tableColumn id="6" name="Hemkommunsersättningar, utgifter" dataDxfId="5"/>
    <tableColumn id="7" name="Hemkommunsersättningar, netto" dataDxfId="4">
      <calculatedColumnFormula>C7+D7-E7</calculatedColumnFormula>
    </tableColumn>
  </tableColumns>
  <tableStyleInfo name="TableStyleLight13" showFirstColumn="0" showLastColumn="0" showRowStripes="1" showColumnStripes="0"/>
</table>
</file>

<file path=xl/tables/table13.xml><?xml version="1.0" encoding="utf-8"?>
<table xmlns="http://schemas.openxmlformats.org/spreadsheetml/2006/main" id="11" name="Taulukko10" displayName="Taulukko10" ref="A4:B4" headerRowCount="0" totalsRowShown="0">
  <tableColumns count="2">
    <tableColumn id="1" name="Sarake1" headerRowDxfId="3" dataDxfId="2"/>
    <tableColumn id="2" name="Sarake2" headerRowDxfId="1" dataDxfId="0"/>
  </tableColumns>
  <tableStyleInfo name="TableStyleMedium2" showFirstColumn="0" showLastColumn="0" showRowStripes="1" showColumnStripes="0"/>
</table>
</file>

<file path=xl/tables/table2.xml><?xml version="1.0" encoding="utf-8"?>
<table xmlns="http://schemas.openxmlformats.org/spreadsheetml/2006/main" id="2" name="Ikärakenne" displayName="Ikärakenne" ref="A5:N299" totalsRowShown="0" headerRowDxfId="151" dataDxfId="150">
  <autoFilter ref="A5:N2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Kommun-nummer" dataDxfId="149"/>
    <tableColumn id="2" name="Kommun" dataDxfId="148"/>
    <tableColumn id="3" name="0–5-åringar" dataDxfId="147"/>
    <tableColumn id="4" name="6-åringar" dataDxfId="146"/>
    <tableColumn id="5" name="7–12-åringar" dataDxfId="145"/>
    <tableColumn id="6" name="13–15-åringar" dataDxfId="144"/>
    <tableColumn id="7" name="16 år fyllda" dataDxfId="143"/>
    <tableColumn id="12" name="Sammanlagt" dataDxfId="142"/>
    <tableColumn id="13" name="Ålder 0–5" dataDxfId="141"/>
    <tableColumn id="14" name="Ålder 6" dataDxfId="140"/>
    <tableColumn id="15" name="Ålder 7–12" dataDxfId="139"/>
    <tableColumn id="16" name="Ålder 13–15" dataDxfId="138"/>
    <tableColumn id="17" name="Ålder 16+" dataDxfId="137"/>
    <tableColumn id="22" name="Kalkylerade kostnader, ÅLDERSSTRUKTUR sammanlagt, €" dataDxfId="136"/>
  </tableColumns>
  <tableStyleInfo name="TableStyleLight13" showFirstColumn="0" showLastColumn="0" showRowStripes="1" showColumnStripes="0"/>
</table>
</file>

<file path=xl/tables/table3.xml><?xml version="1.0" encoding="utf-8"?>
<table xmlns="http://schemas.openxmlformats.org/spreadsheetml/2006/main" id="3" name="Ikäryhmähinnat" displayName="Ikäryhmähinnat" ref="I2:M3" totalsRowShown="0" headerRowDxfId="135" dataDxfId="134" tableBorderDxfId="133" dataCellStyle="Pilkku">
  <autoFilter ref="I2:M3">
    <filterColumn colId="0" hiddenButton="1"/>
    <filterColumn colId="1" hiddenButton="1"/>
    <filterColumn colId="2" hiddenButton="1"/>
    <filterColumn colId="3" hiddenButton="1"/>
    <filterColumn colId="4" hiddenButton="1"/>
  </autoFilter>
  <tableColumns count="5">
    <tableColumn id="1" name="Ålder 0–5" dataDxfId="132" dataCellStyle="Pilkku"/>
    <tableColumn id="2" name="Ålder 6" dataDxfId="131" dataCellStyle="Pilkku"/>
    <tableColumn id="3" name="Ålder 7–12" dataDxfId="130" dataCellStyle="Pilkku"/>
    <tableColumn id="4" name="Ålder 13–15" dataDxfId="129" dataCellStyle="Pilkku"/>
    <tableColumn id="5" name="Ålder 16+" dataDxfId="128" dataCellStyle="Pilkku"/>
  </tableColumns>
  <tableStyleInfo name="TableStyleLight11" showFirstColumn="0" showLastColumn="0" showRowStripes="1" showColumnStripes="0"/>
</table>
</file>

<file path=xl/tables/table4.xml><?xml version="1.0" encoding="utf-8"?>
<table xmlns="http://schemas.openxmlformats.org/spreadsheetml/2006/main" id="4" name="Muut" displayName="Muut" ref="A11:AB305" totalsRowShown="0" headerRowDxfId="127" dataDxfId="126" tableBorderDxfId="125">
  <autoFilter ref="A11:AB3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name="Kommunnummer" dataDxfId="124"/>
    <tableColumn id="2" name="Kommun" dataDxfId="123"/>
    <tableColumn id="3" name="Invånarantal 31.12.2022" dataDxfId="122">
      <calculatedColumnFormula>INDEX('Kalk. kostnader ÅLDERSSTRUKTUR'!H$7:H$299,MATCH('Kalk. kostnader ÖVRIGA'!$A$13:$A$305,'Kalk. kostnader ÅLDERSSTRUKTUR'!$A$7:$A$299,0),1,1)</calculatedColumnFormula>
    </tableColumn>
    <tableColumn id="5" name="Arbetslösa 2022" dataDxfId="121"/>
    <tableColumn id="6" name="Arbetskraft 2022" dataDxfId="120"/>
    <tableColumn id="7" name="Genomsnittlig arbetslöshetsgrad 2022, %" dataDxfId="119">
      <calculatedColumnFormula>D12/E12</calculatedColumnFormula>
    </tableColumn>
    <tableColumn id="8" name="Arbetslöshets-koefficient" dataDxfId="118">
      <calculatedColumnFormula>F12/$F$12</calculatedColumnFormula>
    </tableColumn>
    <tableColumn id="9" name="Språkstatus" dataDxfId="117"/>
    <tableColumn id="10" name="Antal svenskspråkiga 31.12.2022" dataDxfId="116"/>
    <tableColumn id="11" name="Antal personer med främmande modersmål 31.12.2022" dataDxfId="115"/>
    <tableColumn id="14" name="Areal (land) km2, 31.12.2022" dataDxfId="114"/>
    <tableColumn id="15" name="Befolkningstäthet" dataDxfId="113">
      <calculatedColumnFormula>C12/K12</calculatedColumnFormula>
    </tableColumn>
    <tableColumn id="16" name="Befolkningstäthets-koefficienten (max koefficient x20)" dataDxfId="112">
      <calculatedColumnFormula>$L$12/L12</calculatedColumnFormula>
    </tableColumn>
    <tableColumn id="17" name="Skärgårds-status" dataDxfId="111"/>
    <tableColumn id="18" name="Skärgårdsbefolkning 31.12.2022" dataDxfId="110"/>
    <tableColumn id="19" name="Invånare i åldern 30-54 år, 31.12.2022" dataDxfId="109"/>
    <tableColumn id="20" name="Invånare 30 - 54 år utan examen, 31.12.2022" dataDxfId="108"/>
    <tableColumn id="21" name="Utbildningsbakgrund, andel utan examen" dataDxfId="107"/>
    <tableColumn id="22" name="Utbildningsbakgrundskoefficient" dataDxfId="106">
      <calculatedColumnFormula>R12-$R$10</calculatedColumnFormula>
    </tableColumn>
    <tableColumn id="24" name="Arbetslöshetsgrad" dataDxfId="105"/>
    <tableColumn id="25" name="Tvåspråkighet I" dataDxfId="104"/>
    <tableColumn id="26" name="Tvåspråkighet II" dataDxfId="103"/>
    <tableColumn id="27" name="Inslag av främmande språk" dataDxfId="102"/>
    <tableColumn id="28" name="Befolkningstäthet " dataDxfId="101"/>
    <tableColumn id="29" name="Skärgård" dataDxfId="100"/>
    <tableColumn id="30" name="Kommuner med skärgårdsdel" dataDxfId="99"/>
    <tableColumn id="31" name="Utbildningsbakgrund" dataDxfId="98"/>
    <tableColumn id="33" name="Övriga kalkylerade kostnader sammanlagt" dataDxfId="97"/>
  </tableColumns>
  <tableStyleInfo name="TableStyleLight13" showFirstColumn="0" showLastColumn="0" showRowStripes="1" showColumnStripes="0"/>
</table>
</file>

<file path=xl/tables/table5.xml><?xml version="1.0" encoding="utf-8"?>
<table xmlns="http://schemas.openxmlformats.org/spreadsheetml/2006/main" id="5" name="Selite" displayName="Selite" ref="A4:B8" totalsRowShown="0" headerRowDxfId="96">
  <autoFilter ref="A4:B8">
    <filterColumn colId="0" hiddenButton="1"/>
    <filterColumn colId="1" hiddenButton="1"/>
  </autoFilter>
  <tableColumns count="2">
    <tableColumn id="1" name="Språkstatus" dataDxfId="95"/>
    <tableColumn id="2" name="Skärgårdsstatus"/>
  </tableColumns>
  <tableStyleInfo name="TableStyleLight13" showFirstColumn="0" showLastColumn="0" showRowStripes="1" showColumnStripes="0"/>
</table>
</file>

<file path=xl/tables/table6.xml><?xml version="1.0" encoding="utf-8"?>
<table xmlns="http://schemas.openxmlformats.org/spreadsheetml/2006/main" id="6" name="Kriteerihinnat" displayName="Kriteerihinnat" ref="T5:AA6" totalsRowShown="0" headerRowDxfId="94" dataDxfId="93" tableBorderDxfId="92">
  <autoFilter ref="T5:A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Arbetslöshetsgrad" dataDxfId="91"/>
    <tableColumn id="2" name="Tvåspråkighet I" dataDxfId="90"/>
    <tableColumn id="3" name="Tvåspråkighet II" dataDxfId="89"/>
    <tableColumn id="4" name="Inslag av främmande språk" dataDxfId="88"/>
    <tableColumn id="5" name="Befolkningstäthet " dataDxfId="87"/>
    <tableColumn id="6" name="Skärgård" dataDxfId="86"/>
    <tableColumn id="7" name="Kommuner med skärgårdsdel" dataDxfId="85"/>
    <tableColumn id="8" name="Utbildningsbakgrund" dataDxfId="84"/>
  </tableColumns>
  <tableStyleInfo name="TableStyleLight11" showFirstColumn="0" showLastColumn="0" showRowStripes="1" showColumnStripes="0"/>
</table>
</file>

<file path=xl/tables/table7.xml><?xml version="1.0" encoding="utf-8"?>
<table xmlns="http://schemas.openxmlformats.org/spreadsheetml/2006/main" id="7" name="Lisäosat" displayName="Lisäosat" ref="A6:U300" totalsRowShown="0" headerRowDxfId="83" tableBorderDxfId="82">
  <autoFilter ref="A6:U3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name="Kommun-nummer" dataDxfId="81"/>
    <tableColumn id="2" name="Kommun" dataDxfId="80"/>
    <tableColumn id="3" name="Invånarantal 31.12.2022" dataDxfId="79"/>
    <tableColumn id="4" name="Fjärrortstal (vägnät) 2022-2026" dataDxfId="78"/>
    <tableColumn id="5" name="Samernas hembygdsområde, 1 = ja 0 = nej" dataDxfId="77"/>
    <tableColumn id="6" name="Samiskspråkiga invånare, 31.12.2022" dataDxfId="76"/>
    <tableColumn id="7" name="Andelen samiskspråkiga, %" dataDxfId="75"/>
    <tableColumn id="8" name="Arbetsplatser 2021" dataDxfId="74"/>
    <tableColumn id="9" name="Arbetande 2021" dataDxfId="73"/>
    <tableColumn id="10" name="Självförsörjningsgrad i fråga om arbetsplatser 2021" dataDxfId="72"/>
    <tableColumn id="16" name="Koefficient för självförsörjningsgrad i fråga om arbetsplatser 2021" dataDxfId="71"/>
    <tableColumn id="17" name="Koefficient för främjande av välfärd och hälsa (HYTE) (inkl. Kultur-indikator)" dataDxfId="70"/>
    <tableColumn id="21" name="HYTE-koefficientens viktning enligt invånarantal" dataDxfId="69">
      <calculatedColumnFormula>Lisäosat[[#This Row],[Koefficient för främjande av välfärd och hälsa (HYTE) (inkl. Kultur-indikator)]]*Lisäosat[[#This Row],[Invånarantal 31.12.2022]]</calculatedColumnFormula>
    </tableColumn>
    <tableColumn id="20" name="Viktade HYTE-koefficienten" dataDxfId="68"/>
    <tableColumn id="11" name="Positiv befolkningsökning 2020-2022" dataDxfId="67"/>
    <tableColumn id="12" name="Fjärrort" dataDxfId="66"/>
    <tableColumn id="13" name="Samernas hembygdsområde" dataDxfId="65"/>
    <tableColumn id="14" name="Arbetsplatssjälvförsörjning" dataDxfId="64"/>
    <tableColumn id="19" name="Främjande av välfärd och hälsa" dataDxfId="63"/>
    <tableColumn id="18" name="Befolkningsökning" dataDxfId="62"/>
    <tableColumn id="15" name="Sammanlagt" dataDxfId="61"/>
  </tableColumns>
  <tableStyleInfo name="TableStyleLight13" showFirstColumn="0" showLastColumn="0" showRowStripes="1" showColumnStripes="0"/>
</table>
</file>

<file path=xl/tables/table8.xml><?xml version="1.0" encoding="utf-8"?>
<table xmlns="http://schemas.openxmlformats.org/spreadsheetml/2006/main" id="8" name="Lisäosahinnat" displayName="Lisäosahinnat" ref="P2:T3" totalsRowShown="0" headerRowDxfId="60" dataDxfId="59" tableBorderDxfId="58">
  <autoFilter ref="P2:T3">
    <filterColumn colId="0" hiddenButton="1"/>
    <filterColumn colId="1" hiddenButton="1"/>
    <filterColumn colId="2" hiddenButton="1"/>
    <filterColumn colId="3" hiddenButton="1"/>
    <filterColumn colId="4" hiddenButton="1"/>
  </autoFilter>
  <tableColumns count="5">
    <tableColumn id="1" name="Fjärrort" dataDxfId="57"/>
    <tableColumn id="2" name="Samernas hembygdsområde" dataDxfId="56"/>
    <tableColumn id="3" name="Arbetsplatssjälvförsörjning" dataDxfId="55"/>
    <tableColumn id="4" name="Främjande av välfärd och hälsa" dataDxfId="54"/>
    <tableColumn id="5" name="Befolkningsökning" dataDxfId="53"/>
  </tableColumns>
  <tableStyleInfo name="TableStyleLight11" showFirstColumn="0" showLastColumn="0" showRowStripes="1" showColumnStripes="0"/>
</table>
</file>

<file path=xl/tables/table9.xml><?xml version="1.0" encoding="utf-8"?>
<table xmlns="http://schemas.openxmlformats.org/spreadsheetml/2006/main" id="9" name="LisäyksetVähennykset" displayName="LisäyksetVähennykset" ref="A3:M297" totalsRowShown="0" headerRowDxfId="52">
  <tableColumns count="13">
    <tableColumn id="1" name="Kommun-nummer" dataDxfId="51"/>
    <tableColumn id="2" name="Kommun" dataDxfId="50"/>
    <tableColumn id="21" name="Överföring till sammanslagnings-understöd enligt prövning (-0,99 €/as)" dataDxfId="49"/>
    <tableColumn id="4" name="Minskning på basis av behovsprövad höjning av statsandel (-1,81 €/as)" dataDxfId="48"/>
    <tableColumn id="5" name="Överföring till sammanslagningsunderstöd enligt prövning för kommuner med svår ekonomisk ställning  (-0,99 €/as)" dataDxfId="47"/>
    <tableColumn id="7" name="Avdrag i samband med finansiering av skolor som inleder sin verksamhet (-0,01 €/as)" dataDxfId="46"/>
    <tableColumn id="11" name="Neutralisering av förändringen i utjämningen på basis av skatteinkomst" dataDxfId="45"/>
    <tableColumn id="12" name="Kommunernas andel av det grundläggande utkomststödet" dataDxfId="44"/>
    <tableColumn id="17" name="Sote-reformen: Begränsning av ekonomiska konsekvenserna " dataDxfId="43"/>
    <tableColumn id="16" name="Sote-reformen: Utjämning av ändringen i statsandelssystemet för 2024" dataDxfId="42"/>
    <tableColumn id="3" name="Permanent minskning av statsandelen till följd av justeringen av inkomster som överförs från kommunerna till välfärdsområdena" dataDxfId="41"/>
    <tableColumn id="8" name="Temporärt tillägg för att kompensera förändringen" dataDxfId="40"/>
    <tableColumn id="20" name="Minskningar och ökningar sammanlagt, €" dataDxfId="39"/>
  </tableColumns>
  <tableStyleInfo name="TableStyleLight13" showFirstColumn="0" showLastColumn="0" showRowStripes="1"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zoomScaleNormal="100" workbookViewId="0"/>
  </sheetViews>
  <sheetFormatPr defaultRowHeight="14.25"/>
  <cols>
    <col min="1" max="1" width="90.375" bestFit="1" customWidth="1"/>
  </cols>
  <sheetData>
    <row r="1" spans="1:1" ht="23.25">
      <c r="A1" s="319" t="s">
        <v>380</v>
      </c>
    </row>
    <row r="2" spans="1:1" ht="28.5">
      <c r="A2" s="152" t="s">
        <v>781</v>
      </c>
    </row>
    <row r="3" spans="1:1" ht="28.5">
      <c r="A3" s="465" t="s">
        <v>755</v>
      </c>
    </row>
    <row r="4" spans="1:1" ht="42.75">
      <c r="A4" s="363" t="s">
        <v>754</v>
      </c>
    </row>
    <row r="5" spans="1:1" ht="99.75">
      <c r="A5" s="363" t="s">
        <v>756</v>
      </c>
    </row>
    <row r="6" spans="1:1" ht="42.75">
      <c r="A6" s="363" t="s">
        <v>776</v>
      </c>
    </row>
    <row r="7" spans="1:1" ht="57">
      <c r="A7" s="449" t="s">
        <v>777</v>
      </c>
    </row>
    <row r="8" spans="1:1" ht="57">
      <c r="A8" s="449" t="s">
        <v>381</v>
      </c>
    </row>
    <row r="9" spans="1:1" ht="28.5">
      <c r="A9" s="363" t="s">
        <v>775</v>
      </c>
    </row>
    <row r="10" spans="1:1" ht="85.5">
      <c r="A10" s="363" t="s">
        <v>758</v>
      </c>
    </row>
    <row r="11" spans="1:1" ht="28.5" customHeight="1" thickBot="1">
      <c r="A11" s="494" t="s">
        <v>762</v>
      </c>
    </row>
    <row r="12" spans="1:1" ht="28.5">
      <c r="A12" s="152" t="s">
        <v>779</v>
      </c>
    </row>
    <row r="13" spans="1:1" ht="57">
      <c r="A13" s="152" t="s">
        <v>780</v>
      </c>
    </row>
    <row r="14" spans="1:1" ht="26.1" customHeight="1"/>
    <row r="15" spans="1:1">
      <c r="A15" s="362" t="s">
        <v>373</v>
      </c>
    </row>
    <row r="16" spans="1:1">
      <c r="A16" s="362" t="s">
        <v>378</v>
      </c>
    </row>
    <row r="17" spans="1:1">
      <c r="A17" s="362" t="s">
        <v>382</v>
      </c>
    </row>
    <row r="18" spans="1:1">
      <c r="A18" s="362" t="s">
        <v>379</v>
      </c>
    </row>
    <row r="20" spans="1:1">
      <c r="A20" s="362" t="s">
        <v>374</v>
      </c>
    </row>
    <row r="21" spans="1:1">
      <c r="A21" s="362" t="s">
        <v>382</v>
      </c>
    </row>
    <row r="22" spans="1:1">
      <c r="A22" s="362" t="s">
        <v>375</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1"/>
  <sheetViews>
    <sheetView zoomScale="80" zoomScaleNormal="80" workbookViewId="0">
      <selection activeCell="A3" sqref="A3"/>
    </sheetView>
  </sheetViews>
  <sheetFormatPr defaultRowHeight="14.25"/>
  <cols>
    <col min="1" max="1" width="15.25" customWidth="1"/>
    <col min="2" max="2" width="17.625" bestFit="1" customWidth="1"/>
    <col min="3" max="3" width="14.25" customWidth="1"/>
    <col min="4" max="4" width="15.875" bestFit="1" customWidth="1"/>
    <col min="5" max="5" width="13.75" bestFit="1" customWidth="1"/>
    <col min="6" max="6" width="14" bestFit="1" customWidth="1"/>
    <col min="7" max="7" width="17.75" bestFit="1" customWidth="1"/>
    <col min="8" max="8" width="16.125" bestFit="1" customWidth="1"/>
    <col min="9" max="9" width="14.625" bestFit="1" customWidth="1"/>
    <col min="11" max="11" width="15" customWidth="1"/>
    <col min="12" max="12" width="17.75" bestFit="1" customWidth="1"/>
    <col min="13" max="13" width="16.125" bestFit="1" customWidth="1"/>
    <col min="14" max="14" width="14.625" bestFit="1" customWidth="1"/>
    <col min="16" max="16" width="14.25" customWidth="1"/>
    <col min="17" max="17" width="17.75" bestFit="1" customWidth="1"/>
    <col min="18" max="18" width="16.5" customWidth="1"/>
    <col min="19" max="19" width="15.875" customWidth="1"/>
  </cols>
  <sheetData>
    <row r="1" spans="1:19" ht="24" thickBot="1">
      <c r="A1" s="495" t="s">
        <v>762</v>
      </c>
      <c r="B1" s="495"/>
      <c r="C1" s="495"/>
      <c r="D1" s="495"/>
    </row>
    <row r="2" spans="1:19" ht="15" thickTop="1">
      <c r="A2" s="132" t="s">
        <v>757</v>
      </c>
      <c r="C2" s="45"/>
      <c r="D2" s="45"/>
      <c r="E2" s="45"/>
      <c r="F2" s="45"/>
      <c r="G2" s="45"/>
    </row>
    <row r="3" spans="1:19" ht="15">
      <c r="A3" t="s">
        <v>778</v>
      </c>
      <c r="C3" s="204"/>
      <c r="D3" s="204"/>
      <c r="E3" s="204"/>
      <c r="F3" s="204"/>
      <c r="G3" s="204"/>
      <c r="H3" s="204"/>
      <c r="I3" s="475"/>
      <c r="J3" s="204"/>
      <c r="K3" s="204"/>
      <c r="L3" s="204"/>
      <c r="M3" s="204"/>
      <c r="N3" s="475"/>
      <c r="O3" s="204"/>
      <c r="P3" s="204"/>
      <c r="Q3" s="204"/>
      <c r="R3" s="204"/>
      <c r="S3" s="475"/>
    </row>
    <row r="4" spans="1:19">
      <c r="A4" t="s">
        <v>763</v>
      </c>
      <c r="C4" s="470"/>
      <c r="D4" s="470"/>
      <c r="E4" s="470"/>
      <c r="F4" s="470"/>
      <c r="G4" s="470"/>
      <c r="H4" s="473"/>
      <c r="I4" s="473"/>
      <c r="J4" s="473"/>
      <c r="K4" s="40"/>
      <c r="L4" s="40"/>
      <c r="M4" s="40"/>
      <c r="N4" s="40"/>
      <c r="O4" s="40"/>
      <c r="P4" s="40"/>
      <c r="Q4" s="40"/>
      <c r="R4" s="40"/>
      <c r="S4" s="40"/>
    </row>
    <row r="5" spans="1:19">
      <c r="A5" t="s">
        <v>764</v>
      </c>
      <c r="C5" s="471"/>
      <c r="D5" s="472"/>
      <c r="E5" s="472"/>
      <c r="F5" s="472"/>
      <c r="G5" s="471"/>
      <c r="H5" s="474"/>
      <c r="I5" s="474"/>
      <c r="J5" s="474"/>
      <c r="K5" s="15"/>
      <c r="L5" s="15"/>
      <c r="M5" s="15"/>
      <c r="N5" s="15"/>
      <c r="O5" s="15"/>
      <c r="P5" s="15"/>
      <c r="Q5" s="15"/>
      <c r="R5" s="15"/>
      <c r="S5" s="15"/>
    </row>
    <row r="6" spans="1:19" ht="51">
      <c r="A6" s="476" t="s">
        <v>0</v>
      </c>
      <c r="B6" s="477" t="s">
        <v>1</v>
      </c>
      <c r="C6" s="478" t="s">
        <v>765</v>
      </c>
      <c r="D6" s="493" t="s">
        <v>759</v>
      </c>
      <c r="E6" s="493" t="s">
        <v>760</v>
      </c>
      <c r="F6" s="493" t="s">
        <v>761</v>
      </c>
      <c r="G6" s="478" t="s">
        <v>766</v>
      </c>
      <c r="H6" s="479" t="s">
        <v>767</v>
      </c>
      <c r="I6" s="479" t="s">
        <v>768</v>
      </c>
      <c r="J6" s="479"/>
      <c r="K6" s="479" t="s">
        <v>769</v>
      </c>
      <c r="L6" s="479" t="s">
        <v>770</v>
      </c>
      <c r="M6" s="479" t="s">
        <v>767</v>
      </c>
      <c r="N6" s="479" t="s">
        <v>771</v>
      </c>
      <c r="O6" s="479"/>
      <c r="P6" s="479" t="s">
        <v>772</v>
      </c>
      <c r="Q6" s="479" t="s">
        <v>773</v>
      </c>
      <c r="R6" s="479" t="s">
        <v>767</v>
      </c>
      <c r="S6" s="479" t="s">
        <v>774</v>
      </c>
    </row>
    <row r="7" spans="1:19">
      <c r="A7" s="480"/>
      <c r="B7" s="481" t="s">
        <v>361</v>
      </c>
      <c r="C7" s="482">
        <f t="shared" ref="C7:I7" si="0">SUM(C9:C301)</f>
        <v>2985900.9251539311</v>
      </c>
      <c r="D7" s="482">
        <f t="shared" si="0"/>
        <v>-500625.53948810935</v>
      </c>
      <c r="E7" s="482">
        <f t="shared" si="0"/>
        <v>-166875.17982936997</v>
      </c>
      <c r="F7" s="482">
        <f t="shared" si="0"/>
        <v>-64000.000000000095</v>
      </c>
      <c r="G7" s="482">
        <f t="shared" si="0"/>
        <v>912500.0000000007</v>
      </c>
      <c r="H7" s="482">
        <f t="shared" si="0"/>
        <v>14806.605999999978</v>
      </c>
      <c r="I7" s="483">
        <f t="shared" si="0"/>
        <v>3913207.5311539345</v>
      </c>
      <c r="J7" s="482"/>
      <c r="K7" s="482">
        <f t="shared" ref="K7:N7" si="1">SUM(K9:K301)</f>
        <v>3038806.0200483049</v>
      </c>
      <c r="L7" s="482">
        <f t="shared" si="1"/>
        <v>939000.00000000047</v>
      </c>
      <c r="M7" s="482">
        <f t="shared" si="1"/>
        <v>14806.605999999978</v>
      </c>
      <c r="N7" s="483">
        <f t="shared" si="1"/>
        <v>3992612.6260483065</v>
      </c>
      <c r="O7" s="482"/>
      <c r="P7" s="482">
        <f t="shared" ref="P7:S7" si="2">SUM(P9:P301)</f>
        <v>3089932.1246732143</v>
      </c>
      <c r="Q7" s="482">
        <f t="shared" si="2"/>
        <v>980000.00000000105</v>
      </c>
      <c r="R7" s="482">
        <f t="shared" si="2"/>
        <v>14806.605999999978</v>
      </c>
      <c r="S7" s="483">
        <f t="shared" si="2"/>
        <v>4084738.7306732158</v>
      </c>
    </row>
    <row r="8" spans="1:19">
      <c r="A8" s="484"/>
      <c r="B8" s="484"/>
      <c r="C8" s="485"/>
      <c r="D8" s="485"/>
      <c r="E8" s="485"/>
      <c r="F8" s="485"/>
      <c r="G8" s="485"/>
      <c r="H8" s="485"/>
      <c r="I8" s="486"/>
      <c r="J8" s="487"/>
      <c r="K8" s="485"/>
      <c r="L8" s="485"/>
      <c r="M8" s="485"/>
      <c r="N8" s="486"/>
      <c r="O8" s="488"/>
      <c r="P8" s="485"/>
      <c r="Q8" s="485"/>
      <c r="R8" s="485"/>
      <c r="S8" s="486"/>
    </row>
    <row r="9" spans="1:19">
      <c r="A9" s="489">
        <v>5</v>
      </c>
      <c r="B9" s="490" t="s">
        <v>3</v>
      </c>
      <c r="C9" s="491">
        <v>10852.514014473434</v>
      </c>
      <c r="D9" s="491">
        <v>-830.78559897313175</v>
      </c>
      <c r="E9" s="491">
        <v>-276.92853299104394</v>
      </c>
      <c r="F9" s="491">
        <v>-104.86773305527495</v>
      </c>
      <c r="G9" s="491">
        <v>2128.4242265043858</v>
      </c>
      <c r="H9" s="491">
        <v>1548.6579999999999</v>
      </c>
      <c r="I9" s="492">
        <f t="shared" ref="I9:I72" si="3">C9+G9+H9</f>
        <v>14529.596240977819</v>
      </c>
      <c r="J9" s="491"/>
      <c r="K9" s="491">
        <v>10767.011276211177</v>
      </c>
      <c r="L9" s="491">
        <v>2203.1763364961885</v>
      </c>
      <c r="M9" s="491">
        <f t="shared" ref="M9:M72" si="4">H9</f>
        <v>1548.6579999999999</v>
      </c>
      <c r="N9" s="492">
        <f>K9+L9+M9</f>
        <v>14518.845612707364</v>
      </c>
      <c r="O9" s="491"/>
      <c r="P9" s="491">
        <v>11059.33700753753</v>
      </c>
      <c r="Q9" s="491">
        <v>2292.0297138986111</v>
      </c>
      <c r="R9" s="491">
        <f t="shared" ref="R9:R72" si="5">M9</f>
        <v>1548.6579999999999</v>
      </c>
      <c r="S9" s="492">
        <f>P9+Q9+R9</f>
        <v>14900.024721436141</v>
      </c>
    </row>
    <row r="10" spans="1:19">
      <c r="A10" s="489">
        <v>9</v>
      </c>
      <c r="B10" s="490" t="s">
        <v>4</v>
      </c>
      <c r="C10" s="491">
        <v>3670.87029157185</v>
      </c>
      <c r="D10" s="491">
        <v>-221.3799804734023</v>
      </c>
      <c r="E10" s="491">
        <v>-73.793326824467442</v>
      </c>
      <c r="F10" s="491">
        <v>-28.287909015903271</v>
      </c>
      <c r="G10" s="491">
        <v>556.54233792799607</v>
      </c>
      <c r="H10" s="491">
        <v>-493.31900000000002</v>
      </c>
      <c r="I10" s="492">
        <f t="shared" si="3"/>
        <v>3734.093629499846</v>
      </c>
      <c r="J10" s="491"/>
      <c r="K10" s="491">
        <v>3679.2347181755476</v>
      </c>
      <c r="L10" s="491">
        <v>576.90584078917925</v>
      </c>
      <c r="M10" s="491">
        <f t="shared" si="4"/>
        <v>-493.31900000000002</v>
      </c>
      <c r="N10" s="492">
        <f t="shared" ref="N10:N73" si="6">K10+L10+M10</f>
        <v>3762.8215589647266</v>
      </c>
      <c r="O10" s="491"/>
      <c r="P10" s="491">
        <v>3840.4559277709254</v>
      </c>
      <c r="Q10" s="491">
        <v>599.95132273445245</v>
      </c>
      <c r="R10" s="491">
        <f t="shared" si="5"/>
        <v>-493.31900000000002</v>
      </c>
      <c r="S10" s="492">
        <f t="shared" ref="S10:S73" si="7">P10+Q10+R10</f>
        <v>3947.0882505053783</v>
      </c>
    </row>
    <row r="11" spans="1:19">
      <c r="A11" s="489">
        <v>10</v>
      </c>
      <c r="B11" s="490" t="s">
        <v>5</v>
      </c>
      <c r="C11" s="491">
        <v>9809.3378564705818</v>
      </c>
      <c r="D11" s="491">
        <v>-1004.397443079572</v>
      </c>
      <c r="E11" s="491">
        <v>-334.79914769319066</v>
      </c>
      <c r="F11" s="491">
        <v>-126.59562390675401</v>
      </c>
      <c r="G11" s="491">
        <v>2598.5702790839787</v>
      </c>
      <c r="H11" s="491">
        <v>-639.82500000000005</v>
      </c>
      <c r="I11" s="492">
        <f t="shared" si="3"/>
        <v>11768.08313555456</v>
      </c>
      <c r="J11" s="491"/>
      <c r="K11" s="491">
        <v>9876.3634593901916</v>
      </c>
      <c r="L11" s="491">
        <v>2686.5959370106243</v>
      </c>
      <c r="M11" s="491">
        <f t="shared" si="4"/>
        <v>-639.82500000000005</v>
      </c>
      <c r="N11" s="492">
        <f t="shared" si="6"/>
        <v>11923.134396400816</v>
      </c>
      <c r="O11" s="491"/>
      <c r="P11" s="491">
        <v>10703.161977547017</v>
      </c>
      <c r="Q11" s="491">
        <v>2793.7127532565532</v>
      </c>
      <c r="R11" s="491">
        <f t="shared" si="5"/>
        <v>-639.82500000000005</v>
      </c>
      <c r="S11" s="492">
        <f t="shared" si="7"/>
        <v>12857.04973080357</v>
      </c>
    </row>
    <row r="12" spans="1:19">
      <c r="A12" s="489">
        <v>16</v>
      </c>
      <c r="B12" s="490" t="s">
        <v>6</v>
      </c>
      <c r="C12" s="491">
        <v>6835.2605523042266</v>
      </c>
      <c r="D12" s="491">
        <v>-725.02622129703559</v>
      </c>
      <c r="E12" s="491">
        <v>-241.67540709901184</v>
      </c>
      <c r="F12" s="491">
        <v>-91.759266423365588</v>
      </c>
      <c r="G12" s="491">
        <v>1481.3663169716692</v>
      </c>
      <c r="H12" s="491">
        <v>-582.16800000000001</v>
      </c>
      <c r="I12" s="492">
        <f t="shared" si="3"/>
        <v>7734.4588692758971</v>
      </c>
      <c r="J12" s="491"/>
      <c r="K12" s="491">
        <v>6645.678484093407</v>
      </c>
      <c r="L12" s="491">
        <v>1527.6702444380387</v>
      </c>
      <c r="M12" s="491">
        <f t="shared" si="4"/>
        <v>-582.16800000000001</v>
      </c>
      <c r="N12" s="492">
        <f t="shared" si="6"/>
        <v>7591.1807285314462</v>
      </c>
      <c r="O12" s="491"/>
      <c r="P12" s="491">
        <v>6345.9429585639646</v>
      </c>
      <c r="Q12" s="491">
        <v>1593.4001981347137</v>
      </c>
      <c r="R12" s="491">
        <f t="shared" si="5"/>
        <v>-582.16800000000001</v>
      </c>
      <c r="S12" s="492">
        <f t="shared" si="7"/>
        <v>7357.1751566986786</v>
      </c>
    </row>
    <row r="13" spans="1:19">
      <c r="A13" s="489">
        <v>18</v>
      </c>
      <c r="B13" s="490" t="s">
        <v>7</v>
      </c>
      <c r="C13" s="491">
        <v>2845.8471132607592</v>
      </c>
      <c r="D13" s="491">
        <v>-430.90839681030457</v>
      </c>
      <c r="E13" s="491">
        <v>-143.63613227010151</v>
      </c>
      <c r="F13" s="491">
        <v>-55.106466520551031</v>
      </c>
      <c r="G13" s="491">
        <v>874.47939328950997</v>
      </c>
      <c r="H13" s="491">
        <v>-92.555000000000007</v>
      </c>
      <c r="I13" s="492">
        <f t="shared" si="3"/>
        <v>3627.7715065502694</v>
      </c>
      <c r="J13" s="491"/>
      <c r="K13" s="491">
        <v>3010.8266508234615</v>
      </c>
      <c r="L13" s="491">
        <v>897.75081608922437</v>
      </c>
      <c r="M13" s="491">
        <f t="shared" si="4"/>
        <v>-92.555000000000007</v>
      </c>
      <c r="N13" s="492">
        <f t="shared" si="6"/>
        <v>3816.022466912686</v>
      </c>
      <c r="O13" s="491"/>
      <c r="P13" s="491">
        <v>2983.6986311392338</v>
      </c>
      <c r="Q13" s="491">
        <v>934.96562747517703</v>
      </c>
      <c r="R13" s="491">
        <f t="shared" si="5"/>
        <v>-92.555000000000007</v>
      </c>
      <c r="S13" s="492">
        <f t="shared" si="7"/>
        <v>3826.1092586144109</v>
      </c>
    </row>
    <row r="14" spans="1:19">
      <c r="A14" s="489">
        <v>19</v>
      </c>
      <c r="B14" s="490" t="s">
        <v>8</v>
      </c>
      <c r="C14" s="491">
        <v>2397.4027364357212</v>
      </c>
      <c r="D14" s="491">
        <v>-358.71337252841857</v>
      </c>
      <c r="E14" s="491">
        <v>-119.57112417613952</v>
      </c>
      <c r="F14" s="491">
        <v>-45.804430181579164</v>
      </c>
      <c r="G14" s="491">
        <v>697.01985860712614</v>
      </c>
      <c r="H14" s="491">
        <v>-773.678</v>
      </c>
      <c r="I14" s="492">
        <f t="shared" si="3"/>
        <v>2320.7445950428473</v>
      </c>
      <c r="J14" s="491"/>
      <c r="K14" s="491">
        <v>2583.2470959970001</v>
      </c>
      <c r="L14" s="491">
        <v>717.8211386937918</v>
      </c>
      <c r="M14" s="491">
        <f t="shared" si="4"/>
        <v>-773.678</v>
      </c>
      <c r="N14" s="492">
        <f t="shared" si="6"/>
        <v>2527.3902346907921</v>
      </c>
      <c r="O14" s="491"/>
      <c r="P14" s="491">
        <v>2863.0223228590203</v>
      </c>
      <c r="Q14" s="491">
        <v>748.51318826098566</v>
      </c>
      <c r="R14" s="491">
        <f t="shared" si="5"/>
        <v>-773.678</v>
      </c>
      <c r="S14" s="492">
        <f t="shared" si="7"/>
        <v>2837.8575111200062</v>
      </c>
    </row>
    <row r="15" spans="1:19">
      <c r="A15" s="489">
        <v>20</v>
      </c>
      <c r="B15" s="490" t="s">
        <v>9</v>
      </c>
      <c r="C15" s="491">
        <v>7034.442545694299</v>
      </c>
      <c r="D15" s="491">
        <v>-1490.3115726760752</v>
      </c>
      <c r="E15" s="491">
        <v>-496.77052422535837</v>
      </c>
      <c r="F15" s="491">
        <v>-185.38125405391332</v>
      </c>
      <c r="G15" s="491">
        <v>2939.8755383725052</v>
      </c>
      <c r="H15" s="491">
        <v>-2539.9760000000001</v>
      </c>
      <c r="I15" s="492">
        <f t="shared" si="3"/>
        <v>7434.3420840668041</v>
      </c>
      <c r="J15" s="491"/>
      <c r="K15" s="491">
        <v>7250.2354401539387</v>
      </c>
      <c r="L15" s="491">
        <v>3034.5867850535133</v>
      </c>
      <c r="M15" s="491">
        <f t="shared" si="4"/>
        <v>-2539.9760000000001</v>
      </c>
      <c r="N15" s="492">
        <f t="shared" si="6"/>
        <v>7744.8462252074514</v>
      </c>
      <c r="O15" s="491"/>
      <c r="P15" s="491">
        <v>7809.4579044416105</v>
      </c>
      <c r="Q15" s="491">
        <v>3170.9126729967948</v>
      </c>
      <c r="R15" s="491">
        <f t="shared" si="5"/>
        <v>-2539.9760000000001</v>
      </c>
      <c r="S15" s="492">
        <f t="shared" si="7"/>
        <v>8440.3945774384047</v>
      </c>
    </row>
    <row r="16" spans="1:19">
      <c r="A16" s="489">
        <v>46</v>
      </c>
      <c r="B16" s="490" t="s">
        <v>10</v>
      </c>
      <c r="C16" s="491">
        <v>2116.1128421163967</v>
      </c>
      <c r="D16" s="491">
        <v>-121.32020997745505</v>
      </c>
      <c r="E16" s="491">
        <v>-40.440069992485014</v>
      </c>
      <c r="F16" s="491">
        <v>-15.352987838079198</v>
      </c>
      <c r="G16" s="491">
        <v>317.4305164064433</v>
      </c>
      <c r="H16" s="491">
        <v>-346.76900000000001</v>
      </c>
      <c r="I16" s="492">
        <f t="shared" si="3"/>
        <v>2086.77435852284</v>
      </c>
      <c r="J16" s="491"/>
      <c r="K16" s="491">
        <v>2116.2725992012183</v>
      </c>
      <c r="L16" s="491">
        <v>328.72213245224373</v>
      </c>
      <c r="M16" s="491">
        <f t="shared" si="4"/>
        <v>-346.76900000000001</v>
      </c>
      <c r="N16" s="492">
        <f t="shared" si="6"/>
        <v>2098.2257316534624</v>
      </c>
      <c r="O16" s="491"/>
      <c r="P16" s="491">
        <v>2176.2033218995034</v>
      </c>
      <c r="Q16" s="491">
        <v>342.06174920953856</v>
      </c>
      <c r="R16" s="491">
        <f t="shared" si="5"/>
        <v>-346.76900000000001</v>
      </c>
      <c r="S16" s="492">
        <f t="shared" si="7"/>
        <v>2171.4960711090416</v>
      </c>
    </row>
    <row r="17" spans="1:19">
      <c r="A17" s="489">
        <v>47</v>
      </c>
      <c r="B17" s="490" t="s">
        <v>11</v>
      </c>
      <c r="C17" s="491">
        <v>3465.1304760916441</v>
      </c>
      <c r="D17" s="491">
        <v>-163.8410889404706</v>
      </c>
      <c r="E17" s="491">
        <v>-54.613696313490195</v>
      </c>
      <c r="F17" s="491">
        <v>-20.60563024839416</v>
      </c>
      <c r="G17" s="491">
        <v>417.00069712823404</v>
      </c>
      <c r="H17" s="491">
        <v>-18.061</v>
      </c>
      <c r="I17" s="492">
        <f t="shared" si="3"/>
        <v>3864.0701732198781</v>
      </c>
      <c r="J17" s="491"/>
      <c r="K17" s="491">
        <v>3517.2967954925839</v>
      </c>
      <c r="L17" s="491">
        <v>431.19886657199288</v>
      </c>
      <c r="M17" s="491">
        <f t="shared" si="4"/>
        <v>-18.061</v>
      </c>
      <c r="N17" s="492">
        <f t="shared" si="6"/>
        <v>3930.4346620645765</v>
      </c>
      <c r="O17" s="491"/>
      <c r="P17" s="491">
        <v>3541.1347899174621</v>
      </c>
      <c r="Q17" s="491">
        <v>448.25146503476299</v>
      </c>
      <c r="R17" s="491">
        <f t="shared" si="5"/>
        <v>-18.061</v>
      </c>
      <c r="S17" s="492">
        <f t="shared" si="7"/>
        <v>3971.3252549522249</v>
      </c>
    </row>
    <row r="18" spans="1:19">
      <c r="A18" s="489">
        <v>49</v>
      </c>
      <c r="B18" s="490" t="s">
        <v>12</v>
      </c>
      <c r="C18" s="491">
        <v>394356.63082667842</v>
      </c>
      <c r="D18" s="491">
        <v>-27618.125116075771</v>
      </c>
      <c r="E18" s="491">
        <v>-9206.0417053585916</v>
      </c>
      <c r="F18" s="491">
        <v>-3548.8309905902206</v>
      </c>
      <c r="G18" s="491">
        <v>33134.545359415708</v>
      </c>
      <c r="H18" s="491">
        <v>501.31900000000002</v>
      </c>
      <c r="I18" s="492">
        <f t="shared" si="3"/>
        <v>427992.49518609414</v>
      </c>
      <c r="J18" s="491"/>
      <c r="K18" s="491">
        <v>396989.05122210504</v>
      </c>
      <c r="L18" s="491">
        <v>33234.185764909133</v>
      </c>
      <c r="M18" s="491">
        <f t="shared" si="4"/>
        <v>501.31900000000002</v>
      </c>
      <c r="N18" s="492">
        <f t="shared" si="6"/>
        <v>430724.5559870142</v>
      </c>
      <c r="O18" s="491"/>
      <c r="P18" s="491">
        <v>400011.07573486166</v>
      </c>
      <c r="Q18" s="491">
        <v>34773.625326989975</v>
      </c>
      <c r="R18" s="491">
        <f t="shared" si="5"/>
        <v>501.31900000000002</v>
      </c>
      <c r="S18" s="492">
        <f t="shared" si="7"/>
        <v>435286.02006185165</v>
      </c>
    </row>
    <row r="19" spans="1:19">
      <c r="A19" s="489">
        <v>50</v>
      </c>
      <c r="B19" s="490" t="s">
        <v>13</v>
      </c>
      <c r="C19" s="491">
        <v>4587.4153281716435</v>
      </c>
      <c r="D19" s="491">
        <v>-1020.1392152914117</v>
      </c>
      <c r="E19" s="491">
        <v>-340.04640509713727</v>
      </c>
      <c r="F19" s="491">
        <v>-128.44677541699718</v>
      </c>
      <c r="G19" s="491">
        <v>2194.0534957525465</v>
      </c>
      <c r="H19" s="491">
        <v>-1294.7059999999999</v>
      </c>
      <c r="I19" s="492">
        <f t="shared" si="3"/>
        <v>5486.7628239241894</v>
      </c>
      <c r="J19" s="491"/>
      <c r="K19" s="491">
        <v>4833.0982839193566</v>
      </c>
      <c r="L19" s="491">
        <v>2263.1524627181725</v>
      </c>
      <c r="M19" s="491">
        <f t="shared" si="4"/>
        <v>-1294.7059999999999</v>
      </c>
      <c r="N19" s="492">
        <f t="shared" si="6"/>
        <v>5801.544746637529</v>
      </c>
      <c r="O19" s="491"/>
      <c r="P19" s="491">
        <v>5149.9341113142764</v>
      </c>
      <c r="Q19" s="491">
        <v>2354.0136631054233</v>
      </c>
      <c r="R19" s="491">
        <f t="shared" si="5"/>
        <v>-1294.7059999999999</v>
      </c>
      <c r="S19" s="492">
        <f t="shared" si="7"/>
        <v>6209.2417744196991</v>
      </c>
    </row>
    <row r="20" spans="1:19">
      <c r="A20" s="489">
        <v>51</v>
      </c>
      <c r="B20" s="490" t="s">
        <v>14</v>
      </c>
      <c r="C20" s="491">
        <v>-5461.7662722516579</v>
      </c>
      <c r="D20" s="491">
        <v>-833.31875771986461</v>
      </c>
      <c r="E20" s="491">
        <v>-277.77291923995483</v>
      </c>
      <c r="F20" s="491">
        <v>-110.43275728294344</v>
      </c>
      <c r="G20" s="491">
        <v>1872.7662411594154</v>
      </c>
      <c r="H20" s="491">
        <v>-847.97400000000005</v>
      </c>
      <c r="I20" s="492">
        <f t="shared" si="3"/>
        <v>-4436.9740310922425</v>
      </c>
      <c r="J20" s="491"/>
      <c r="K20" s="491">
        <v>-5340.410794402761</v>
      </c>
      <c r="L20" s="491">
        <v>1915.2956337618803</v>
      </c>
      <c r="M20" s="491">
        <f t="shared" si="4"/>
        <v>-847.97400000000005</v>
      </c>
      <c r="N20" s="492">
        <f t="shared" si="6"/>
        <v>-4273.0891606408804</v>
      </c>
      <c r="O20" s="491"/>
      <c r="P20" s="491">
        <v>-5691.8355441676777</v>
      </c>
      <c r="Q20" s="491">
        <v>1973.8357590536912</v>
      </c>
      <c r="R20" s="491">
        <f t="shared" si="5"/>
        <v>-847.97400000000005</v>
      </c>
      <c r="S20" s="492">
        <f t="shared" si="7"/>
        <v>-4565.9737851139862</v>
      </c>
    </row>
    <row r="21" spans="1:19">
      <c r="A21" s="489">
        <v>52</v>
      </c>
      <c r="B21" s="490" t="s">
        <v>15</v>
      </c>
      <c r="C21" s="491">
        <v>2729.7452905419991</v>
      </c>
      <c r="D21" s="491">
        <v>-212.24251499411596</v>
      </c>
      <c r="E21" s="491">
        <v>-70.74750499803865</v>
      </c>
      <c r="F21" s="491">
        <v>-26.85326659546482</v>
      </c>
      <c r="G21" s="491">
        <v>580.93838248056022</v>
      </c>
      <c r="H21" s="491">
        <v>229.822</v>
      </c>
      <c r="I21" s="492">
        <f t="shared" si="3"/>
        <v>3540.5056730225597</v>
      </c>
      <c r="J21" s="491"/>
      <c r="K21" s="491">
        <v>2807.8052039673466</v>
      </c>
      <c r="L21" s="491">
        <v>601.51290543296727</v>
      </c>
      <c r="M21" s="491">
        <f t="shared" si="4"/>
        <v>229.822</v>
      </c>
      <c r="N21" s="492">
        <f t="shared" si="6"/>
        <v>3639.140109400314</v>
      </c>
      <c r="O21" s="491"/>
      <c r="P21" s="491">
        <v>2863.5050834255148</v>
      </c>
      <c r="Q21" s="491">
        <v>625.5772853860052</v>
      </c>
      <c r="R21" s="491">
        <f t="shared" si="5"/>
        <v>229.822</v>
      </c>
      <c r="S21" s="492">
        <f t="shared" si="7"/>
        <v>3718.9043688115203</v>
      </c>
    </row>
    <row r="22" spans="1:19">
      <c r="A22" s="489">
        <v>61</v>
      </c>
      <c r="B22" s="490" t="s">
        <v>16</v>
      </c>
      <c r="C22" s="491">
        <v>7323.7114061595639</v>
      </c>
      <c r="D22" s="491">
        <v>-1489.0449933027089</v>
      </c>
      <c r="E22" s="491">
        <v>-496.34833110090301</v>
      </c>
      <c r="F22" s="491">
        <v>-189.85872676931396</v>
      </c>
      <c r="G22" s="491">
        <v>3230.2734357982181</v>
      </c>
      <c r="H22" s="491">
        <v>1241.7670000000001</v>
      </c>
      <c r="I22" s="492">
        <f t="shared" si="3"/>
        <v>11795.751841957783</v>
      </c>
      <c r="J22" s="491"/>
      <c r="K22" s="491">
        <v>6875.3450845008629</v>
      </c>
      <c r="L22" s="491">
        <v>3340.2687524612597</v>
      </c>
      <c r="M22" s="491">
        <f t="shared" si="4"/>
        <v>1241.7670000000001</v>
      </c>
      <c r="N22" s="492">
        <f t="shared" si="6"/>
        <v>11457.380836962122</v>
      </c>
      <c r="O22" s="491"/>
      <c r="P22" s="491">
        <v>6609.7313674172538</v>
      </c>
      <c r="Q22" s="491">
        <v>3477.9217784732932</v>
      </c>
      <c r="R22" s="491">
        <f t="shared" si="5"/>
        <v>1241.7670000000001</v>
      </c>
      <c r="S22" s="492">
        <f t="shared" si="7"/>
        <v>11329.420145890546</v>
      </c>
    </row>
    <row r="23" spans="1:19">
      <c r="A23" s="489">
        <v>69</v>
      </c>
      <c r="B23" s="490" t="s">
        <v>17</v>
      </c>
      <c r="C23" s="491">
        <v>3408.4858553708959</v>
      </c>
      <c r="D23" s="491">
        <v>-604.97259069294694</v>
      </c>
      <c r="E23" s="491">
        <v>-201.6575302309823</v>
      </c>
      <c r="F23" s="491">
        <v>-75.989769495481667</v>
      </c>
      <c r="G23" s="491">
        <v>1455.3897484866959</v>
      </c>
      <c r="H23" s="491">
        <v>680.40700000000004</v>
      </c>
      <c r="I23" s="492">
        <f t="shared" si="3"/>
        <v>5544.2826038575922</v>
      </c>
      <c r="J23" s="491"/>
      <c r="K23" s="491">
        <v>3953.310232699569</v>
      </c>
      <c r="L23" s="491">
        <v>1511.2070779609398</v>
      </c>
      <c r="M23" s="491">
        <f t="shared" si="4"/>
        <v>680.40700000000004</v>
      </c>
      <c r="N23" s="492">
        <f t="shared" si="6"/>
        <v>6144.924310660509</v>
      </c>
      <c r="O23" s="491"/>
      <c r="P23" s="491">
        <v>4128.6423376629091</v>
      </c>
      <c r="Q23" s="491">
        <v>1575.9229600928288</v>
      </c>
      <c r="R23" s="491">
        <f t="shared" si="5"/>
        <v>680.40700000000004</v>
      </c>
      <c r="S23" s="492">
        <f t="shared" si="7"/>
        <v>6384.9722977557385</v>
      </c>
    </row>
    <row r="24" spans="1:19">
      <c r="A24" s="489">
        <v>71</v>
      </c>
      <c r="B24" s="490" t="s">
        <v>18</v>
      </c>
      <c r="C24" s="491">
        <v>7764.4652238032222</v>
      </c>
      <c r="D24" s="491">
        <v>-596.28747498986286</v>
      </c>
      <c r="E24" s="491">
        <v>-198.76249166328762</v>
      </c>
      <c r="F24" s="491">
        <v>-73.849375561763011</v>
      </c>
      <c r="G24" s="491">
        <v>1476.0901381902142</v>
      </c>
      <c r="H24" s="491">
        <v>637.38400000000001</v>
      </c>
      <c r="I24" s="492">
        <f t="shared" si="3"/>
        <v>9877.9393619934363</v>
      </c>
      <c r="J24" s="491"/>
      <c r="K24" s="491">
        <v>8056.8723440258518</v>
      </c>
      <c r="L24" s="491">
        <v>1528.2084262330568</v>
      </c>
      <c r="M24" s="491">
        <f t="shared" si="4"/>
        <v>637.38400000000001</v>
      </c>
      <c r="N24" s="492">
        <f t="shared" si="6"/>
        <v>10222.464770258908</v>
      </c>
      <c r="O24" s="491"/>
      <c r="P24" s="491">
        <v>8619.5458079106429</v>
      </c>
      <c r="Q24" s="491">
        <v>1588.9433768764486</v>
      </c>
      <c r="R24" s="491">
        <f t="shared" si="5"/>
        <v>637.38400000000001</v>
      </c>
      <c r="S24" s="492">
        <f t="shared" si="7"/>
        <v>10845.873184787091</v>
      </c>
    </row>
    <row r="25" spans="1:19">
      <c r="A25" s="489">
        <v>72</v>
      </c>
      <c r="B25" s="490" t="s">
        <v>19</v>
      </c>
      <c r="C25" s="491">
        <v>1355.8696548740177</v>
      </c>
      <c r="D25" s="491">
        <v>-86.851157030840298</v>
      </c>
      <c r="E25" s="491">
        <v>-28.950385676946766</v>
      </c>
      <c r="F25" s="491">
        <v>-10.782957547166399</v>
      </c>
      <c r="G25" s="491">
        <v>180.45293081762915</v>
      </c>
      <c r="H25" s="491">
        <v>-217.88800000000001</v>
      </c>
      <c r="I25" s="492">
        <f t="shared" si="3"/>
        <v>1318.4345856916468</v>
      </c>
      <c r="J25" s="491"/>
      <c r="K25" s="491">
        <v>1384.4710845208247</v>
      </c>
      <c r="L25" s="491">
        <v>185.84608963591401</v>
      </c>
      <c r="M25" s="491">
        <f t="shared" si="4"/>
        <v>-217.88800000000001</v>
      </c>
      <c r="N25" s="492">
        <f t="shared" si="6"/>
        <v>1352.4291741567388</v>
      </c>
      <c r="O25" s="491"/>
      <c r="P25" s="491">
        <v>1421.9580538013831</v>
      </c>
      <c r="Q25" s="491">
        <v>193.21579241717907</v>
      </c>
      <c r="R25" s="491">
        <f t="shared" si="5"/>
        <v>-217.88800000000001</v>
      </c>
      <c r="S25" s="492">
        <f t="shared" si="7"/>
        <v>1397.2858462185623</v>
      </c>
    </row>
    <row r="26" spans="1:19">
      <c r="A26" s="489">
        <v>74</v>
      </c>
      <c r="B26" s="490" t="s">
        <v>20</v>
      </c>
      <c r="C26" s="491">
        <v>1248.5635206510433</v>
      </c>
      <c r="D26" s="491">
        <v>-95.174392912962489</v>
      </c>
      <c r="E26" s="491">
        <v>-31.724797637654163</v>
      </c>
      <c r="F26" s="491">
        <v>-11.835799968617197</v>
      </c>
      <c r="G26" s="491">
        <v>303.26808318355154</v>
      </c>
      <c r="H26" s="491">
        <v>-305.209</v>
      </c>
      <c r="I26" s="492">
        <f t="shared" si="3"/>
        <v>1246.6226038345947</v>
      </c>
      <c r="J26" s="491"/>
      <c r="K26" s="491">
        <v>1255.8118361209688</v>
      </c>
      <c r="L26" s="491">
        <v>314.9022457825169</v>
      </c>
      <c r="M26" s="491">
        <f t="shared" si="4"/>
        <v>-305.209</v>
      </c>
      <c r="N26" s="492">
        <f t="shared" si="6"/>
        <v>1265.5050819034857</v>
      </c>
      <c r="O26" s="491"/>
      <c r="P26" s="491">
        <v>1320.7604920186516</v>
      </c>
      <c r="Q26" s="491">
        <v>327.76025915364795</v>
      </c>
      <c r="R26" s="491">
        <f t="shared" si="5"/>
        <v>-305.209</v>
      </c>
      <c r="S26" s="492">
        <f t="shared" si="7"/>
        <v>1343.3117511722994</v>
      </c>
    </row>
    <row r="27" spans="1:19">
      <c r="A27" s="489">
        <v>75</v>
      </c>
      <c r="B27" s="490" t="s">
        <v>21</v>
      </c>
      <c r="C27" s="491">
        <v>-2949.9287085465367</v>
      </c>
      <c r="D27" s="491">
        <v>-1768.597154995726</v>
      </c>
      <c r="E27" s="491">
        <v>-589.53238499857537</v>
      </c>
      <c r="F27" s="491">
        <v>-223.13317516593474</v>
      </c>
      <c r="G27" s="491">
        <v>3452.5826611827397</v>
      </c>
      <c r="H27" s="491">
        <v>-1724.521</v>
      </c>
      <c r="I27" s="492">
        <f t="shared" si="3"/>
        <v>-1221.8670473637969</v>
      </c>
      <c r="J27" s="491"/>
      <c r="K27" s="491">
        <v>-2851.9319862478469</v>
      </c>
      <c r="L27" s="491">
        <v>3569.4766141916375</v>
      </c>
      <c r="M27" s="491">
        <f t="shared" si="4"/>
        <v>-1724.521</v>
      </c>
      <c r="N27" s="492">
        <f t="shared" si="6"/>
        <v>-1006.9763720562094</v>
      </c>
      <c r="O27" s="491"/>
      <c r="P27" s="491">
        <v>-3570.4753277512491</v>
      </c>
      <c r="Q27" s="491">
        <v>3724.0384082582982</v>
      </c>
      <c r="R27" s="491">
        <f t="shared" si="5"/>
        <v>-1724.521</v>
      </c>
      <c r="S27" s="492">
        <f t="shared" si="7"/>
        <v>-1570.9579194929509</v>
      </c>
    </row>
    <row r="28" spans="1:19">
      <c r="A28" s="489">
        <v>77</v>
      </c>
      <c r="B28" s="490" t="s">
        <v>22</v>
      </c>
      <c r="C28" s="491">
        <v>3565.1985741246976</v>
      </c>
      <c r="D28" s="491">
        <v>-416.25226406135022</v>
      </c>
      <c r="E28" s="491">
        <v>-138.75075468711674</v>
      </c>
      <c r="F28" s="491">
        <v>-52.52642410314963</v>
      </c>
      <c r="G28" s="491">
        <v>1119.181590567702</v>
      </c>
      <c r="H28" s="491">
        <v>207.899</v>
      </c>
      <c r="I28" s="492">
        <f t="shared" si="3"/>
        <v>4892.2791646923997</v>
      </c>
      <c r="J28" s="491"/>
      <c r="K28" s="491">
        <v>3580.3358664730963</v>
      </c>
      <c r="L28" s="491">
        <v>1159.0361265617312</v>
      </c>
      <c r="M28" s="491">
        <f t="shared" si="4"/>
        <v>207.899</v>
      </c>
      <c r="N28" s="492">
        <f t="shared" si="6"/>
        <v>4947.2709930348274</v>
      </c>
      <c r="O28" s="491"/>
      <c r="P28" s="491">
        <v>3693.2463528753788</v>
      </c>
      <c r="Q28" s="491">
        <v>1205.5512916370535</v>
      </c>
      <c r="R28" s="491">
        <f t="shared" si="5"/>
        <v>207.899</v>
      </c>
      <c r="S28" s="492">
        <f t="shared" si="7"/>
        <v>5106.6966445124326</v>
      </c>
    </row>
    <row r="29" spans="1:19">
      <c r="A29" s="489">
        <v>78</v>
      </c>
      <c r="B29" s="490" t="s">
        <v>23</v>
      </c>
      <c r="C29" s="491">
        <v>-1844.1464000353496</v>
      </c>
      <c r="D29" s="491">
        <v>-708.56068944327205</v>
      </c>
      <c r="E29" s="491">
        <v>-236.18689648109068</v>
      </c>
      <c r="F29" s="491">
        <v>-87.883417948793962</v>
      </c>
      <c r="G29" s="491">
        <v>1334.9914817244357</v>
      </c>
      <c r="H29" s="491">
        <v>-344.279</v>
      </c>
      <c r="I29" s="492">
        <f t="shared" si="3"/>
        <v>-853.4339183109139</v>
      </c>
      <c r="J29" s="491"/>
      <c r="K29" s="491">
        <v>-1755.4346759680868</v>
      </c>
      <c r="L29" s="491">
        <v>1380.8628894427393</v>
      </c>
      <c r="M29" s="491">
        <f t="shared" si="4"/>
        <v>-344.279</v>
      </c>
      <c r="N29" s="492">
        <f t="shared" si="6"/>
        <v>-718.85078652534753</v>
      </c>
      <c r="O29" s="491"/>
      <c r="P29" s="491">
        <v>-1936.82523404168</v>
      </c>
      <c r="Q29" s="491">
        <v>1441.7280185491791</v>
      </c>
      <c r="R29" s="491">
        <f t="shared" si="5"/>
        <v>-344.279</v>
      </c>
      <c r="S29" s="492">
        <f t="shared" si="7"/>
        <v>-839.37621549250093</v>
      </c>
    </row>
    <row r="30" spans="1:19">
      <c r="A30" s="489">
        <v>79</v>
      </c>
      <c r="B30" s="490" t="s">
        <v>24</v>
      </c>
      <c r="C30" s="491">
        <v>-1732.6875880693117</v>
      </c>
      <c r="D30" s="491">
        <v>-610.94360773881726</v>
      </c>
      <c r="E30" s="491">
        <v>-203.64786924627239</v>
      </c>
      <c r="F30" s="491">
        <v>-76.683951311822852</v>
      </c>
      <c r="G30" s="491">
        <v>1158.1315837415539</v>
      </c>
      <c r="H30" s="491">
        <v>-358.48500000000001</v>
      </c>
      <c r="I30" s="492">
        <f t="shared" si="3"/>
        <v>-933.04100432775783</v>
      </c>
      <c r="J30" s="491"/>
      <c r="K30" s="491">
        <v>-1461.7809887520946</v>
      </c>
      <c r="L30" s="491">
        <v>1202.6166208050229</v>
      </c>
      <c r="M30" s="491">
        <f t="shared" si="4"/>
        <v>-358.48500000000001</v>
      </c>
      <c r="N30" s="492">
        <f t="shared" si="6"/>
        <v>-617.64936794707171</v>
      </c>
      <c r="O30" s="491"/>
      <c r="P30" s="491">
        <v>-1410.1046452811356</v>
      </c>
      <c r="Q30" s="491">
        <v>1257.523265467172</v>
      </c>
      <c r="R30" s="491">
        <f t="shared" si="5"/>
        <v>-358.48500000000001</v>
      </c>
      <c r="S30" s="492">
        <f t="shared" si="7"/>
        <v>-511.06637981396364</v>
      </c>
    </row>
    <row r="31" spans="1:19">
      <c r="A31" s="489">
        <v>81</v>
      </c>
      <c r="B31" s="490" t="s">
        <v>25</v>
      </c>
      <c r="C31" s="491">
        <v>412.99229911360771</v>
      </c>
      <c r="D31" s="491">
        <v>-232.86966478894055</v>
      </c>
      <c r="E31" s="491">
        <v>-77.623221596313513</v>
      </c>
      <c r="F31" s="491">
        <v>-28.623430227134843</v>
      </c>
      <c r="G31" s="491">
        <v>662.6077743007919</v>
      </c>
      <c r="H31" s="491">
        <v>-690.25800000000004</v>
      </c>
      <c r="I31" s="492">
        <f t="shared" si="3"/>
        <v>385.34207341439947</v>
      </c>
      <c r="J31" s="491"/>
      <c r="K31" s="491">
        <v>402.48697796123201</v>
      </c>
      <c r="L31" s="491">
        <v>686.47364981993428</v>
      </c>
      <c r="M31" s="491">
        <f t="shared" si="4"/>
        <v>-690.25800000000004</v>
      </c>
      <c r="N31" s="492">
        <f t="shared" si="6"/>
        <v>398.70262778116626</v>
      </c>
      <c r="O31" s="491"/>
      <c r="P31" s="491">
        <v>517.72923434754284</v>
      </c>
      <c r="Q31" s="491">
        <v>713.67330396549085</v>
      </c>
      <c r="R31" s="491">
        <f t="shared" si="5"/>
        <v>-690.25800000000004</v>
      </c>
      <c r="S31" s="492">
        <f t="shared" si="7"/>
        <v>541.14453831303376</v>
      </c>
    </row>
    <row r="32" spans="1:19">
      <c r="A32" s="489">
        <v>82</v>
      </c>
      <c r="B32" s="490" t="s">
        <v>26</v>
      </c>
      <c r="C32" s="491">
        <v>4158.0585127719587</v>
      </c>
      <c r="D32" s="491">
        <v>-846.70831109545247</v>
      </c>
      <c r="E32" s="491">
        <v>-282.23610369848421</v>
      </c>
      <c r="F32" s="491">
        <v>-106.8345815349083</v>
      </c>
      <c r="G32" s="491">
        <v>1497.5031526878654</v>
      </c>
      <c r="H32" s="491">
        <v>-2089.4960000000001</v>
      </c>
      <c r="I32" s="492">
        <f t="shared" si="3"/>
        <v>3566.0656654598242</v>
      </c>
      <c r="J32" s="491"/>
      <c r="K32" s="491">
        <v>4031.8944274954183</v>
      </c>
      <c r="L32" s="491">
        <v>1535.0560582475412</v>
      </c>
      <c r="M32" s="491">
        <f t="shared" si="4"/>
        <v>-2089.4960000000001</v>
      </c>
      <c r="N32" s="492">
        <f t="shared" si="6"/>
        <v>3477.4544857429592</v>
      </c>
      <c r="O32" s="491"/>
      <c r="P32" s="491">
        <v>4238.1491926264916</v>
      </c>
      <c r="Q32" s="491">
        <v>1599.9359298985632</v>
      </c>
      <c r="R32" s="491">
        <f t="shared" si="5"/>
        <v>-2089.4960000000001</v>
      </c>
      <c r="S32" s="492">
        <f t="shared" si="7"/>
        <v>3748.5891225250552</v>
      </c>
    </row>
    <row r="33" spans="1:19">
      <c r="A33" s="489">
        <v>86</v>
      </c>
      <c r="B33" s="490" t="s">
        <v>27</v>
      </c>
      <c r="C33" s="491">
        <v>4696.6476950268971</v>
      </c>
      <c r="D33" s="491">
        <v>-726.56421053612337</v>
      </c>
      <c r="E33" s="491">
        <v>-242.18807017870779</v>
      </c>
      <c r="F33" s="491">
        <v>-91.331187636621848</v>
      </c>
      <c r="G33" s="491">
        <v>1505.2541447605352</v>
      </c>
      <c r="H33" s="491">
        <v>-1166.3050000000001</v>
      </c>
      <c r="I33" s="492">
        <f t="shared" si="3"/>
        <v>5035.5968397874321</v>
      </c>
      <c r="J33" s="491"/>
      <c r="K33" s="491">
        <v>4798.5517240353847</v>
      </c>
      <c r="L33" s="491">
        <v>1547.3207966135317</v>
      </c>
      <c r="M33" s="491">
        <f t="shared" si="4"/>
        <v>-1166.3050000000001</v>
      </c>
      <c r="N33" s="492">
        <f t="shared" si="6"/>
        <v>5179.5675206489159</v>
      </c>
      <c r="O33" s="491"/>
      <c r="P33" s="491">
        <v>5110.4401987579458</v>
      </c>
      <c r="Q33" s="491">
        <v>1610.1076568073784</v>
      </c>
      <c r="R33" s="491">
        <f t="shared" si="5"/>
        <v>-1166.3050000000001</v>
      </c>
      <c r="S33" s="492">
        <f t="shared" si="7"/>
        <v>5554.2428555653241</v>
      </c>
    </row>
    <row r="34" spans="1:19">
      <c r="A34" s="489">
        <v>90</v>
      </c>
      <c r="B34" s="490" t="s">
        <v>28</v>
      </c>
      <c r="C34" s="491">
        <v>647.55430719006461</v>
      </c>
      <c r="D34" s="491">
        <v>-276.92853299104394</v>
      </c>
      <c r="E34" s="491">
        <v>-92.309510997014641</v>
      </c>
      <c r="F34" s="491">
        <v>-34.8132180895104</v>
      </c>
      <c r="G34" s="491">
        <v>755.60634026698085</v>
      </c>
      <c r="H34" s="491">
        <v>-293.86700000000002</v>
      </c>
      <c r="I34" s="492">
        <f t="shared" si="3"/>
        <v>1109.2936474570454</v>
      </c>
      <c r="J34" s="491"/>
      <c r="K34" s="491">
        <v>631.36269550106192</v>
      </c>
      <c r="L34" s="491">
        <v>782.22383414597823</v>
      </c>
      <c r="M34" s="491">
        <f t="shared" si="4"/>
        <v>-293.86700000000002</v>
      </c>
      <c r="N34" s="492">
        <f t="shared" si="6"/>
        <v>1119.7195296470402</v>
      </c>
      <c r="O34" s="491"/>
      <c r="P34" s="491">
        <v>687.19960149141775</v>
      </c>
      <c r="Q34" s="491">
        <v>813.06487722902932</v>
      </c>
      <c r="R34" s="491">
        <f t="shared" si="5"/>
        <v>-293.86700000000002</v>
      </c>
      <c r="S34" s="492">
        <f t="shared" si="7"/>
        <v>1206.3974787204472</v>
      </c>
    </row>
    <row r="35" spans="1:19">
      <c r="A35" s="489">
        <v>91</v>
      </c>
      <c r="B35" s="490" t="s">
        <v>29</v>
      </c>
      <c r="C35" s="491">
        <v>252344.90359388039</v>
      </c>
      <c r="D35" s="491">
        <v>-60074.583438411275</v>
      </c>
      <c r="E35" s="491">
        <v>-20024.861146137093</v>
      </c>
      <c r="F35" s="491">
        <v>-7788.1993429858348</v>
      </c>
      <c r="G35" s="491">
        <v>94883.036336715479</v>
      </c>
      <c r="H35" s="491">
        <v>33473.959000000003</v>
      </c>
      <c r="I35" s="492">
        <f t="shared" si="3"/>
        <v>380701.89893059584</v>
      </c>
      <c r="J35" s="491"/>
      <c r="K35" s="491">
        <v>275239.25248138933</v>
      </c>
      <c r="L35" s="491">
        <v>96582.010608312383</v>
      </c>
      <c r="M35" s="491">
        <f t="shared" si="4"/>
        <v>33473.959000000003</v>
      </c>
      <c r="N35" s="492">
        <f t="shared" si="6"/>
        <v>405295.22208970168</v>
      </c>
      <c r="O35" s="491"/>
      <c r="P35" s="491">
        <v>291247.80935572722</v>
      </c>
      <c r="Q35" s="491">
        <v>100415.79147137159</v>
      </c>
      <c r="R35" s="491">
        <f t="shared" si="5"/>
        <v>33473.959000000003</v>
      </c>
      <c r="S35" s="492">
        <f t="shared" si="7"/>
        <v>425137.55982709886</v>
      </c>
    </row>
    <row r="36" spans="1:19">
      <c r="A36" s="489">
        <v>92</v>
      </c>
      <c r="B36" s="490" t="s">
        <v>30</v>
      </c>
      <c r="C36" s="491">
        <v>161958.55427677682</v>
      </c>
      <c r="D36" s="491">
        <v>-21967.824061532931</v>
      </c>
      <c r="E36" s="491">
        <v>-7322.6080205109765</v>
      </c>
      <c r="F36" s="491">
        <v>-2874.2713802576136</v>
      </c>
      <c r="G36" s="491">
        <v>32698.045013928393</v>
      </c>
      <c r="H36" s="491">
        <v>20179.673999999999</v>
      </c>
      <c r="I36" s="492">
        <f t="shared" si="3"/>
        <v>214836.27329070523</v>
      </c>
      <c r="J36" s="491"/>
      <c r="K36" s="491">
        <v>168761.88953732478</v>
      </c>
      <c r="L36" s="491">
        <v>33470.932393692703</v>
      </c>
      <c r="M36" s="491">
        <f t="shared" si="4"/>
        <v>20179.673999999999</v>
      </c>
      <c r="N36" s="492">
        <f t="shared" si="6"/>
        <v>222412.49593101747</v>
      </c>
      <c r="O36" s="491"/>
      <c r="P36" s="491">
        <v>173726.76351074394</v>
      </c>
      <c r="Q36" s="491">
        <v>35036.033977029911</v>
      </c>
      <c r="R36" s="491">
        <f t="shared" si="5"/>
        <v>20179.673999999999</v>
      </c>
      <c r="S36" s="492">
        <f t="shared" si="7"/>
        <v>228942.47148777384</v>
      </c>
    </row>
    <row r="37" spans="1:19">
      <c r="A37" s="489">
        <v>97</v>
      </c>
      <c r="B37" s="490" t="s">
        <v>31</v>
      </c>
      <c r="C37" s="491">
        <v>803.09735246284652</v>
      </c>
      <c r="D37" s="491">
        <v>-189.17267640779903</v>
      </c>
      <c r="E37" s="491">
        <v>-63.057558802599679</v>
      </c>
      <c r="F37" s="491">
        <v>-24.435199935209699</v>
      </c>
      <c r="G37" s="491">
        <v>476.2598609402566</v>
      </c>
      <c r="H37" s="491">
        <v>-520.25699999999995</v>
      </c>
      <c r="I37" s="492">
        <f t="shared" si="3"/>
        <v>759.10021340310311</v>
      </c>
      <c r="J37" s="491"/>
      <c r="K37" s="491">
        <v>871.36800606833253</v>
      </c>
      <c r="L37" s="491">
        <v>491.68214667759042</v>
      </c>
      <c r="M37" s="491">
        <f t="shared" si="4"/>
        <v>-520.25699999999995</v>
      </c>
      <c r="N37" s="492">
        <f t="shared" si="6"/>
        <v>842.79315274592307</v>
      </c>
      <c r="O37" s="491"/>
      <c r="P37" s="491">
        <v>852.52054004281501</v>
      </c>
      <c r="Q37" s="491">
        <v>510.30654258282414</v>
      </c>
      <c r="R37" s="491">
        <f t="shared" si="5"/>
        <v>-520.25699999999995</v>
      </c>
      <c r="S37" s="492">
        <f t="shared" si="7"/>
        <v>842.5700826256392</v>
      </c>
    </row>
    <row r="38" spans="1:19">
      <c r="A38" s="489">
        <v>98</v>
      </c>
      <c r="B38" s="490" t="s">
        <v>32</v>
      </c>
      <c r="C38" s="491">
        <v>21214.47346909585</v>
      </c>
      <c r="D38" s="491">
        <v>-2075.6521830818428</v>
      </c>
      <c r="E38" s="491">
        <v>-691.88406102728084</v>
      </c>
      <c r="F38" s="491">
        <v>-264.64524778313762</v>
      </c>
      <c r="G38" s="491">
        <v>3690.7434818753854</v>
      </c>
      <c r="H38" s="491">
        <v>-5030.2259999999997</v>
      </c>
      <c r="I38" s="492">
        <f t="shared" si="3"/>
        <v>19874.990950971238</v>
      </c>
      <c r="J38" s="491"/>
      <c r="K38" s="491">
        <v>20905.498270993954</v>
      </c>
      <c r="L38" s="491">
        <v>3790.7439193630639</v>
      </c>
      <c r="M38" s="491">
        <f t="shared" si="4"/>
        <v>-5030.2259999999997</v>
      </c>
      <c r="N38" s="492">
        <f t="shared" si="6"/>
        <v>19666.016190357019</v>
      </c>
      <c r="O38" s="491"/>
      <c r="P38" s="491">
        <v>21280.85078933739</v>
      </c>
      <c r="Q38" s="491">
        <v>3956.7197347842698</v>
      </c>
      <c r="R38" s="491">
        <f t="shared" si="5"/>
        <v>-5030.2259999999997</v>
      </c>
      <c r="S38" s="492">
        <f t="shared" si="7"/>
        <v>20207.344524121661</v>
      </c>
    </row>
    <row r="39" spans="1:19">
      <c r="A39" s="489">
        <v>102</v>
      </c>
      <c r="B39" s="490" t="s">
        <v>33</v>
      </c>
      <c r="C39" s="491">
        <v>5755.648383219378</v>
      </c>
      <c r="D39" s="491">
        <v>-881.62971381826958</v>
      </c>
      <c r="E39" s="491">
        <v>-293.87657127275651</v>
      </c>
      <c r="F39" s="491">
        <v>-111.36990273500405</v>
      </c>
      <c r="G39" s="491">
        <v>2267.2161954306875</v>
      </c>
      <c r="H39" s="491">
        <v>683.46400000000006</v>
      </c>
      <c r="I39" s="492">
        <f t="shared" si="3"/>
        <v>8706.3285786500655</v>
      </c>
      <c r="J39" s="491"/>
      <c r="K39" s="491">
        <v>5875.0184990795624</v>
      </c>
      <c r="L39" s="491">
        <v>2336.6281965120115</v>
      </c>
      <c r="M39" s="491">
        <f t="shared" si="4"/>
        <v>683.46400000000006</v>
      </c>
      <c r="N39" s="492">
        <f t="shared" si="6"/>
        <v>8895.1106955915748</v>
      </c>
      <c r="O39" s="491"/>
      <c r="P39" s="491">
        <v>6130.8962923956187</v>
      </c>
      <c r="Q39" s="491">
        <v>2423.9796868306598</v>
      </c>
      <c r="R39" s="491">
        <f t="shared" si="5"/>
        <v>683.46400000000006</v>
      </c>
      <c r="S39" s="492">
        <f t="shared" si="7"/>
        <v>9238.339979226279</v>
      </c>
    </row>
    <row r="40" spans="1:19">
      <c r="A40" s="489">
        <v>103</v>
      </c>
      <c r="B40" s="490" t="s">
        <v>34</v>
      </c>
      <c r="C40" s="491">
        <v>1490.5285803212771</v>
      </c>
      <c r="D40" s="491">
        <v>-195.50557327463113</v>
      </c>
      <c r="E40" s="491">
        <v>-65.168524424877049</v>
      </c>
      <c r="F40" s="491">
        <v>-24.342642359697535</v>
      </c>
      <c r="G40" s="491">
        <v>521.36877193011742</v>
      </c>
      <c r="H40" s="491">
        <v>-548.86400000000003</v>
      </c>
      <c r="I40" s="492">
        <f t="shared" si="3"/>
        <v>1463.0333522513945</v>
      </c>
      <c r="J40" s="491"/>
      <c r="K40" s="491">
        <v>1440.0992153283557</v>
      </c>
      <c r="L40" s="491">
        <v>538.76756237793631</v>
      </c>
      <c r="M40" s="491">
        <f t="shared" si="4"/>
        <v>-548.86400000000003</v>
      </c>
      <c r="N40" s="492">
        <f t="shared" si="6"/>
        <v>1430.0027777062919</v>
      </c>
      <c r="O40" s="491"/>
      <c r="P40" s="491">
        <v>1486.0899483190744</v>
      </c>
      <c r="Q40" s="491">
        <v>559.18940977071929</v>
      </c>
      <c r="R40" s="491">
        <f t="shared" si="5"/>
        <v>-548.86400000000003</v>
      </c>
      <c r="S40" s="492">
        <f t="shared" si="7"/>
        <v>1496.4153580897937</v>
      </c>
    </row>
    <row r="41" spans="1:19">
      <c r="A41" s="489">
        <v>105</v>
      </c>
      <c r="B41" s="490" t="s">
        <v>35</v>
      </c>
      <c r="C41" s="491">
        <v>2889.5309863657194</v>
      </c>
      <c r="D41" s="491">
        <v>-189.44408627352041</v>
      </c>
      <c r="E41" s="491">
        <v>-63.14802875784013</v>
      </c>
      <c r="F41" s="491">
        <v>-24.041830239283026</v>
      </c>
      <c r="G41" s="491">
        <v>533.07246815863869</v>
      </c>
      <c r="H41" s="491">
        <v>-471.32400000000001</v>
      </c>
      <c r="I41" s="492">
        <f t="shared" si="3"/>
        <v>2951.2794545243582</v>
      </c>
      <c r="J41" s="491"/>
      <c r="K41" s="491">
        <v>2982.087286144772</v>
      </c>
      <c r="L41" s="491">
        <v>551.98052184654352</v>
      </c>
      <c r="M41" s="491">
        <f t="shared" si="4"/>
        <v>-471.32400000000001</v>
      </c>
      <c r="N41" s="492">
        <f t="shared" si="6"/>
        <v>3062.7438079913154</v>
      </c>
      <c r="O41" s="491"/>
      <c r="P41" s="491">
        <v>3037.3330639888432</v>
      </c>
      <c r="Q41" s="491">
        <v>573.89278900148884</v>
      </c>
      <c r="R41" s="491">
        <f t="shared" si="5"/>
        <v>-471.32400000000001</v>
      </c>
      <c r="S41" s="492">
        <f t="shared" si="7"/>
        <v>3139.9018529903319</v>
      </c>
    </row>
    <row r="42" spans="1:19">
      <c r="A42" s="489">
        <v>106</v>
      </c>
      <c r="B42" s="490" t="s">
        <v>36</v>
      </c>
      <c r="C42" s="491">
        <v>8833.9349002371637</v>
      </c>
      <c r="D42" s="491">
        <v>-4233.722495387743</v>
      </c>
      <c r="E42" s="491">
        <v>-1411.2408317959143</v>
      </c>
      <c r="F42" s="491">
        <v>-541.61222280633126</v>
      </c>
      <c r="G42" s="491">
        <v>7144.6828465201279</v>
      </c>
      <c r="H42" s="491">
        <v>-1743.95</v>
      </c>
      <c r="I42" s="492">
        <f t="shared" si="3"/>
        <v>14234.667746757292</v>
      </c>
      <c r="J42" s="491"/>
      <c r="K42" s="491">
        <v>8613.3333832692915</v>
      </c>
      <c r="L42" s="491">
        <v>7287.5748857213011</v>
      </c>
      <c r="M42" s="491">
        <f t="shared" si="4"/>
        <v>-1743.95</v>
      </c>
      <c r="N42" s="492">
        <f t="shared" si="6"/>
        <v>14156.958268990591</v>
      </c>
      <c r="O42" s="491"/>
      <c r="P42" s="491">
        <v>8026.0188384418107</v>
      </c>
      <c r="Q42" s="491">
        <v>7605.4904537729026</v>
      </c>
      <c r="R42" s="491">
        <f t="shared" si="5"/>
        <v>-1743.95</v>
      </c>
      <c r="S42" s="492">
        <f t="shared" si="7"/>
        <v>13887.559292214712</v>
      </c>
    </row>
    <row r="43" spans="1:19">
      <c r="A43" s="489">
        <v>108</v>
      </c>
      <c r="B43" s="490" t="s">
        <v>37</v>
      </c>
      <c r="C43" s="491">
        <v>7720.3871852507382</v>
      </c>
      <c r="D43" s="491">
        <v>-927.9503309013844</v>
      </c>
      <c r="E43" s="491">
        <v>-309.31677696712808</v>
      </c>
      <c r="F43" s="491">
        <v>-117.07376332594077</v>
      </c>
      <c r="G43" s="491">
        <v>1874.8689035590808</v>
      </c>
      <c r="H43" s="491">
        <v>-1302.704</v>
      </c>
      <c r="I43" s="492">
        <f t="shared" si="3"/>
        <v>8292.5520888098199</v>
      </c>
      <c r="J43" s="491"/>
      <c r="K43" s="491">
        <v>7852.6928600701394</v>
      </c>
      <c r="L43" s="491">
        <v>1941.5424486456125</v>
      </c>
      <c r="M43" s="491">
        <f t="shared" si="4"/>
        <v>-1302.704</v>
      </c>
      <c r="N43" s="492">
        <f t="shared" si="6"/>
        <v>8491.5313087157519</v>
      </c>
      <c r="O43" s="491"/>
      <c r="P43" s="491">
        <v>8036.0641549506518</v>
      </c>
      <c r="Q43" s="491">
        <v>2030.1334180314266</v>
      </c>
      <c r="R43" s="491">
        <f t="shared" si="5"/>
        <v>-1302.704</v>
      </c>
      <c r="S43" s="492">
        <f t="shared" si="7"/>
        <v>8763.4935729820791</v>
      </c>
    </row>
    <row r="44" spans="1:19">
      <c r="A44" s="489">
        <v>109</v>
      </c>
      <c r="B44" s="490" t="s">
        <v>38</v>
      </c>
      <c r="C44" s="491">
        <v>20044.346248910526</v>
      </c>
      <c r="D44" s="491">
        <v>-6155.8471644265283</v>
      </c>
      <c r="E44" s="491">
        <v>-2051.9490548088429</v>
      </c>
      <c r="F44" s="491">
        <v>-787.10962215539109</v>
      </c>
      <c r="G44" s="491">
        <v>11250.001605443294</v>
      </c>
      <c r="H44" s="491">
        <v>-14107.355</v>
      </c>
      <c r="I44" s="492">
        <f t="shared" si="3"/>
        <v>17186.992854353823</v>
      </c>
      <c r="J44" s="491"/>
      <c r="K44" s="491">
        <v>18604.787602861255</v>
      </c>
      <c r="L44" s="491">
        <v>11600.929519891029</v>
      </c>
      <c r="M44" s="491">
        <f t="shared" si="4"/>
        <v>-14107.355</v>
      </c>
      <c r="N44" s="492">
        <f t="shared" si="6"/>
        <v>16098.362122752285</v>
      </c>
      <c r="O44" s="491"/>
      <c r="P44" s="491">
        <v>17924.561065767051</v>
      </c>
      <c r="Q44" s="491">
        <v>12124.497616521243</v>
      </c>
      <c r="R44" s="491">
        <f t="shared" si="5"/>
        <v>-14107.355</v>
      </c>
      <c r="S44" s="492">
        <f t="shared" si="7"/>
        <v>15941.703682288295</v>
      </c>
    </row>
    <row r="45" spans="1:19">
      <c r="A45" s="489">
        <v>111</v>
      </c>
      <c r="B45" s="490" t="s">
        <v>39</v>
      </c>
      <c r="C45" s="491">
        <v>10312.551578114351</v>
      </c>
      <c r="D45" s="491">
        <v>-1640.3107584647557</v>
      </c>
      <c r="E45" s="491">
        <v>-546.77025282158525</v>
      </c>
      <c r="F45" s="491">
        <v>-206.40339339211221</v>
      </c>
      <c r="G45" s="491">
        <v>3329.6590805534056</v>
      </c>
      <c r="H45" s="491">
        <v>-2674.1709999999998</v>
      </c>
      <c r="I45" s="492">
        <f t="shared" si="3"/>
        <v>10968.039658667756</v>
      </c>
      <c r="J45" s="491"/>
      <c r="K45" s="491">
        <v>9889.0667301584945</v>
      </c>
      <c r="L45" s="491">
        <v>3444.0802181814806</v>
      </c>
      <c r="M45" s="491">
        <f t="shared" si="4"/>
        <v>-2674.1709999999998</v>
      </c>
      <c r="N45" s="492">
        <f t="shared" si="6"/>
        <v>10658.975948339974</v>
      </c>
      <c r="O45" s="491"/>
      <c r="P45" s="491">
        <v>9470.5548667442235</v>
      </c>
      <c r="Q45" s="491">
        <v>3590.7905706683837</v>
      </c>
      <c r="R45" s="491">
        <f t="shared" si="5"/>
        <v>-2674.1709999999998</v>
      </c>
      <c r="S45" s="492">
        <f t="shared" si="7"/>
        <v>10387.174437412606</v>
      </c>
    </row>
    <row r="46" spans="1:19">
      <c r="A46" s="489">
        <v>139</v>
      </c>
      <c r="B46" s="490" t="s">
        <v>40</v>
      </c>
      <c r="C46" s="491">
        <v>12514.486792916477</v>
      </c>
      <c r="D46" s="491">
        <v>-891.40046898423907</v>
      </c>
      <c r="E46" s="491">
        <v>-297.13348966141302</v>
      </c>
      <c r="F46" s="491">
        <v>-112.515302731967</v>
      </c>
      <c r="G46" s="491">
        <v>1588.9851559112813</v>
      </c>
      <c r="H46" s="491">
        <v>83.582999999999998</v>
      </c>
      <c r="I46" s="492">
        <f t="shared" si="3"/>
        <v>14187.054948827759</v>
      </c>
      <c r="J46" s="491"/>
      <c r="K46" s="491">
        <v>13064.281360673973</v>
      </c>
      <c r="L46" s="491">
        <v>1644.1328562390258</v>
      </c>
      <c r="M46" s="491">
        <f t="shared" si="4"/>
        <v>83.582999999999998</v>
      </c>
      <c r="N46" s="492">
        <f t="shared" si="6"/>
        <v>14791.997216913</v>
      </c>
      <c r="O46" s="491"/>
      <c r="P46" s="491">
        <v>13357.558368121036</v>
      </c>
      <c r="Q46" s="491">
        <v>1720.3821141497185</v>
      </c>
      <c r="R46" s="491">
        <f t="shared" si="5"/>
        <v>83.582999999999998</v>
      </c>
      <c r="S46" s="492">
        <f t="shared" si="7"/>
        <v>15161.523482270755</v>
      </c>
    </row>
    <row r="47" spans="1:19">
      <c r="A47" s="489">
        <v>140</v>
      </c>
      <c r="B47" s="490" t="s">
        <v>41</v>
      </c>
      <c r="C47" s="491">
        <v>20347.410139293694</v>
      </c>
      <c r="D47" s="491">
        <v>-1881.8655389567803</v>
      </c>
      <c r="E47" s="491">
        <v>-627.28851298559346</v>
      </c>
      <c r="F47" s="491">
        <v>-238.60185997340415</v>
      </c>
      <c r="G47" s="491">
        <v>3929.9850634774562</v>
      </c>
      <c r="H47" s="491">
        <v>-1388.7070000000001</v>
      </c>
      <c r="I47" s="492">
        <f t="shared" si="3"/>
        <v>22888.688202771151</v>
      </c>
      <c r="J47" s="491"/>
      <c r="K47" s="491">
        <v>20186.191620567366</v>
      </c>
      <c r="L47" s="491">
        <v>4062.1899963490573</v>
      </c>
      <c r="M47" s="491">
        <f t="shared" si="4"/>
        <v>-1388.7070000000001</v>
      </c>
      <c r="N47" s="492">
        <f t="shared" si="6"/>
        <v>22859.674616916425</v>
      </c>
      <c r="O47" s="491"/>
      <c r="P47" s="491">
        <v>19793.975969574487</v>
      </c>
      <c r="Q47" s="491">
        <v>4229.9353426321222</v>
      </c>
      <c r="R47" s="491">
        <f t="shared" si="5"/>
        <v>-1388.7070000000001</v>
      </c>
      <c r="S47" s="492">
        <f t="shared" si="7"/>
        <v>22635.20431220661</v>
      </c>
    </row>
    <row r="48" spans="1:19">
      <c r="A48" s="489">
        <v>142</v>
      </c>
      <c r="B48" s="490" t="s">
        <v>42</v>
      </c>
      <c r="C48" s="491">
        <v>4044.0005945199709</v>
      </c>
      <c r="D48" s="491">
        <v>-588.41658888394306</v>
      </c>
      <c r="E48" s="491">
        <v>-196.13886296131435</v>
      </c>
      <c r="F48" s="491">
        <v>-74.751811923006557</v>
      </c>
      <c r="G48" s="491">
        <v>1260.4675527953068</v>
      </c>
      <c r="H48" s="491">
        <v>-661.35900000000004</v>
      </c>
      <c r="I48" s="492">
        <f t="shared" si="3"/>
        <v>4643.1091473152774</v>
      </c>
      <c r="J48" s="491"/>
      <c r="K48" s="491">
        <v>4156.8277984399483</v>
      </c>
      <c r="L48" s="491">
        <v>1304.2104650313395</v>
      </c>
      <c r="M48" s="491">
        <f t="shared" si="4"/>
        <v>-661.35900000000004</v>
      </c>
      <c r="N48" s="492">
        <f t="shared" si="6"/>
        <v>4799.6792634712874</v>
      </c>
      <c r="O48" s="491"/>
      <c r="P48" s="491">
        <v>4180.426127008961</v>
      </c>
      <c r="Q48" s="491">
        <v>1361.064239327017</v>
      </c>
      <c r="R48" s="491">
        <f t="shared" si="5"/>
        <v>-661.35900000000004</v>
      </c>
      <c r="S48" s="492">
        <f t="shared" si="7"/>
        <v>4880.1313663359779</v>
      </c>
    </row>
    <row r="49" spans="1:19">
      <c r="A49" s="489">
        <v>143</v>
      </c>
      <c r="B49" s="490" t="s">
        <v>43</v>
      </c>
      <c r="C49" s="491">
        <v>2885.0778794668381</v>
      </c>
      <c r="D49" s="491">
        <v>-615.5575754560806</v>
      </c>
      <c r="E49" s="491">
        <v>-205.1858584853602</v>
      </c>
      <c r="F49" s="491">
        <v>-77.447551309798158</v>
      </c>
      <c r="G49" s="491">
        <v>1458.1020999622647</v>
      </c>
      <c r="H49" s="491">
        <v>-895.83199999999999</v>
      </c>
      <c r="I49" s="492">
        <f t="shared" si="3"/>
        <v>3447.3479794291029</v>
      </c>
      <c r="J49" s="491"/>
      <c r="K49" s="491">
        <v>2792.6582369129965</v>
      </c>
      <c r="L49" s="491">
        <v>1511.7114379424431</v>
      </c>
      <c r="M49" s="491">
        <f t="shared" si="4"/>
        <v>-895.83199999999999</v>
      </c>
      <c r="N49" s="492">
        <f t="shared" si="6"/>
        <v>3408.5376748554395</v>
      </c>
      <c r="O49" s="491"/>
      <c r="P49" s="491">
        <v>3019.6452715187584</v>
      </c>
      <c r="Q49" s="491">
        <v>1575.4125454454518</v>
      </c>
      <c r="R49" s="491">
        <f t="shared" si="5"/>
        <v>-895.83199999999999</v>
      </c>
      <c r="S49" s="492">
        <f t="shared" si="7"/>
        <v>3699.2258169642105</v>
      </c>
    </row>
    <row r="50" spans="1:19">
      <c r="A50" s="489">
        <v>145</v>
      </c>
      <c r="B50" s="490" t="s">
        <v>44</v>
      </c>
      <c r="C50" s="491">
        <v>13077.457286828689</v>
      </c>
      <c r="D50" s="491">
        <v>-1119.022876369233</v>
      </c>
      <c r="E50" s="491">
        <v>-373.00762545641101</v>
      </c>
      <c r="F50" s="491">
        <v>-143.57993901323502</v>
      </c>
      <c r="G50" s="491">
        <v>2336.5852266373518</v>
      </c>
      <c r="H50" s="491">
        <v>-426.69099999999997</v>
      </c>
      <c r="I50" s="492">
        <f t="shared" si="3"/>
        <v>14987.351513466039</v>
      </c>
      <c r="J50" s="491"/>
      <c r="K50" s="491">
        <v>13373.024109234302</v>
      </c>
      <c r="L50" s="491">
        <v>2414.5399011645018</v>
      </c>
      <c r="M50" s="491">
        <f t="shared" si="4"/>
        <v>-426.69099999999997</v>
      </c>
      <c r="N50" s="492">
        <f t="shared" si="6"/>
        <v>15360.873010398804</v>
      </c>
      <c r="O50" s="491"/>
      <c r="P50" s="491">
        <v>13801.193264360136</v>
      </c>
      <c r="Q50" s="491">
        <v>2513.4973492793133</v>
      </c>
      <c r="R50" s="491">
        <f t="shared" si="5"/>
        <v>-426.69099999999997</v>
      </c>
      <c r="S50" s="492">
        <f t="shared" si="7"/>
        <v>15887.999613639449</v>
      </c>
    </row>
    <row r="51" spans="1:19">
      <c r="A51" s="489">
        <v>146</v>
      </c>
      <c r="B51" s="490" t="s">
        <v>45</v>
      </c>
      <c r="C51" s="491">
        <v>4074.2900007354961</v>
      </c>
      <c r="D51" s="491">
        <v>-406.39103894014022</v>
      </c>
      <c r="E51" s="491">
        <v>-135.46367964671339</v>
      </c>
      <c r="F51" s="491">
        <v>-51.381024106186679</v>
      </c>
      <c r="G51" s="491">
        <v>1091.3627795277962</v>
      </c>
      <c r="H51" s="491">
        <v>-153.267</v>
      </c>
      <c r="I51" s="492">
        <f t="shared" si="3"/>
        <v>5012.385780263292</v>
      </c>
      <c r="J51" s="491"/>
      <c r="K51" s="491">
        <v>4215.9970289653156</v>
      </c>
      <c r="L51" s="491">
        <v>1129.5385676124345</v>
      </c>
      <c r="M51" s="491">
        <f t="shared" si="4"/>
        <v>-153.267</v>
      </c>
      <c r="N51" s="492">
        <f t="shared" si="6"/>
        <v>5192.26859657775</v>
      </c>
      <c r="O51" s="491"/>
      <c r="P51" s="491">
        <v>4437.3685592392403</v>
      </c>
      <c r="Q51" s="491">
        <v>1173.4619128819065</v>
      </c>
      <c r="R51" s="491">
        <f t="shared" si="5"/>
        <v>-153.267</v>
      </c>
      <c r="S51" s="492">
        <f t="shared" si="7"/>
        <v>5457.5634721211472</v>
      </c>
    </row>
    <row r="52" spans="1:19">
      <c r="A52" s="489">
        <v>148</v>
      </c>
      <c r="B52" s="490" t="s">
        <v>46</v>
      </c>
      <c r="C52" s="491">
        <v>11666.9966451579</v>
      </c>
      <c r="D52" s="491">
        <v>-637.54177457951209</v>
      </c>
      <c r="E52" s="491">
        <v>-212.51392485983737</v>
      </c>
      <c r="F52" s="491">
        <v>-79.634224031272879</v>
      </c>
      <c r="G52" s="491">
        <v>1236.9179100514227</v>
      </c>
      <c r="H52" s="491">
        <v>-768.08900000000006</v>
      </c>
      <c r="I52" s="492">
        <f t="shared" si="3"/>
        <v>12135.825555209323</v>
      </c>
      <c r="J52" s="491"/>
      <c r="K52" s="491">
        <v>11937.729709597004</v>
      </c>
      <c r="L52" s="491">
        <v>1275.1414406326626</v>
      </c>
      <c r="M52" s="491">
        <f t="shared" si="4"/>
        <v>-768.08900000000006</v>
      </c>
      <c r="N52" s="492">
        <f t="shared" si="6"/>
        <v>12444.782150229667</v>
      </c>
      <c r="O52" s="491"/>
      <c r="P52" s="491">
        <v>11809.879954718133</v>
      </c>
      <c r="Q52" s="491">
        <v>1325.1508835005197</v>
      </c>
      <c r="R52" s="491">
        <f t="shared" si="5"/>
        <v>-768.08900000000006</v>
      </c>
      <c r="S52" s="492">
        <f t="shared" si="7"/>
        <v>12366.941838218652</v>
      </c>
    </row>
    <row r="53" spans="1:19">
      <c r="A53" s="489">
        <v>149</v>
      </c>
      <c r="B53" s="490" t="s">
        <v>47</v>
      </c>
      <c r="C53" s="491">
        <v>2943.1042031971133</v>
      </c>
      <c r="D53" s="491">
        <v>-487.09023901462933</v>
      </c>
      <c r="E53" s="491">
        <v>-162.36341300487643</v>
      </c>
      <c r="F53" s="491">
        <v>-60.31283014310992</v>
      </c>
      <c r="G53" s="491">
        <v>928.88013851819755</v>
      </c>
      <c r="H53" s="491">
        <v>-1284.588</v>
      </c>
      <c r="I53" s="492">
        <f t="shared" si="3"/>
        <v>2587.3963417153109</v>
      </c>
      <c r="J53" s="491"/>
      <c r="K53" s="491">
        <v>2619.097063333777</v>
      </c>
      <c r="L53" s="491">
        <v>945.51307463411001</v>
      </c>
      <c r="M53" s="491">
        <f t="shared" si="4"/>
        <v>-1284.588</v>
      </c>
      <c r="N53" s="492">
        <f t="shared" si="6"/>
        <v>2280.0221379678869</v>
      </c>
      <c r="O53" s="491"/>
      <c r="P53" s="491">
        <v>2540.0032681167222</v>
      </c>
      <c r="Q53" s="491">
        <v>982.63926347576648</v>
      </c>
      <c r="R53" s="491">
        <f t="shared" si="5"/>
        <v>-1284.588</v>
      </c>
      <c r="S53" s="492">
        <f t="shared" si="7"/>
        <v>2238.0545315924892</v>
      </c>
    </row>
    <row r="54" spans="1:19">
      <c r="A54" s="489">
        <v>151</v>
      </c>
      <c r="B54" s="490" t="s">
        <v>48</v>
      </c>
      <c r="C54" s="491">
        <v>440.35558797498305</v>
      </c>
      <c r="D54" s="491">
        <v>-167.5503571053294</v>
      </c>
      <c r="E54" s="491">
        <v>-55.850119035109799</v>
      </c>
      <c r="F54" s="491">
        <v>-21.091557519832989</v>
      </c>
      <c r="G54" s="491">
        <v>530.25593026602087</v>
      </c>
      <c r="H54" s="491">
        <v>-518.93299999999999</v>
      </c>
      <c r="I54" s="492">
        <f t="shared" si="3"/>
        <v>451.67851824100399</v>
      </c>
      <c r="J54" s="491"/>
      <c r="K54" s="491">
        <v>675.76030843104309</v>
      </c>
      <c r="L54" s="491">
        <v>548.76501568584411</v>
      </c>
      <c r="M54" s="491">
        <f t="shared" si="4"/>
        <v>-518.93299999999999</v>
      </c>
      <c r="N54" s="492">
        <f t="shared" si="6"/>
        <v>705.59232411688708</v>
      </c>
      <c r="O54" s="491"/>
      <c r="P54" s="491">
        <v>811.20013467925662</v>
      </c>
      <c r="Q54" s="491">
        <v>569.68823739007394</v>
      </c>
      <c r="R54" s="491">
        <f t="shared" si="5"/>
        <v>-518.93299999999999</v>
      </c>
      <c r="S54" s="492">
        <f t="shared" si="7"/>
        <v>861.95537206933068</v>
      </c>
    </row>
    <row r="55" spans="1:19">
      <c r="A55" s="489">
        <v>152</v>
      </c>
      <c r="B55" s="490" t="s">
        <v>49</v>
      </c>
      <c r="C55" s="491">
        <v>3242.0917814274899</v>
      </c>
      <c r="D55" s="491">
        <v>-398.61062278946082</v>
      </c>
      <c r="E55" s="491">
        <v>-132.87020759648692</v>
      </c>
      <c r="F55" s="491">
        <v>-49.923242291870181</v>
      </c>
      <c r="G55" s="491">
        <v>987.20354745615259</v>
      </c>
      <c r="H55" s="491">
        <v>-1.8959999999999999</v>
      </c>
      <c r="I55" s="492">
        <f t="shared" si="3"/>
        <v>4227.3993288836427</v>
      </c>
      <c r="J55" s="491"/>
      <c r="K55" s="491">
        <v>3126.2237920713583</v>
      </c>
      <c r="L55" s="491">
        <v>1019.7668947806912</v>
      </c>
      <c r="M55" s="491">
        <f t="shared" si="4"/>
        <v>-1.8959999999999999</v>
      </c>
      <c r="N55" s="492">
        <f t="shared" si="6"/>
        <v>4144.0946868520496</v>
      </c>
      <c r="O55" s="491"/>
      <c r="P55" s="491">
        <v>3390.3090096123142</v>
      </c>
      <c r="Q55" s="491">
        <v>1059.4638261056803</v>
      </c>
      <c r="R55" s="491">
        <f t="shared" si="5"/>
        <v>-1.8959999999999999</v>
      </c>
      <c r="S55" s="492">
        <f t="shared" si="7"/>
        <v>4447.8768357179952</v>
      </c>
    </row>
    <row r="56" spans="1:19">
      <c r="A56" s="489">
        <v>153</v>
      </c>
      <c r="B56" s="490" t="s">
        <v>50</v>
      </c>
      <c r="C56" s="491">
        <v>18704.628708238095</v>
      </c>
      <c r="D56" s="491">
        <v>-2280.5666317014816</v>
      </c>
      <c r="E56" s="491">
        <v>-760.18887723382716</v>
      </c>
      <c r="F56" s="491">
        <v>-289.80933862550552</v>
      </c>
      <c r="G56" s="491">
        <v>4167.9669819039163</v>
      </c>
      <c r="H56" s="491">
        <v>-1241.6869999999999</v>
      </c>
      <c r="I56" s="492">
        <f t="shared" si="3"/>
        <v>21630.908690142009</v>
      </c>
      <c r="J56" s="491"/>
      <c r="K56" s="491">
        <v>18567.808770489741</v>
      </c>
      <c r="L56" s="491">
        <v>4310.9734404139808</v>
      </c>
      <c r="M56" s="491">
        <f t="shared" si="4"/>
        <v>-1241.6869999999999</v>
      </c>
      <c r="N56" s="492">
        <f t="shared" si="6"/>
        <v>21637.095210903724</v>
      </c>
      <c r="O56" s="491"/>
      <c r="P56" s="491">
        <v>18856.593094707554</v>
      </c>
      <c r="Q56" s="491">
        <v>4493.6483810692562</v>
      </c>
      <c r="R56" s="491">
        <f t="shared" si="5"/>
        <v>-1241.6869999999999</v>
      </c>
      <c r="S56" s="492">
        <f t="shared" si="7"/>
        <v>22108.554475776808</v>
      </c>
    </row>
    <row r="57" spans="1:19">
      <c r="A57" s="489">
        <v>165</v>
      </c>
      <c r="B57" s="490" t="s">
        <v>51</v>
      </c>
      <c r="C57" s="491">
        <v>8686.9065768439286</v>
      </c>
      <c r="D57" s="491">
        <v>-1472.8508713146666</v>
      </c>
      <c r="E57" s="491">
        <v>-490.95029043822223</v>
      </c>
      <c r="F57" s="491">
        <v>-183.77306617938959</v>
      </c>
      <c r="G57" s="491">
        <v>2709.9775080720096</v>
      </c>
      <c r="H57" s="491">
        <v>-2158.9059999999999</v>
      </c>
      <c r="I57" s="492">
        <f t="shared" si="3"/>
        <v>9237.9780849159397</v>
      </c>
      <c r="J57" s="491"/>
      <c r="K57" s="491">
        <v>8539.9113924237772</v>
      </c>
      <c r="L57" s="491">
        <v>2791.0598752031096</v>
      </c>
      <c r="M57" s="491">
        <f t="shared" si="4"/>
        <v>-2158.9059999999999</v>
      </c>
      <c r="N57" s="492">
        <f t="shared" si="6"/>
        <v>9172.0652676268874</v>
      </c>
      <c r="O57" s="491"/>
      <c r="P57" s="491">
        <v>8387.2805819465575</v>
      </c>
      <c r="Q57" s="491">
        <v>2909.4815199098043</v>
      </c>
      <c r="R57" s="491">
        <f t="shared" si="5"/>
        <v>-2158.9059999999999</v>
      </c>
      <c r="S57" s="492">
        <f t="shared" si="7"/>
        <v>9137.8561018563632</v>
      </c>
    </row>
    <row r="58" spans="1:19">
      <c r="A58" s="489">
        <v>167</v>
      </c>
      <c r="B58" s="490" t="s">
        <v>52</v>
      </c>
      <c r="C58" s="491">
        <v>35211.550619622074</v>
      </c>
      <c r="D58" s="491">
        <v>-7012.5976405536712</v>
      </c>
      <c r="E58" s="491">
        <v>-2337.5325468512237</v>
      </c>
      <c r="F58" s="491">
        <v>-898.58365216284631</v>
      </c>
      <c r="G58" s="491">
        <v>13685.29060577686</v>
      </c>
      <c r="H58" s="491">
        <v>-761.62099999999998</v>
      </c>
      <c r="I58" s="492">
        <f t="shared" si="3"/>
        <v>48135.220225398938</v>
      </c>
      <c r="J58" s="491"/>
      <c r="K58" s="491">
        <v>36328.404531101703</v>
      </c>
      <c r="L58" s="491">
        <v>14202.697537406055</v>
      </c>
      <c r="M58" s="491">
        <f t="shared" si="4"/>
        <v>-761.62099999999998</v>
      </c>
      <c r="N58" s="492">
        <f t="shared" si="6"/>
        <v>49769.481068507761</v>
      </c>
      <c r="O58" s="491"/>
      <c r="P58" s="491">
        <v>36462.448533911018</v>
      </c>
      <c r="Q58" s="491">
        <v>14855.580838014834</v>
      </c>
      <c r="R58" s="491">
        <f t="shared" si="5"/>
        <v>-761.62099999999998</v>
      </c>
      <c r="S58" s="492">
        <f t="shared" si="7"/>
        <v>50556.408371925849</v>
      </c>
    </row>
    <row r="59" spans="1:19">
      <c r="A59" s="489">
        <v>169</v>
      </c>
      <c r="B59" s="490" t="s">
        <v>53</v>
      </c>
      <c r="C59" s="491">
        <v>3046.0714292015341</v>
      </c>
      <c r="D59" s="491">
        <v>-451.44507664988868</v>
      </c>
      <c r="E59" s="491">
        <v>-150.48169221662954</v>
      </c>
      <c r="F59" s="491">
        <v>-56.413842274660269</v>
      </c>
      <c r="G59" s="491">
        <v>961.05596627035573</v>
      </c>
      <c r="H59" s="491">
        <v>-1197.192</v>
      </c>
      <c r="I59" s="492">
        <f t="shared" si="3"/>
        <v>2809.9353954718899</v>
      </c>
      <c r="J59" s="491"/>
      <c r="K59" s="491">
        <v>2904.9865081499515</v>
      </c>
      <c r="L59" s="491">
        <v>993.60572358787158</v>
      </c>
      <c r="M59" s="491">
        <f t="shared" si="4"/>
        <v>-1197.192</v>
      </c>
      <c r="N59" s="492">
        <f t="shared" si="6"/>
        <v>2701.4002317378231</v>
      </c>
      <c r="O59" s="491"/>
      <c r="P59" s="491">
        <v>3092.3046576967176</v>
      </c>
      <c r="Q59" s="491">
        <v>1033.5985330089241</v>
      </c>
      <c r="R59" s="491">
        <f t="shared" si="5"/>
        <v>-1197.192</v>
      </c>
      <c r="S59" s="492">
        <f t="shared" si="7"/>
        <v>2928.7111907056415</v>
      </c>
    </row>
    <row r="60" spans="1:19">
      <c r="A60" s="489">
        <v>171</v>
      </c>
      <c r="B60" s="490" t="s">
        <v>54</v>
      </c>
      <c r="C60" s="491">
        <v>2418.0408968453903</v>
      </c>
      <c r="D60" s="491">
        <v>-410.73359679168226</v>
      </c>
      <c r="E60" s="491">
        <v>-136.91119893056074</v>
      </c>
      <c r="F60" s="491">
        <v>-51.751254408235305</v>
      </c>
      <c r="G60" s="491">
        <v>997.85665578730709</v>
      </c>
      <c r="H60" s="491">
        <v>-329.19200000000001</v>
      </c>
      <c r="I60" s="492">
        <f t="shared" si="3"/>
        <v>3086.7055526326976</v>
      </c>
      <c r="J60" s="491"/>
      <c r="K60" s="491">
        <v>2466.618698228473</v>
      </c>
      <c r="L60" s="491">
        <v>1030.2164773137106</v>
      </c>
      <c r="M60" s="491">
        <f t="shared" si="4"/>
        <v>-329.19200000000001</v>
      </c>
      <c r="N60" s="492">
        <f t="shared" si="6"/>
        <v>3167.6431755421836</v>
      </c>
      <c r="O60" s="491"/>
      <c r="P60" s="491">
        <v>2613.0019086000143</v>
      </c>
      <c r="Q60" s="491">
        <v>1071.8021060112396</v>
      </c>
      <c r="R60" s="491">
        <f t="shared" si="5"/>
        <v>-329.19200000000001</v>
      </c>
      <c r="S60" s="492">
        <f t="shared" si="7"/>
        <v>3355.6120146112539</v>
      </c>
    </row>
    <row r="61" spans="1:19">
      <c r="A61" s="489">
        <v>172</v>
      </c>
      <c r="B61" s="490" t="s">
        <v>55</v>
      </c>
      <c r="C61" s="491">
        <v>2250.2216411504496</v>
      </c>
      <c r="D61" s="491">
        <v>-377.35018330795299</v>
      </c>
      <c r="E61" s="491">
        <v>-125.78339443598433</v>
      </c>
      <c r="F61" s="491">
        <v>-47.273781692834667</v>
      </c>
      <c r="G61" s="491">
        <v>994.46872305739657</v>
      </c>
      <c r="H61" s="491">
        <v>92.094999999999999</v>
      </c>
      <c r="I61" s="492">
        <f t="shared" si="3"/>
        <v>3336.7853642078458</v>
      </c>
      <c r="J61" s="491"/>
      <c r="K61" s="491">
        <v>2172.2040740815473</v>
      </c>
      <c r="L61" s="491">
        <v>1029.4357529043959</v>
      </c>
      <c r="M61" s="491">
        <f t="shared" si="4"/>
        <v>92.094999999999999</v>
      </c>
      <c r="N61" s="492">
        <f t="shared" si="6"/>
        <v>3293.7348269859431</v>
      </c>
      <c r="O61" s="491"/>
      <c r="P61" s="491">
        <v>2270.4881531163837</v>
      </c>
      <c r="Q61" s="491">
        <v>1070.0252978601877</v>
      </c>
      <c r="R61" s="491">
        <f t="shared" si="5"/>
        <v>92.094999999999999</v>
      </c>
      <c r="S61" s="492">
        <f t="shared" si="7"/>
        <v>3432.608450976571</v>
      </c>
    </row>
    <row r="62" spans="1:19">
      <c r="A62" s="489">
        <v>176</v>
      </c>
      <c r="B62" s="490" t="s">
        <v>56</v>
      </c>
      <c r="C62" s="491">
        <v>2081.0154934535317</v>
      </c>
      <c r="D62" s="491">
        <v>-393.72524520647602</v>
      </c>
      <c r="E62" s="491">
        <v>-131.24174840215866</v>
      </c>
      <c r="F62" s="491">
        <v>-49.229060475529003</v>
      </c>
      <c r="G62" s="491">
        <v>1062.7535631953515</v>
      </c>
      <c r="H62" s="491">
        <v>-88.162999999999997</v>
      </c>
      <c r="I62" s="492">
        <f t="shared" si="3"/>
        <v>3055.6060566488832</v>
      </c>
      <c r="J62" s="491"/>
      <c r="K62" s="491">
        <v>2161.9095976084313</v>
      </c>
      <c r="L62" s="491">
        <v>1099.3944415306603</v>
      </c>
      <c r="M62" s="491">
        <f t="shared" si="4"/>
        <v>-88.162999999999997</v>
      </c>
      <c r="N62" s="492">
        <f t="shared" si="6"/>
        <v>3173.1410391390914</v>
      </c>
      <c r="O62" s="491"/>
      <c r="P62" s="491">
        <v>2475.5607087744588</v>
      </c>
      <c r="Q62" s="491">
        <v>1141.5794443599425</v>
      </c>
      <c r="R62" s="491">
        <f t="shared" si="5"/>
        <v>-88.162999999999997</v>
      </c>
      <c r="S62" s="492">
        <f t="shared" si="7"/>
        <v>3528.9771531344013</v>
      </c>
    </row>
    <row r="63" spans="1:19">
      <c r="A63" s="489">
        <v>177</v>
      </c>
      <c r="B63" s="490" t="s">
        <v>57</v>
      </c>
      <c r="C63" s="491">
        <v>1132.6919048489071</v>
      </c>
      <c r="D63" s="491">
        <v>-159.9508808651309</v>
      </c>
      <c r="E63" s="491">
        <v>-53.316960288376961</v>
      </c>
      <c r="F63" s="491">
        <v>-19.703193887150622</v>
      </c>
      <c r="G63" s="491">
        <v>393.26960327365845</v>
      </c>
      <c r="H63" s="491">
        <v>-451.851</v>
      </c>
      <c r="I63" s="492">
        <f t="shared" si="3"/>
        <v>1074.1105081225655</v>
      </c>
      <c r="J63" s="491"/>
      <c r="K63" s="491">
        <v>1018.0198334998405</v>
      </c>
      <c r="L63" s="491">
        <v>405.96250846460003</v>
      </c>
      <c r="M63" s="491">
        <f t="shared" si="4"/>
        <v>-451.851</v>
      </c>
      <c r="N63" s="492">
        <f t="shared" si="6"/>
        <v>972.13134196444059</v>
      </c>
      <c r="O63" s="491"/>
      <c r="P63" s="491">
        <v>1062.1289543852433</v>
      </c>
      <c r="Q63" s="491">
        <v>421.54832162983746</v>
      </c>
      <c r="R63" s="491">
        <f t="shared" si="5"/>
        <v>-451.851</v>
      </c>
      <c r="S63" s="492">
        <f t="shared" si="7"/>
        <v>1031.8262760150806</v>
      </c>
    </row>
    <row r="64" spans="1:19">
      <c r="A64" s="489">
        <v>178</v>
      </c>
      <c r="B64" s="490" t="s">
        <v>58</v>
      </c>
      <c r="C64" s="491">
        <v>3313.5424919452053</v>
      </c>
      <c r="D64" s="491">
        <v>-521.92117178220587</v>
      </c>
      <c r="E64" s="491">
        <v>-173.97372392740198</v>
      </c>
      <c r="F64" s="491">
        <v>-64.952278615656837</v>
      </c>
      <c r="G64" s="491">
        <v>1425.184580145883</v>
      </c>
      <c r="H64" s="491">
        <v>-712.04</v>
      </c>
      <c r="I64" s="492">
        <f t="shared" si="3"/>
        <v>4026.6870720910883</v>
      </c>
      <c r="J64" s="491"/>
      <c r="K64" s="491">
        <v>3433.7644935583603</v>
      </c>
      <c r="L64" s="491">
        <v>1473.0045479621249</v>
      </c>
      <c r="M64" s="491">
        <f t="shared" si="4"/>
        <v>-712.04</v>
      </c>
      <c r="N64" s="492">
        <f t="shared" si="6"/>
        <v>4194.7290415204852</v>
      </c>
      <c r="O64" s="491"/>
      <c r="P64" s="491">
        <v>3627.676678479469</v>
      </c>
      <c r="Q64" s="491">
        <v>1528.7167799823333</v>
      </c>
      <c r="R64" s="491">
        <f t="shared" si="5"/>
        <v>-712.04</v>
      </c>
      <c r="S64" s="492">
        <f t="shared" si="7"/>
        <v>4444.3534584618019</v>
      </c>
    </row>
    <row r="65" spans="1:19">
      <c r="A65" s="489">
        <v>179</v>
      </c>
      <c r="B65" s="490" t="s">
        <v>59</v>
      </c>
      <c r="C65" s="491">
        <v>52906.273401024955</v>
      </c>
      <c r="D65" s="491">
        <v>-13198.390360164791</v>
      </c>
      <c r="E65" s="491">
        <v>-4399.4634533882636</v>
      </c>
      <c r="F65" s="491">
        <v>-1697.0315773184768</v>
      </c>
      <c r="G65" s="491">
        <v>22895.92618138055</v>
      </c>
      <c r="H65" s="491">
        <v>-23235.94</v>
      </c>
      <c r="I65" s="492">
        <f t="shared" si="3"/>
        <v>52566.259582405502</v>
      </c>
      <c r="J65" s="491"/>
      <c r="K65" s="491">
        <v>54603.798079850356</v>
      </c>
      <c r="L65" s="491">
        <v>23684.029458985769</v>
      </c>
      <c r="M65" s="491">
        <f t="shared" si="4"/>
        <v>-23235.94</v>
      </c>
      <c r="N65" s="492">
        <f t="shared" si="6"/>
        <v>55051.887538836119</v>
      </c>
      <c r="O65" s="491"/>
      <c r="P65" s="491">
        <v>50787.570670731577</v>
      </c>
      <c r="Q65" s="491">
        <v>24779.830448521789</v>
      </c>
      <c r="R65" s="491">
        <f t="shared" si="5"/>
        <v>-23235.94</v>
      </c>
      <c r="S65" s="492">
        <f t="shared" si="7"/>
        <v>52331.461119253363</v>
      </c>
    </row>
    <row r="66" spans="1:19">
      <c r="A66" s="489">
        <v>181</v>
      </c>
      <c r="B66" s="490" t="s">
        <v>60</v>
      </c>
      <c r="C66" s="491">
        <v>1922.2369155425388</v>
      </c>
      <c r="D66" s="491">
        <v>-152.26093466969189</v>
      </c>
      <c r="E66" s="491">
        <v>-50.753644889897295</v>
      </c>
      <c r="F66" s="491">
        <v>-18.476806011614528</v>
      </c>
      <c r="G66" s="491">
        <v>451.20929213434516</v>
      </c>
      <c r="H66" s="491">
        <v>-381.08300000000003</v>
      </c>
      <c r="I66" s="492">
        <f t="shared" si="3"/>
        <v>1992.363207676884</v>
      </c>
      <c r="J66" s="491"/>
      <c r="K66" s="491">
        <v>1913.6333804567359</v>
      </c>
      <c r="L66" s="491">
        <v>466.46778908018945</v>
      </c>
      <c r="M66" s="491">
        <f t="shared" si="4"/>
        <v>-381.08300000000003</v>
      </c>
      <c r="N66" s="492">
        <f t="shared" si="6"/>
        <v>1999.0181695369251</v>
      </c>
      <c r="O66" s="491"/>
      <c r="P66" s="491">
        <v>2028.7478755870879</v>
      </c>
      <c r="Q66" s="491">
        <v>483.69618569358602</v>
      </c>
      <c r="R66" s="491">
        <f t="shared" si="5"/>
        <v>-381.08300000000003</v>
      </c>
      <c r="S66" s="492">
        <f t="shared" si="7"/>
        <v>2131.3610612806738</v>
      </c>
    </row>
    <row r="67" spans="1:19">
      <c r="A67" s="489">
        <v>182</v>
      </c>
      <c r="B67" s="490" t="s">
        <v>61</v>
      </c>
      <c r="C67" s="491">
        <v>2576.3400199205507</v>
      </c>
      <c r="D67" s="491">
        <v>-1750.3222240371533</v>
      </c>
      <c r="E67" s="491">
        <v>-583.44074134571781</v>
      </c>
      <c r="F67" s="491">
        <v>-218.74826002604627</v>
      </c>
      <c r="G67" s="491">
        <v>3540.8952875935565</v>
      </c>
      <c r="H67" s="491">
        <v>-1454.6189999999999</v>
      </c>
      <c r="I67" s="492">
        <f t="shared" si="3"/>
        <v>4662.6163075141076</v>
      </c>
      <c r="J67" s="491"/>
      <c r="K67" s="491">
        <v>2295.3818229876292</v>
      </c>
      <c r="L67" s="491">
        <v>3665.1480669395573</v>
      </c>
      <c r="M67" s="491">
        <f t="shared" si="4"/>
        <v>-1454.6189999999999</v>
      </c>
      <c r="N67" s="492">
        <f t="shared" si="6"/>
        <v>4505.9108899271869</v>
      </c>
      <c r="O67" s="491"/>
      <c r="P67" s="491">
        <v>2609.9479174011854</v>
      </c>
      <c r="Q67" s="491">
        <v>3822.5942102766385</v>
      </c>
      <c r="R67" s="491">
        <f t="shared" si="5"/>
        <v>-1454.6189999999999</v>
      </c>
      <c r="S67" s="492">
        <f t="shared" si="7"/>
        <v>4977.9231276778237</v>
      </c>
    </row>
    <row r="68" spans="1:19">
      <c r="A68" s="489">
        <v>186</v>
      </c>
      <c r="B68" s="490" t="s">
        <v>62</v>
      </c>
      <c r="C68" s="491">
        <v>9481.7569290983738</v>
      </c>
      <c r="D68" s="491">
        <v>-4128.1440576221285</v>
      </c>
      <c r="E68" s="491">
        <v>-1376.048019207376</v>
      </c>
      <c r="F68" s="491">
        <v>-538.34956826952759</v>
      </c>
      <c r="G68" s="491">
        <v>5883.2493402689342</v>
      </c>
      <c r="H68" s="491">
        <v>-479.58800000000002</v>
      </c>
      <c r="I68" s="492">
        <f t="shared" si="3"/>
        <v>14885.418269367308</v>
      </c>
      <c r="J68" s="491"/>
      <c r="K68" s="491">
        <v>10289.824146040221</v>
      </c>
      <c r="L68" s="491">
        <v>6000.7887179721738</v>
      </c>
      <c r="M68" s="491">
        <f t="shared" si="4"/>
        <v>-479.58800000000002</v>
      </c>
      <c r="N68" s="492">
        <f t="shared" si="6"/>
        <v>15811.024864012394</v>
      </c>
      <c r="O68" s="491"/>
      <c r="P68" s="491">
        <v>10832.33320776282</v>
      </c>
      <c r="Q68" s="491">
        <v>6288.2349262433308</v>
      </c>
      <c r="R68" s="491">
        <f t="shared" si="5"/>
        <v>-479.58800000000002</v>
      </c>
      <c r="S68" s="492">
        <f t="shared" si="7"/>
        <v>16640.980134006149</v>
      </c>
    </row>
    <row r="69" spans="1:19">
      <c r="A69" s="489">
        <v>202</v>
      </c>
      <c r="B69" s="490" t="s">
        <v>63</v>
      </c>
      <c r="C69" s="491">
        <v>26393.19131853724</v>
      </c>
      <c r="D69" s="491">
        <v>-3243.1669554599616</v>
      </c>
      <c r="E69" s="491">
        <v>-1081.0556518199871</v>
      </c>
      <c r="F69" s="491">
        <v>-417.78175646800292</v>
      </c>
      <c r="G69" s="491">
        <v>4102.3553381650172</v>
      </c>
      <c r="H69" s="491">
        <v>-3931.9389999999999</v>
      </c>
      <c r="I69" s="492">
        <f t="shared" si="3"/>
        <v>26563.607656702257</v>
      </c>
      <c r="J69" s="491"/>
      <c r="K69" s="491">
        <v>26396.692313702704</v>
      </c>
      <c r="L69" s="491">
        <v>4194.7493014229904</v>
      </c>
      <c r="M69" s="491">
        <f t="shared" si="4"/>
        <v>-3931.9389999999999</v>
      </c>
      <c r="N69" s="492">
        <f t="shared" si="6"/>
        <v>26659.502615125697</v>
      </c>
      <c r="O69" s="491"/>
      <c r="P69" s="491">
        <v>25859.189600185946</v>
      </c>
      <c r="Q69" s="491">
        <v>4414.7944630442189</v>
      </c>
      <c r="R69" s="491">
        <f t="shared" si="5"/>
        <v>-3931.9389999999999</v>
      </c>
      <c r="S69" s="492">
        <f t="shared" si="7"/>
        <v>26342.045063230165</v>
      </c>
    </row>
    <row r="70" spans="1:19">
      <c r="A70" s="489">
        <v>204</v>
      </c>
      <c r="B70" s="490" t="s">
        <v>64</v>
      </c>
      <c r="C70" s="491">
        <v>67.890939675321107</v>
      </c>
      <c r="D70" s="491">
        <v>-243.27370964159331</v>
      </c>
      <c r="E70" s="491">
        <v>-81.091236547197767</v>
      </c>
      <c r="F70" s="491">
        <v>-30.335745374109763</v>
      </c>
      <c r="G70" s="491">
        <v>665.38197089296034</v>
      </c>
      <c r="H70" s="491">
        <v>-603.49400000000003</v>
      </c>
      <c r="I70" s="492">
        <f t="shared" si="3"/>
        <v>129.77891056828139</v>
      </c>
      <c r="J70" s="491"/>
      <c r="K70" s="491">
        <v>161.10199020739668</v>
      </c>
      <c r="L70" s="491">
        <v>690.59490130751658</v>
      </c>
      <c r="M70" s="491">
        <f t="shared" si="4"/>
        <v>-603.49400000000003</v>
      </c>
      <c r="N70" s="492">
        <f t="shared" si="6"/>
        <v>248.20289151491318</v>
      </c>
      <c r="O70" s="491"/>
      <c r="P70" s="491">
        <v>385.68073668548209</v>
      </c>
      <c r="Q70" s="491">
        <v>719.30913927928964</v>
      </c>
      <c r="R70" s="491">
        <f t="shared" si="5"/>
        <v>-603.49400000000003</v>
      </c>
      <c r="S70" s="492">
        <f t="shared" si="7"/>
        <v>501.4958759647717</v>
      </c>
    </row>
    <row r="71" spans="1:19">
      <c r="A71" s="489">
        <v>205</v>
      </c>
      <c r="B71" s="490" t="s">
        <v>65</v>
      </c>
      <c r="C71" s="491">
        <v>16660.003115474385</v>
      </c>
      <c r="D71" s="491">
        <v>-3283.7879653629275</v>
      </c>
      <c r="E71" s="491">
        <v>-1094.595988454309</v>
      </c>
      <c r="F71" s="491">
        <v>-417.30739889350309</v>
      </c>
      <c r="G71" s="491">
        <v>6158.7731125251612</v>
      </c>
      <c r="H71" s="491">
        <v>31053.934000000001</v>
      </c>
      <c r="I71" s="492">
        <f t="shared" si="3"/>
        <v>53872.710227999545</v>
      </c>
      <c r="J71" s="491"/>
      <c r="K71" s="491">
        <v>16204.487927453241</v>
      </c>
      <c r="L71" s="491">
        <v>6380.773844607048</v>
      </c>
      <c r="M71" s="491">
        <f t="shared" si="4"/>
        <v>31053.934000000001</v>
      </c>
      <c r="N71" s="492">
        <f t="shared" si="6"/>
        <v>53639.195772060295</v>
      </c>
      <c r="O71" s="491"/>
      <c r="P71" s="491">
        <v>16706.677300101532</v>
      </c>
      <c r="Q71" s="491">
        <v>6661.7865042601543</v>
      </c>
      <c r="R71" s="491">
        <f t="shared" si="5"/>
        <v>31053.934000000001</v>
      </c>
      <c r="S71" s="492">
        <f t="shared" si="7"/>
        <v>54422.397804361688</v>
      </c>
    </row>
    <row r="72" spans="1:19">
      <c r="A72" s="489">
        <v>208</v>
      </c>
      <c r="B72" s="490" t="s">
        <v>66</v>
      </c>
      <c r="C72" s="491">
        <v>11719.157960611101</v>
      </c>
      <c r="D72" s="491">
        <v>-1115.9468978910575</v>
      </c>
      <c r="E72" s="491">
        <v>-371.98229929701915</v>
      </c>
      <c r="F72" s="491">
        <v>-141.98332083565029</v>
      </c>
      <c r="G72" s="491">
        <v>2580.9198087249929</v>
      </c>
      <c r="H72" s="491">
        <v>-58.631</v>
      </c>
      <c r="I72" s="492">
        <f t="shared" si="3"/>
        <v>14241.446769336095</v>
      </c>
      <c r="J72" s="491"/>
      <c r="K72" s="491">
        <v>12166.262565307334</v>
      </c>
      <c r="L72" s="491">
        <v>2666.6748405578605</v>
      </c>
      <c r="M72" s="491">
        <f t="shared" si="4"/>
        <v>-58.631</v>
      </c>
      <c r="N72" s="492">
        <f t="shared" si="6"/>
        <v>14774.306405865194</v>
      </c>
      <c r="O72" s="491"/>
      <c r="P72" s="491">
        <v>12485.298907431459</v>
      </c>
      <c r="Q72" s="491">
        <v>2774.0318783281114</v>
      </c>
      <c r="R72" s="491">
        <f t="shared" si="5"/>
        <v>-58.631</v>
      </c>
      <c r="S72" s="492">
        <f t="shared" si="7"/>
        <v>15200.699785759571</v>
      </c>
    </row>
    <row r="73" spans="1:19">
      <c r="A73" s="489">
        <v>211</v>
      </c>
      <c r="B73" s="490" t="s">
        <v>67</v>
      </c>
      <c r="C73" s="491">
        <v>19562.500149024647</v>
      </c>
      <c r="D73" s="491">
        <v>-2981.7992547702765</v>
      </c>
      <c r="E73" s="491">
        <v>-993.93308492342555</v>
      </c>
      <c r="F73" s="491">
        <v>-381.70744141213936</v>
      </c>
      <c r="G73" s="491">
        <v>4601.2266678968008</v>
      </c>
      <c r="H73" s="491">
        <v>-4305.3819999999996</v>
      </c>
      <c r="I73" s="492">
        <f t="shared" ref="I73:I136" si="8">C73+G73+H73</f>
        <v>19858.344816921446</v>
      </c>
      <c r="J73" s="491"/>
      <c r="K73" s="491">
        <v>19965.3242906011</v>
      </c>
      <c r="L73" s="491">
        <v>4725.3752393046152</v>
      </c>
      <c r="M73" s="491">
        <f t="shared" ref="M73:M136" si="9">H73</f>
        <v>-4305.3819999999996</v>
      </c>
      <c r="N73" s="492">
        <f t="shared" si="6"/>
        <v>20385.317529905718</v>
      </c>
      <c r="O73" s="491"/>
      <c r="P73" s="491">
        <v>19611.998699444106</v>
      </c>
      <c r="Q73" s="491">
        <v>4952.3775255307391</v>
      </c>
      <c r="R73" s="491">
        <f t="shared" ref="R73:R136" si="10">M73</f>
        <v>-4305.3819999999996</v>
      </c>
      <c r="S73" s="492">
        <f t="shared" si="7"/>
        <v>20258.994224974849</v>
      </c>
    </row>
    <row r="74" spans="1:19">
      <c r="A74" s="489">
        <v>213</v>
      </c>
      <c r="B74" s="490" t="s">
        <v>68</v>
      </c>
      <c r="C74" s="491">
        <v>1983.1932959888748</v>
      </c>
      <c r="D74" s="491">
        <v>-466.28214930932387</v>
      </c>
      <c r="E74" s="491">
        <v>-155.42738310310796</v>
      </c>
      <c r="F74" s="491">
        <v>-59.317836206354222</v>
      </c>
      <c r="G74" s="491">
        <v>1188.4586498719998</v>
      </c>
      <c r="H74" s="491">
        <v>-344.90800000000002</v>
      </c>
      <c r="I74" s="492">
        <f t="shared" si="8"/>
        <v>2826.7439458608746</v>
      </c>
      <c r="J74" s="491"/>
      <c r="K74" s="491">
        <v>1978.7688797832473</v>
      </c>
      <c r="L74" s="491">
        <v>1232.1494427716123</v>
      </c>
      <c r="M74" s="491">
        <f t="shared" si="9"/>
        <v>-344.90800000000002</v>
      </c>
      <c r="N74" s="492">
        <f t="shared" ref="N74:N137" si="11">K74+L74+M74</f>
        <v>2866.0103225548596</v>
      </c>
      <c r="O74" s="491"/>
      <c r="P74" s="491">
        <v>2045.1585206172836</v>
      </c>
      <c r="Q74" s="491">
        <v>1283.1141095247765</v>
      </c>
      <c r="R74" s="491">
        <f t="shared" si="10"/>
        <v>-344.90800000000002</v>
      </c>
      <c r="S74" s="492">
        <f t="shared" ref="S74:S137" si="12">P74+Q74+R74</f>
        <v>2983.3646301420599</v>
      </c>
    </row>
    <row r="75" spans="1:19">
      <c r="A75" s="489">
        <v>214</v>
      </c>
      <c r="B75" s="490" t="s">
        <v>69</v>
      </c>
      <c r="C75" s="491">
        <v>8355.2569407158917</v>
      </c>
      <c r="D75" s="491">
        <v>-1133.4075992524658</v>
      </c>
      <c r="E75" s="491">
        <v>-377.8025330841553</v>
      </c>
      <c r="F75" s="491">
        <v>-142.09901780504046</v>
      </c>
      <c r="G75" s="491">
        <v>2823.7464303732963</v>
      </c>
      <c r="H75" s="491">
        <v>-647.75599999999997</v>
      </c>
      <c r="I75" s="492">
        <f t="shared" si="8"/>
        <v>10531.247371089188</v>
      </c>
      <c r="J75" s="491"/>
      <c r="K75" s="491">
        <v>7904.9551168536536</v>
      </c>
      <c r="L75" s="491">
        <v>2923.5574391697514</v>
      </c>
      <c r="M75" s="491">
        <f t="shared" si="9"/>
        <v>-647.75599999999997</v>
      </c>
      <c r="N75" s="492">
        <f t="shared" si="11"/>
        <v>10180.756556023405</v>
      </c>
      <c r="O75" s="491"/>
      <c r="P75" s="491">
        <v>8678.4408869607851</v>
      </c>
      <c r="Q75" s="491">
        <v>3044.4061830635133</v>
      </c>
      <c r="R75" s="491">
        <f t="shared" si="10"/>
        <v>-647.75599999999997</v>
      </c>
      <c r="S75" s="492">
        <f t="shared" si="12"/>
        <v>11075.091070024298</v>
      </c>
    </row>
    <row r="76" spans="1:19">
      <c r="A76" s="489">
        <v>216</v>
      </c>
      <c r="B76" s="490" t="s">
        <v>70</v>
      </c>
      <c r="C76" s="491">
        <v>1396.9762939602256</v>
      </c>
      <c r="D76" s="491">
        <v>-114.80637320014202</v>
      </c>
      <c r="E76" s="491">
        <v>-38.268791066714002</v>
      </c>
      <c r="F76" s="491">
        <v>-14.600957537042916</v>
      </c>
      <c r="G76" s="491">
        <v>320.03883772439656</v>
      </c>
      <c r="H76" s="491">
        <v>-349.18900000000002</v>
      </c>
      <c r="I76" s="492">
        <f t="shared" si="8"/>
        <v>1367.8261316846222</v>
      </c>
      <c r="J76" s="491"/>
      <c r="K76" s="491">
        <v>1424.6956459556748</v>
      </c>
      <c r="L76" s="491">
        <v>331.88564187352904</v>
      </c>
      <c r="M76" s="491">
        <f t="shared" si="9"/>
        <v>-349.18900000000002</v>
      </c>
      <c r="N76" s="492">
        <f t="shared" si="11"/>
        <v>1407.3922878292037</v>
      </c>
      <c r="O76" s="491"/>
      <c r="P76" s="491">
        <v>1437.6158280101317</v>
      </c>
      <c r="Q76" s="491">
        <v>345.33643885781942</v>
      </c>
      <c r="R76" s="491">
        <f t="shared" si="10"/>
        <v>-349.18900000000002</v>
      </c>
      <c r="S76" s="492">
        <f t="shared" si="12"/>
        <v>1433.763266867951</v>
      </c>
    </row>
    <row r="77" spans="1:19">
      <c r="A77" s="489">
        <v>217</v>
      </c>
      <c r="B77" s="490" t="s">
        <v>71</v>
      </c>
      <c r="C77" s="491">
        <v>3714.8719938862714</v>
      </c>
      <c r="D77" s="491">
        <v>-484.19520044693468</v>
      </c>
      <c r="E77" s="491">
        <v>-161.39840014897823</v>
      </c>
      <c r="F77" s="491">
        <v>-61.516078624767971</v>
      </c>
      <c r="G77" s="491">
        <v>1125.7740885407093</v>
      </c>
      <c r="H77" s="491">
        <v>95.28</v>
      </c>
      <c r="I77" s="492">
        <f t="shared" si="8"/>
        <v>4935.9260824269804</v>
      </c>
      <c r="J77" s="491"/>
      <c r="K77" s="491">
        <v>4157.832378526773</v>
      </c>
      <c r="L77" s="491">
        <v>1166.4760281338588</v>
      </c>
      <c r="M77" s="491">
        <f t="shared" si="9"/>
        <v>95.28</v>
      </c>
      <c r="N77" s="492">
        <f t="shared" si="11"/>
        <v>5419.5884066606313</v>
      </c>
      <c r="O77" s="491"/>
      <c r="P77" s="491">
        <v>4493.9949638342223</v>
      </c>
      <c r="Q77" s="491">
        <v>1214.3438677252022</v>
      </c>
      <c r="R77" s="491">
        <f t="shared" si="10"/>
        <v>95.28</v>
      </c>
      <c r="S77" s="492">
        <f t="shared" si="12"/>
        <v>5803.6188315594245</v>
      </c>
    </row>
    <row r="78" spans="1:19">
      <c r="A78" s="489">
        <v>218</v>
      </c>
      <c r="B78" s="490" t="s">
        <v>72</v>
      </c>
      <c r="C78" s="491">
        <v>1174.0813851086853</v>
      </c>
      <c r="D78" s="491">
        <v>-108.56394628855037</v>
      </c>
      <c r="E78" s="491">
        <v>-36.187982096183454</v>
      </c>
      <c r="F78" s="491">
        <v>-13.062187844153289</v>
      </c>
      <c r="G78" s="491">
        <v>356.92500587734628</v>
      </c>
      <c r="H78" s="491">
        <v>-305.59800000000001</v>
      </c>
      <c r="I78" s="492">
        <f t="shared" si="8"/>
        <v>1225.4083909860315</v>
      </c>
      <c r="J78" s="491"/>
      <c r="K78" s="491">
        <v>1191.1116792761627</v>
      </c>
      <c r="L78" s="491">
        <v>368.92058929602223</v>
      </c>
      <c r="M78" s="491">
        <f t="shared" si="9"/>
        <v>-305.59800000000001</v>
      </c>
      <c r="N78" s="492">
        <f t="shared" si="11"/>
        <v>1254.4342685721849</v>
      </c>
      <c r="O78" s="491"/>
      <c r="P78" s="491">
        <v>1288.782234256975</v>
      </c>
      <c r="Q78" s="491">
        <v>382.42127005349715</v>
      </c>
      <c r="R78" s="491">
        <f t="shared" si="10"/>
        <v>-305.59800000000001</v>
      </c>
      <c r="S78" s="492">
        <f t="shared" si="12"/>
        <v>1365.6055043104723</v>
      </c>
    </row>
    <row r="79" spans="1:19">
      <c r="A79" s="489">
        <v>224</v>
      </c>
      <c r="B79" s="490" t="s">
        <v>73</v>
      </c>
      <c r="C79" s="491">
        <v>5766.0635909519551</v>
      </c>
      <c r="D79" s="491">
        <v>-778.3130249336657</v>
      </c>
      <c r="E79" s="491">
        <v>-259.43767497788861</v>
      </c>
      <c r="F79" s="491">
        <v>-98.539108829631147</v>
      </c>
      <c r="G79" s="491">
        <v>1572.308658822255</v>
      </c>
      <c r="H79" s="491">
        <v>424.40699999999998</v>
      </c>
      <c r="I79" s="492">
        <f t="shared" si="8"/>
        <v>7762.7792497742103</v>
      </c>
      <c r="J79" s="491"/>
      <c r="K79" s="491">
        <v>5722.4880575238694</v>
      </c>
      <c r="L79" s="491">
        <v>1621.3724709417691</v>
      </c>
      <c r="M79" s="491">
        <f t="shared" si="9"/>
        <v>424.40699999999998</v>
      </c>
      <c r="N79" s="492">
        <f t="shared" si="11"/>
        <v>7768.2675284656389</v>
      </c>
      <c r="O79" s="491"/>
      <c r="P79" s="491">
        <v>5536.47896371151</v>
      </c>
      <c r="Q79" s="491">
        <v>1692.1855971493828</v>
      </c>
      <c r="R79" s="491">
        <f t="shared" si="10"/>
        <v>424.40699999999998</v>
      </c>
      <c r="S79" s="492">
        <f t="shared" si="12"/>
        <v>7653.0715608608925</v>
      </c>
    </row>
    <row r="80" spans="1:19">
      <c r="A80" s="489">
        <v>226</v>
      </c>
      <c r="B80" s="490" t="s">
        <v>74</v>
      </c>
      <c r="C80" s="491">
        <v>3291.0765132524898</v>
      </c>
      <c r="D80" s="491">
        <v>-331.57238595628093</v>
      </c>
      <c r="E80" s="491">
        <v>-110.52412865209364</v>
      </c>
      <c r="F80" s="491">
        <v>-42.067418070275778</v>
      </c>
      <c r="G80" s="491">
        <v>857.22809018086934</v>
      </c>
      <c r="H80" s="491">
        <v>84.792000000000002</v>
      </c>
      <c r="I80" s="492">
        <f t="shared" si="8"/>
        <v>4233.0966034333596</v>
      </c>
      <c r="J80" s="491"/>
      <c r="K80" s="491">
        <v>3230.4292577885344</v>
      </c>
      <c r="L80" s="491">
        <v>889.48339895780873</v>
      </c>
      <c r="M80" s="491">
        <f t="shared" si="9"/>
        <v>84.792000000000002</v>
      </c>
      <c r="N80" s="492">
        <f t="shared" si="11"/>
        <v>4204.7046567463431</v>
      </c>
      <c r="O80" s="491"/>
      <c r="P80" s="491">
        <v>3308.6361423079265</v>
      </c>
      <c r="Q80" s="491">
        <v>926.51043845859374</v>
      </c>
      <c r="R80" s="491">
        <f t="shared" si="10"/>
        <v>84.792000000000002</v>
      </c>
      <c r="S80" s="492">
        <f t="shared" si="12"/>
        <v>4319.9385807665203</v>
      </c>
    </row>
    <row r="81" spans="1:19">
      <c r="A81" s="489">
        <v>230</v>
      </c>
      <c r="B81" s="490" t="s">
        <v>75</v>
      </c>
      <c r="C81" s="491">
        <v>2123.1047630183352</v>
      </c>
      <c r="D81" s="491">
        <v>-202.65269973862735</v>
      </c>
      <c r="E81" s="491">
        <v>-67.550899912875792</v>
      </c>
      <c r="F81" s="491">
        <v>-25.858272658709122</v>
      </c>
      <c r="G81" s="491">
        <v>625.9444101346761</v>
      </c>
      <c r="H81" s="491">
        <v>-478.17099999999999</v>
      </c>
      <c r="I81" s="492">
        <f t="shared" si="8"/>
        <v>2270.8781731530116</v>
      </c>
      <c r="J81" s="491"/>
      <c r="K81" s="491">
        <v>2212.0374447044255</v>
      </c>
      <c r="L81" s="491">
        <v>646.02748902061739</v>
      </c>
      <c r="M81" s="491">
        <f t="shared" si="9"/>
        <v>-478.17099999999999</v>
      </c>
      <c r="N81" s="492">
        <f t="shared" si="11"/>
        <v>2379.8939337250431</v>
      </c>
      <c r="O81" s="491"/>
      <c r="P81" s="491">
        <v>2354.5441143695771</v>
      </c>
      <c r="Q81" s="491">
        <v>669.52279339561392</v>
      </c>
      <c r="R81" s="491">
        <f t="shared" si="10"/>
        <v>-478.17099999999999</v>
      </c>
      <c r="S81" s="492">
        <f t="shared" si="12"/>
        <v>2545.8959077651912</v>
      </c>
    </row>
    <row r="82" spans="1:19">
      <c r="A82" s="489">
        <v>231</v>
      </c>
      <c r="B82" s="490" t="s">
        <v>76</v>
      </c>
      <c r="C82" s="491">
        <v>-1195.9024595118901</v>
      </c>
      <c r="D82" s="491">
        <v>-113.63026378201606</v>
      </c>
      <c r="E82" s="491">
        <v>-37.876754594005355</v>
      </c>
      <c r="F82" s="491">
        <v>-15.005896929908605</v>
      </c>
      <c r="G82" s="491">
        <v>243.48891947812575</v>
      </c>
      <c r="H82" s="491">
        <v>-121.91500000000001</v>
      </c>
      <c r="I82" s="492">
        <f t="shared" si="8"/>
        <v>-1074.3285400337643</v>
      </c>
      <c r="J82" s="491"/>
      <c r="K82" s="491">
        <v>-1183.8860759756503</v>
      </c>
      <c r="L82" s="491">
        <v>254.45321968852414</v>
      </c>
      <c r="M82" s="491">
        <f t="shared" si="9"/>
        <v>-121.91500000000001</v>
      </c>
      <c r="N82" s="492">
        <f t="shared" si="11"/>
        <v>-1051.3478562871262</v>
      </c>
      <c r="O82" s="491"/>
      <c r="P82" s="491">
        <v>-1200.9477431927708</v>
      </c>
      <c r="Q82" s="491">
        <v>267.06526576716738</v>
      </c>
      <c r="R82" s="491">
        <f t="shared" si="10"/>
        <v>-121.91500000000001</v>
      </c>
      <c r="S82" s="492">
        <f t="shared" si="12"/>
        <v>-1055.7974774256033</v>
      </c>
    </row>
    <row r="83" spans="1:19">
      <c r="A83" s="489">
        <v>232</v>
      </c>
      <c r="B83" s="490" t="s">
        <v>77</v>
      </c>
      <c r="C83" s="491">
        <v>9267.5505869830849</v>
      </c>
      <c r="D83" s="491">
        <v>-1153.4919293158478</v>
      </c>
      <c r="E83" s="491">
        <v>-384.49730977194923</v>
      </c>
      <c r="F83" s="491">
        <v>-145.00301173673441</v>
      </c>
      <c r="G83" s="491">
        <v>3003.746168701723</v>
      </c>
      <c r="H83" s="491">
        <v>-555.48199999999997</v>
      </c>
      <c r="I83" s="492">
        <f t="shared" si="8"/>
        <v>11715.814755684809</v>
      </c>
      <c r="J83" s="491"/>
      <c r="K83" s="491">
        <v>9225.6132021043086</v>
      </c>
      <c r="L83" s="491">
        <v>3109.4402604130805</v>
      </c>
      <c r="M83" s="491">
        <f t="shared" si="9"/>
        <v>-555.48199999999997</v>
      </c>
      <c r="N83" s="492">
        <f t="shared" si="11"/>
        <v>11779.57146251739</v>
      </c>
      <c r="O83" s="491"/>
      <c r="P83" s="491">
        <v>9156.0749400694585</v>
      </c>
      <c r="Q83" s="491">
        <v>3235.1423112214752</v>
      </c>
      <c r="R83" s="491">
        <f t="shared" si="10"/>
        <v>-555.48199999999997</v>
      </c>
      <c r="S83" s="492">
        <f t="shared" si="12"/>
        <v>11835.735251290935</v>
      </c>
    </row>
    <row r="84" spans="1:19">
      <c r="A84" s="489">
        <v>233</v>
      </c>
      <c r="B84" s="490" t="s">
        <v>78</v>
      </c>
      <c r="C84" s="491">
        <v>12355.148024517788</v>
      </c>
      <c r="D84" s="491">
        <v>-1367.5438434147729</v>
      </c>
      <c r="E84" s="491">
        <v>-455.84794780492433</v>
      </c>
      <c r="F84" s="491">
        <v>-171.60174499954081</v>
      </c>
      <c r="G84" s="491">
        <v>3603.0455948200861</v>
      </c>
      <c r="H84" s="491">
        <v>-348.82299999999998</v>
      </c>
      <c r="I84" s="492">
        <f t="shared" si="8"/>
        <v>15609.370619337875</v>
      </c>
      <c r="J84" s="491"/>
      <c r="K84" s="491">
        <v>12368.428829519064</v>
      </c>
      <c r="L84" s="491">
        <v>3725.9555962103464</v>
      </c>
      <c r="M84" s="491">
        <f t="shared" si="9"/>
        <v>-348.82299999999998</v>
      </c>
      <c r="N84" s="492">
        <f t="shared" si="11"/>
        <v>15745.561425729409</v>
      </c>
      <c r="O84" s="491"/>
      <c r="P84" s="491">
        <v>12557.650699273046</v>
      </c>
      <c r="Q84" s="491">
        <v>3869.9110426806888</v>
      </c>
      <c r="R84" s="491">
        <f t="shared" si="10"/>
        <v>-348.82299999999998</v>
      </c>
      <c r="S84" s="492">
        <f t="shared" si="12"/>
        <v>16078.738741953734</v>
      </c>
    </row>
    <row r="85" spans="1:19">
      <c r="A85" s="489">
        <v>235</v>
      </c>
      <c r="B85" s="490" t="s">
        <v>79</v>
      </c>
      <c r="C85" s="491">
        <v>17914.745768099117</v>
      </c>
      <c r="D85" s="491">
        <v>-930.39301969287669</v>
      </c>
      <c r="E85" s="491">
        <v>-310.13100656429225</v>
      </c>
      <c r="F85" s="491">
        <v>-122.11815119135338</v>
      </c>
      <c r="G85" s="491">
        <v>708.38761184170733</v>
      </c>
      <c r="H85" s="491">
        <v>2986.5610000000001</v>
      </c>
      <c r="I85" s="492">
        <f t="shared" si="8"/>
        <v>21609.694379940825</v>
      </c>
      <c r="J85" s="491"/>
      <c r="K85" s="491">
        <v>17891.754951969604</v>
      </c>
      <c r="L85" s="491">
        <v>670.30662696426054</v>
      </c>
      <c r="M85" s="491">
        <f t="shared" si="9"/>
        <v>2986.5610000000001</v>
      </c>
      <c r="N85" s="492">
        <f t="shared" si="11"/>
        <v>21548.622578933868</v>
      </c>
      <c r="O85" s="491"/>
      <c r="P85" s="491">
        <v>17905.852930301277</v>
      </c>
      <c r="Q85" s="491">
        <v>711.16253354634614</v>
      </c>
      <c r="R85" s="491">
        <f t="shared" si="10"/>
        <v>2986.5610000000001</v>
      </c>
      <c r="S85" s="492">
        <f t="shared" si="12"/>
        <v>21603.576463847625</v>
      </c>
    </row>
    <row r="86" spans="1:19">
      <c r="A86" s="489">
        <v>236</v>
      </c>
      <c r="B86" s="490" t="s">
        <v>80</v>
      </c>
      <c r="C86" s="491">
        <v>4145.101120960152</v>
      </c>
      <c r="D86" s="491">
        <v>-379.79287209944539</v>
      </c>
      <c r="E86" s="491">
        <v>-126.59762403314846</v>
      </c>
      <c r="F86" s="491">
        <v>-47.979533206114873</v>
      </c>
      <c r="G86" s="491">
        <v>944.90676806473675</v>
      </c>
      <c r="H86" s="491">
        <v>763.78</v>
      </c>
      <c r="I86" s="492">
        <f t="shared" si="8"/>
        <v>5853.7878890248885</v>
      </c>
      <c r="J86" s="491"/>
      <c r="K86" s="491">
        <v>4435.5216989025303</v>
      </c>
      <c r="L86" s="491">
        <v>977.76446311021982</v>
      </c>
      <c r="M86" s="491">
        <f t="shared" si="9"/>
        <v>763.78</v>
      </c>
      <c r="N86" s="492">
        <f t="shared" si="11"/>
        <v>6177.0661620127494</v>
      </c>
      <c r="O86" s="491"/>
      <c r="P86" s="491">
        <v>4823.0654902053411</v>
      </c>
      <c r="Q86" s="491">
        <v>1016.3406265671285</v>
      </c>
      <c r="R86" s="491">
        <f t="shared" si="10"/>
        <v>763.78</v>
      </c>
      <c r="S86" s="492">
        <f t="shared" si="12"/>
        <v>6603.1861167724692</v>
      </c>
    </row>
    <row r="87" spans="1:19">
      <c r="A87" s="489">
        <v>239</v>
      </c>
      <c r="B87" s="490" t="s">
        <v>81</v>
      </c>
      <c r="C87" s="491">
        <v>745.33085596672731</v>
      </c>
      <c r="D87" s="491">
        <v>-183.56353918289059</v>
      </c>
      <c r="E87" s="491">
        <v>-61.187846394296862</v>
      </c>
      <c r="F87" s="491">
        <v>-23.567472664783214</v>
      </c>
      <c r="G87" s="491">
        <v>490.21074027793054</v>
      </c>
      <c r="H87" s="491">
        <v>-529.94299999999998</v>
      </c>
      <c r="I87" s="492">
        <f t="shared" si="8"/>
        <v>705.59859624465776</v>
      </c>
      <c r="J87" s="491"/>
      <c r="K87" s="491">
        <v>867.9153570475346</v>
      </c>
      <c r="L87" s="491">
        <v>506.17723532970666</v>
      </c>
      <c r="M87" s="491">
        <f t="shared" si="9"/>
        <v>-529.94299999999998</v>
      </c>
      <c r="N87" s="492">
        <f t="shared" si="11"/>
        <v>844.14959237724133</v>
      </c>
      <c r="O87" s="491"/>
      <c r="P87" s="491">
        <v>979.52971716921422</v>
      </c>
      <c r="Q87" s="491">
        <v>525.33983945753653</v>
      </c>
      <c r="R87" s="491">
        <f t="shared" si="10"/>
        <v>-529.94299999999998</v>
      </c>
      <c r="S87" s="492">
        <f t="shared" si="12"/>
        <v>974.92655662675065</v>
      </c>
    </row>
    <row r="88" spans="1:19">
      <c r="A88" s="489">
        <v>240</v>
      </c>
      <c r="B88" s="490" t="s">
        <v>82</v>
      </c>
      <c r="C88" s="491">
        <v>-3053.1404606941378</v>
      </c>
      <c r="D88" s="491">
        <v>-1764.0736572337032</v>
      </c>
      <c r="E88" s="491">
        <v>-588.02455241123437</v>
      </c>
      <c r="F88" s="491">
        <v>-226.75449030784793</v>
      </c>
      <c r="G88" s="491">
        <v>3464.8974958038825</v>
      </c>
      <c r="H88" s="491">
        <v>574.49</v>
      </c>
      <c r="I88" s="492">
        <f t="shared" si="8"/>
        <v>986.24703510974473</v>
      </c>
      <c r="J88" s="491"/>
      <c r="K88" s="491">
        <v>-3066.1898679299316</v>
      </c>
      <c r="L88" s="491">
        <v>3594.8999009893455</v>
      </c>
      <c r="M88" s="491">
        <f t="shared" si="9"/>
        <v>574.49</v>
      </c>
      <c r="N88" s="492">
        <f t="shared" si="11"/>
        <v>1103.200033059414</v>
      </c>
      <c r="O88" s="491"/>
      <c r="P88" s="491">
        <v>-2576.7684306902802</v>
      </c>
      <c r="Q88" s="491">
        <v>3754.7058626094004</v>
      </c>
      <c r="R88" s="491">
        <f t="shared" si="10"/>
        <v>574.49</v>
      </c>
      <c r="S88" s="492">
        <f t="shared" si="12"/>
        <v>1752.4274319191202</v>
      </c>
    </row>
    <row r="89" spans="1:19">
      <c r="A89" s="489">
        <v>241</v>
      </c>
      <c r="B89" s="490" t="s">
        <v>83</v>
      </c>
      <c r="C89" s="491">
        <v>1641.4001817677563</v>
      </c>
      <c r="D89" s="491">
        <v>-703.0420221736041</v>
      </c>
      <c r="E89" s="491">
        <v>-234.34734072453472</v>
      </c>
      <c r="F89" s="491">
        <v>-90.000672488634578</v>
      </c>
      <c r="G89" s="491">
        <v>1229.1645738669333</v>
      </c>
      <c r="H89" s="491">
        <v>-401.529</v>
      </c>
      <c r="I89" s="492">
        <f t="shared" si="8"/>
        <v>2469.0357556346894</v>
      </c>
      <c r="J89" s="491"/>
      <c r="K89" s="491">
        <v>2032.8765963557155</v>
      </c>
      <c r="L89" s="491">
        <v>1269.4067700645176</v>
      </c>
      <c r="M89" s="491">
        <f t="shared" si="9"/>
        <v>-401.529</v>
      </c>
      <c r="N89" s="492">
        <f t="shared" si="11"/>
        <v>2900.7543664202331</v>
      </c>
      <c r="O89" s="491"/>
      <c r="P89" s="491">
        <v>2296.3126708885525</v>
      </c>
      <c r="Q89" s="491">
        <v>1324.5334331316567</v>
      </c>
      <c r="R89" s="491">
        <f t="shared" si="10"/>
        <v>-401.529</v>
      </c>
      <c r="S89" s="492">
        <f t="shared" si="12"/>
        <v>3219.3171040202092</v>
      </c>
    </row>
    <row r="90" spans="1:19">
      <c r="A90" s="489">
        <v>244</v>
      </c>
      <c r="B90" s="490" t="s">
        <v>84</v>
      </c>
      <c r="C90" s="491">
        <v>21876.400175514926</v>
      </c>
      <c r="D90" s="491">
        <v>-1746.0701361408517</v>
      </c>
      <c r="E90" s="491">
        <v>-582.02337871361726</v>
      </c>
      <c r="F90" s="491">
        <v>-229.63534484566384</v>
      </c>
      <c r="G90" s="491">
        <v>2281.4157467047717</v>
      </c>
      <c r="H90" s="491">
        <v>151.947</v>
      </c>
      <c r="I90" s="492">
        <f t="shared" si="8"/>
        <v>24309.762922219699</v>
      </c>
      <c r="J90" s="491"/>
      <c r="K90" s="491">
        <v>22643.18994527018</v>
      </c>
      <c r="L90" s="491">
        <v>2343.8882592631476</v>
      </c>
      <c r="M90" s="491">
        <f t="shared" si="9"/>
        <v>151.947</v>
      </c>
      <c r="N90" s="492">
        <f t="shared" si="11"/>
        <v>25139.025204533329</v>
      </c>
      <c r="O90" s="491"/>
      <c r="P90" s="491">
        <v>23044.557558463042</v>
      </c>
      <c r="Q90" s="491">
        <v>2463.9407422722952</v>
      </c>
      <c r="R90" s="491">
        <f t="shared" si="10"/>
        <v>151.947</v>
      </c>
      <c r="S90" s="492">
        <f t="shared" si="12"/>
        <v>25660.445300735337</v>
      </c>
    </row>
    <row r="91" spans="1:19">
      <c r="A91" s="489">
        <v>245</v>
      </c>
      <c r="B91" s="490" t="s">
        <v>85</v>
      </c>
      <c r="C91" s="491">
        <v>14978.037385319758</v>
      </c>
      <c r="D91" s="491">
        <v>-3408.5460336395199</v>
      </c>
      <c r="E91" s="491">
        <v>-1136.1820112131734</v>
      </c>
      <c r="F91" s="491">
        <v>-442.69131397771241</v>
      </c>
      <c r="G91" s="491">
        <v>5208.1328614021932</v>
      </c>
      <c r="H91" s="491">
        <v>-3713.6550000000002</v>
      </c>
      <c r="I91" s="492">
        <f t="shared" si="8"/>
        <v>16472.515246721952</v>
      </c>
      <c r="J91" s="491"/>
      <c r="K91" s="491">
        <v>15109.452323152358</v>
      </c>
      <c r="L91" s="491">
        <v>5329.808199085609</v>
      </c>
      <c r="M91" s="491">
        <f t="shared" si="9"/>
        <v>-3713.6550000000002</v>
      </c>
      <c r="N91" s="492">
        <f t="shared" si="11"/>
        <v>16725.605522237969</v>
      </c>
      <c r="O91" s="491"/>
      <c r="P91" s="491">
        <v>14356.452834521589</v>
      </c>
      <c r="Q91" s="491">
        <v>5566.9563564573436</v>
      </c>
      <c r="R91" s="491">
        <f t="shared" si="10"/>
        <v>-3713.6550000000002</v>
      </c>
      <c r="S91" s="492">
        <f t="shared" si="12"/>
        <v>16209.754190978934</v>
      </c>
    </row>
    <row r="92" spans="1:19">
      <c r="A92" s="489">
        <v>249</v>
      </c>
      <c r="B92" s="490" t="s">
        <v>86</v>
      </c>
      <c r="C92" s="491">
        <v>5978.2634247369588</v>
      </c>
      <c r="D92" s="491">
        <v>-836.84708597424242</v>
      </c>
      <c r="E92" s="491">
        <v>-278.94902865808081</v>
      </c>
      <c r="F92" s="491">
        <v>-105.28424214507966</v>
      </c>
      <c r="G92" s="491">
        <v>1798.7446994229238</v>
      </c>
      <c r="H92" s="491">
        <v>-36.911000000000001</v>
      </c>
      <c r="I92" s="492">
        <f t="shared" si="8"/>
        <v>7740.0971241598827</v>
      </c>
      <c r="J92" s="491"/>
      <c r="K92" s="491">
        <v>5902.0916691755665</v>
      </c>
      <c r="L92" s="491">
        <v>1867.0735869934765</v>
      </c>
      <c r="M92" s="491">
        <f t="shared" si="9"/>
        <v>-36.911000000000001</v>
      </c>
      <c r="N92" s="492">
        <f t="shared" si="11"/>
        <v>7732.2542561690425</v>
      </c>
      <c r="O92" s="491"/>
      <c r="P92" s="491">
        <v>5904.2983168711107</v>
      </c>
      <c r="Q92" s="491">
        <v>1951.699499494521</v>
      </c>
      <c r="R92" s="491">
        <f t="shared" si="10"/>
        <v>-36.911000000000001</v>
      </c>
      <c r="S92" s="492">
        <f t="shared" si="12"/>
        <v>7819.0868163656314</v>
      </c>
    </row>
    <row r="93" spans="1:19">
      <c r="A93" s="489">
        <v>250</v>
      </c>
      <c r="B93" s="490" t="s">
        <v>87</v>
      </c>
      <c r="C93" s="491">
        <v>1049.3633592682513</v>
      </c>
      <c r="D93" s="491">
        <v>-160.22229073085225</v>
      </c>
      <c r="E93" s="491">
        <v>-53.407430243617419</v>
      </c>
      <c r="F93" s="491">
        <v>-19.714763584089638</v>
      </c>
      <c r="G93" s="491">
        <v>471.72116405503499</v>
      </c>
      <c r="H93" s="491">
        <v>-371.32299999999998</v>
      </c>
      <c r="I93" s="492">
        <f t="shared" si="8"/>
        <v>1149.7615233232864</v>
      </c>
      <c r="J93" s="491"/>
      <c r="K93" s="491">
        <v>1132.5851909747475</v>
      </c>
      <c r="L93" s="491">
        <v>487.42042879590184</v>
      </c>
      <c r="M93" s="491">
        <f t="shared" si="9"/>
        <v>-371.32299999999998</v>
      </c>
      <c r="N93" s="492">
        <f t="shared" si="11"/>
        <v>1248.6826197706496</v>
      </c>
      <c r="O93" s="491"/>
      <c r="P93" s="491">
        <v>1228.7802732241098</v>
      </c>
      <c r="Q93" s="491">
        <v>505.98064458579466</v>
      </c>
      <c r="R93" s="491">
        <f t="shared" si="10"/>
        <v>-371.32299999999998</v>
      </c>
      <c r="S93" s="492">
        <f t="shared" si="12"/>
        <v>1363.4379178099043</v>
      </c>
    </row>
    <row r="94" spans="1:19">
      <c r="A94" s="489">
        <v>256</v>
      </c>
      <c r="B94" s="490" t="s">
        <v>88</v>
      </c>
      <c r="C94" s="491">
        <v>1723.9417775523775</v>
      </c>
      <c r="D94" s="491">
        <v>-140.59031044367273</v>
      </c>
      <c r="E94" s="491">
        <v>-46.863436814557581</v>
      </c>
      <c r="F94" s="491">
        <v>-17.60907874118805</v>
      </c>
      <c r="G94" s="491">
        <v>364.42191706108611</v>
      </c>
      <c r="H94" s="491">
        <v>184.477</v>
      </c>
      <c r="I94" s="492">
        <f t="shared" si="8"/>
        <v>2272.8406946134637</v>
      </c>
      <c r="J94" s="491"/>
      <c r="K94" s="491">
        <v>1795.5566922485768</v>
      </c>
      <c r="L94" s="491">
        <v>378.01610205726649</v>
      </c>
      <c r="M94" s="491">
        <f t="shared" si="9"/>
        <v>184.477</v>
      </c>
      <c r="N94" s="492">
        <f t="shared" si="11"/>
        <v>2358.0497943058431</v>
      </c>
      <c r="O94" s="491"/>
      <c r="P94" s="491">
        <v>1888.5491611497034</v>
      </c>
      <c r="Q94" s="491">
        <v>393.28200176041457</v>
      </c>
      <c r="R94" s="491">
        <f t="shared" si="10"/>
        <v>184.477</v>
      </c>
      <c r="S94" s="492">
        <f t="shared" si="12"/>
        <v>2466.308162910118</v>
      </c>
    </row>
    <row r="95" spans="1:19">
      <c r="A95" s="489">
        <v>257</v>
      </c>
      <c r="B95" s="490" t="s">
        <v>89</v>
      </c>
      <c r="C95" s="491">
        <v>36049.581413872598</v>
      </c>
      <c r="D95" s="491">
        <v>-3684.1175173019569</v>
      </c>
      <c r="E95" s="491">
        <v>-1228.0391724339856</v>
      </c>
      <c r="F95" s="491">
        <v>-476.11616843454044</v>
      </c>
      <c r="G95" s="491">
        <v>4883.2345508902235</v>
      </c>
      <c r="H95" s="491">
        <v>-1716.33</v>
      </c>
      <c r="I95" s="492">
        <f t="shared" si="8"/>
        <v>39216.485964762818</v>
      </c>
      <c r="J95" s="491"/>
      <c r="K95" s="491">
        <v>35104.115678509101</v>
      </c>
      <c r="L95" s="491">
        <v>4901.1136624352475</v>
      </c>
      <c r="M95" s="491">
        <f t="shared" si="9"/>
        <v>-1716.33</v>
      </c>
      <c r="N95" s="492">
        <f t="shared" si="11"/>
        <v>38288.89934094435</v>
      </c>
      <c r="O95" s="491"/>
      <c r="P95" s="491">
        <v>34420.812975097717</v>
      </c>
      <c r="Q95" s="491">
        <v>5138.7501400227648</v>
      </c>
      <c r="R95" s="491">
        <f t="shared" si="10"/>
        <v>-1716.33</v>
      </c>
      <c r="S95" s="492">
        <f t="shared" si="12"/>
        <v>37843.233115120478</v>
      </c>
    </row>
    <row r="96" spans="1:19">
      <c r="A96" s="489">
        <v>260</v>
      </c>
      <c r="B96" s="490" t="s">
        <v>90</v>
      </c>
      <c r="C96" s="491">
        <v>11858.129662548659</v>
      </c>
      <c r="D96" s="491">
        <v>-880.00125462394124</v>
      </c>
      <c r="E96" s="491">
        <v>-293.33375154131375</v>
      </c>
      <c r="F96" s="491">
        <v>-108.72044213596853</v>
      </c>
      <c r="G96" s="491">
        <v>2243.3385328683876</v>
      </c>
      <c r="H96" s="491">
        <v>-924.22699999999998</v>
      </c>
      <c r="I96" s="492">
        <f t="shared" si="8"/>
        <v>13177.241195417046</v>
      </c>
      <c r="J96" s="491"/>
      <c r="K96" s="491">
        <v>11837.641739092664</v>
      </c>
      <c r="L96" s="491">
        <v>2320.0121204229008</v>
      </c>
      <c r="M96" s="491">
        <f t="shared" si="9"/>
        <v>-924.22699999999998</v>
      </c>
      <c r="N96" s="492">
        <f t="shared" si="11"/>
        <v>13233.426859515565</v>
      </c>
      <c r="O96" s="491"/>
      <c r="P96" s="491">
        <v>12153.398816238612</v>
      </c>
      <c r="Q96" s="491">
        <v>2409.8336971025055</v>
      </c>
      <c r="R96" s="491">
        <f t="shared" si="10"/>
        <v>-924.22699999999998</v>
      </c>
      <c r="S96" s="492">
        <f t="shared" si="12"/>
        <v>13639.005513341117</v>
      </c>
    </row>
    <row r="97" spans="1:19">
      <c r="A97" s="489">
        <v>261</v>
      </c>
      <c r="B97" s="490" t="s">
        <v>91</v>
      </c>
      <c r="C97" s="491">
        <v>11077.364532007879</v>
      </c>
      <c r="D97" s="491">
        <v>-600.44909293092405</v>
      </c>
      <c r="E97" s="491">
        <v>-200.14969764364136</v>
      </c>
      <c r="F97" s="491">
        <v>-74.254314954628697</v>
      </c>
      <c r="G97" s="491">
        <v>1306.5140594691741</v>
      </c>
      <c r="H97" s="491">
        <v>299.53300000000002</v>
      </c>
      <c r="I97" s="492">
        <f t="shared" si="8"/>
        <v>12683.411591477054</v>
      </c>
      <c r="J97" s="491"/>
      <c r="K97" s="491">
        <v>11216.741078535551</v>
      </c>
      <c r="L97" s="491">
        <v>1348.695830117565</v>
      </c>
      <c r="M97" s="491">
        <f t="shared" si="9"/>
        <v>299.53300000000002</v>
      </c>
      <c r="N97" s="492">
        <f t="shared" si="11"/>
        <v>12864.969908653116</v>
      </c>
      <c r="O97" s="491"/>
      <c r="P97" s="491">
        <v>11124.403933031042</v>
      </c>
      <c r="Q97" s="491">
        <v>1402.0508529979306</v>
      </c>
      <c r="R97" s="491">
        <f t="shared" si="10"/>
        <v>299.53300000000002</v>
      </c>
      <c r="S97" s="492">
        <f t="shared" si="12"/>
        <v>12825.987786028973</v>
      </c>
    </row>
    <row r="98" spans="1:19">
      <c r="A98" s="489">
        <v>263</v>
      </c>
      <c r="B98" s="490" t="s">
        <v>92</v>
      </c>
      <c r="C98" s="491">
        <v>8777.1111627704486</v>
      </c>
      <c r="D98" s="491">
        <v>-687.30024996176428</v>
      </c>
      <c r="E98" s="491">
        <v>-229.10008332058811</v>
      </c>
      <c r="F98" s="491">
        <v>-86.194242195697086</v>
      </c>
      <c r="G98" s="491">
        <v>1914.3135308689002</v>
      </c>
      <c r="H98" s="491">
        <v>-383.49200000000002</v>
      </c>
      <c r="I98" s="492">
        <f t="shared" si="8"/>
        <v>10307.932693639348</v>
      </c>
      <c r="J98" s="491"/>
      <c r="K98" s="491">
        <v>8992.1925071918595</v>
      </c>
      <c r="L98" s="491">
        <v>1982.0688152767339</v>
      </c>
      <c r="M98" s="491">
        <f t="shared" si="9"/>
        <v>-383.49200000000002</v>
      </c>
      <c r="N98" s="492">
        <f t="shared" si="11"/>
        <v>10590.769322468594</v>
      </c>
      <c r="O98" s="491"/>
      <c r="P98" s="491">
        <v>9171.8060942808861</v>
      </c>
      <c r="Q98" s="491">
        <v>2059.2571958781282</v>
      </c>
      <c r="R98" s="491">
        <f t="shared" si="10"/>
        <v>-383.49200000000002</v>
      </c>
      <c r="S98" s="492">
        <f t="shared" si="12"/>
        <v>10847.571290159014</v>
      </c>
    </row>
    <row r="99" spans="1:19">
      <c r="A99" s="489">
        <v>265</v>
      </c>
      <c r="B99" s="490" t="s">
        <v>93</v>
      </c>
      <c r="C99" s="491">
        <v>1624.7987015743677</v>
      </c>
      <c r="D99" s="491">
        <v>-96.260032375847999</v>
      </c>
      <c r="E99" s="491">
        <v>-32.086677458616002</v>
      </c>
      <c r="F99" s="491">
        <v>-12.287018149238966</v>
      </c>
      <c r="G99" s="491">
        <v>260.79381862307844</v>
      </c>
      <c r="H99" s="491">
        <v>-296.64499999999998</v>
      </c>
      <c r="I99" s="492">
        <f t="shared" si="8"/>
        <v>1588.947520197446</v>
      </c>
      <c r="J99" s="491"/>
      <c r="K99" s="491">
        <v>1607.6986557263608</v>
      </c>
      <c r="L99" s="491">
        <v>270.88893916446023</v>
      </c>
      <c r="M99" s="491">
        <f t="shared" si="9"/>
        <v>-296.64499999999998</v>
      </c>
      <c r="N99" s="492">
        <f t="shared" si="11"/>
        <v>1581.9425948908211</v>
      </c>
      <c r="O99" s="491"/>
      <c r="P99" s="491">
        <v>1620.0679515529614</v>
      </c>
      <c r="Q99" s="491">
        <v>282.1949466792608</v>
      </c>
      <c r="R99" s="491">
        <f t="shared" si="10"/>
        <v>-296.64499999999998</v>
      </c>
      <c r="S99" s="492">
        <f t="shared" si="12"/>
        <v>1605.6178982322222</v>
      </c>
    </row>
    <row r="100" spans="1:19">
      <c r="A100" s="489">
        <v>271</v>
      </c>
      <c r="B100" s="490" t="s">
        <v>94</v>
      </c>
      <c r="C100" s="491">
        <v>2621.1741854684228</v>
      </c>
      <c r="D100" s="491">
        <v>-624.51410102488603</v>
      </c>
      <c r="E100" s="491">
        <v>-208.17136700829533</v>
      </c>
      <c r="F100" s="491">
        <v>-77.736793733273643</v>
      </c>
      <c r="G100" s="491">
        <v>1512.0060163330838</v>
      </c>
      <c r="H100" s="491">
        <v>-287.89999999999998</v>
      </c>
      <c r="I100" s="492">
        <f t="shared" si="8"/>
        <v>3845.2802018015068</v>
      </c>
      <c r="J100" s="491"/>
      <c r="K100" s="491">
        <v>2624.4019089020385</v>
      </c>
      <c r="L100" s="491">
        <v>1565.8002217195765</v>
      </c>
      <c r="M100" s="491">
        <f t="shared" si="9"/>
        <v>-287.89999999999998</v>
      </c>
      <c r="N100" s="492">
        <f t="shared" si="11"/>
        <v>3902.3021306216147</v>
      </c>
      <c r="O100" s="491"/>
      <c r="P100" s="491">
        <v>3144.9348362302194</v>
      </c>
      <c r="Q100" s="491">
        <v>1629.2814421098249</v>
      </c>
      <c r="R100" s="491">
        <f t="shared" si="10"/>
        <v>-287.89999999999998</v>
      </c>
      <c r="S100" s="492">
        <f t="shared" si="12"/>
        <v>4486.3162783400448</v>
      </c>
    </row>
    <row r="101" spans="1:19">
      <c r="A101" s="489">
        <v>272</v>
      </c>
      <c r="B101" s="490" t="s">
        <v>95</v>
      </c>
      <c r="C101" s="491">
        <v>23747.793371284373</v>
      </c>
      <c r="D101" s="491">
        <v>-4343.1006712734579</v>
      </c>
      <c r="E101" s="491">
        <v>-1447.7002237578192</v>
      </c>
      <c r="F101" s="491">
        <v>-553.9917985310824</v>
      </c>
      <c r="G101" s="491">
        <v>8147.1261332523882</v>
      </c>
      <c r="H101" s="491">
        <v>-969.04100000000005</v>
      </c>
      <c r="I101" s="492">
        <f t="shared" si="8"/>
        <v>30925.878504536759</v>
      </c>
      <c r="J101" s="491"/>
      <c r="K101" s="491">
        <v>25248.211431119802</v>
      </c>
      <c r="L101" s="491">
        <v>8433.3081853690182</v>
      </c>
      <c r="M101" s="491">
        <f t="shared" si="9"/>
        <v>-969.04100000000005</v>
      </c>
      <c r="N101" s="492">
        <f t="shared" si="11"/>
        <v>32712.478616488817</v>
      </c>
      <c r="O101" s="491"/>
      <c r="P101" s="491">
        <v>26299.473528164319</v>
      </c>
      <c r="Q101" s="491">
        <v>8812.9602294655779</v>
      </c>
      <c r="R101" s="491">
        <f t="shared" si="10"/>
        <v>-969.04100000000005</v>
      </c>
      <c r="S101" s="492">
        <f t="shared" si="12"/>
        <v>34143.392757629903</v>
      </c>
    </row>
    <row r="102" spans="1:19">
      <c r="A102" s="489">
        <v>273</v>
      </c>
      <c r="B102" s="490" t="s">
        <v>96</v>
      </c>
      <c r="C102" s="491">
        <v>4862.2533192293631</v>
      </c>
      <c r="D102" s="491">
        <v>-361.78935100659413</v>
      </c>
      <c r="E102" s="491">
        <v>-120.59645033553137</v>
      </c>
      <c r="F102" s="491">
        <v>-45.827569575457204</v>
      </c>
      <c r="G102" s="491">
        <v>801.71393994849132</v>
      </c>
      <c r="H102" s="491">
        <v>-273.75599999999997</v>
      </c>
      <c r="I102" s="492">
        <f t="shared" si="8"/>
        <v>5390.2112591778541</v>
      </c>
      <c r="J102" s="491"/>
      <c r="K102" s="491">
        <v>4437.9127359748391</v>
      </c>
      <c r="L102" s="491">
        <v>829.27298282805077</v>
      </c>
      <c r="M102" s="491">
        <f t="shared" si="9"/>
        <v>-273.75599999999997</v>
      </c>
      <c r="N102" s="492">
        <f t="shared" si="11"/>
        <v>4993.4297188028895</v>
      </c>
      <c r="O102" s="491"/>
      <c r="P102" s="491">
        <v>4331.3397508492517</v>
      </c>
      <c r="Q102" s="491">
        <v>862.8656363501126</v>
      </c>
      <c r="R102" s="491">
        <f t="shared" si="10"/>
        <v>-273.75599999999997</v>
      </c>
      <c r="S102" s="492">
        <f t="shared" si="12"/>
        <v>4920.4493871993636</v>
      </c>
    </row>
    <row r="103" spans="1:19">
      <c r="A103" s="489">
        <v>275</v>
      </c>
      <c r="B103" s="490" t="s">
        <v>97</v>
      </c>
      <c r="C103" s="491">
        <v>2126.581563251671</v>
      </c>
      <c r="D103" s="491">
        <v>-228.07475716119623</v>
      </c>
      <c r="E103" s="491">
        <v>-76.024919053732077</v>
      </c>
      <c r="F103" s="491">
        <v>-28.739127196525043</v>
      </c>
      <c r="G103" s="491">
        <v>561.06342061329644</v>
      </c>
      <c r="H103" s="491">
        <v>-99.691000000000003</v>
      </c>
      <c r="I103" s="492">
        <f t="shared" si="8"/>
        <v>2587.9539838649675</v>
      </c>
      <c r="J103" s="491"/>
      <c r="K103" s="491">
        <v>2036.5091699054021</v>
      </c>
      <c r="L103" s="491">
        <v>583.12867367229512</v>
      </c>
      <c r="M103" s="491">
        <f t="shared" si="9"/>
        <v>-99.691000000000003</v>
      </c>
      <c r="N103" s="492">
        <f t="shared" si="11"/>
        <v>2519.9468435776976</v>
      </c>
      <c r="O103" s="491"/>
      <c r="P103" s="491">
        <v>2059.8174218220738</v>
      </c>
      <c r="Q103" s="491">
        <v>608.60516124344781</v>
      </c>
      <c r="R103" s="491">
        <f t="shared" si="10"/>
        <v>-99.691000000000003</v>
      </c>
      <c r="S103" s="492">
        <f t="shared" si="12"/>
        <v>2568.7315830655216</v>
      </c>
    </row>
    <row r="104" spans="1:19">
      <c r="A104" s="489">
        <v>276</v>
      </c>
      <c r="B104" s="490" t="s">
        <v>98</v>
      </c>
      <c r="C104" s="491">
        <v>16752.122567638391</v>
      </c>
      <c r="D104" s="491">
        <v>-1371.2531115796316</v>
      </c>
      <c r="E104" s="491">
        <v>-457.08437052654386</v>
      </c>
      <c r="F104" s="491">
        <v>-172.85127226895494</v>
      </c>
      <c r="G104" s="491">
        <v>2163.533208457819</v>
      </c>
      <c r="H104" s="491">
        <v>-1648.2239999999999</v>
      </c>
      <c r="I104" s="492">
        <f t="shared" si="8"/>
        <v>17267.431776096211</v>
      </c>
      <c r="J104" s="491"/>
      <c r="K104" s="491">
        <v>16886.070505772634</v>
      </c>
      <c r="L104" s="491">
        <v>2231.5472121187713</v>
      </c>
      <c r="M104" s="491">
        <f t="shared" si="9"/>
        <v>-1648.2239999999999</v>
      </c>
      <c r="N104" s="492">
        <f t="shared" si="11"/>
        <v>17469.393717891406</v>
      </c>
      <c r="O104" s="491"/>
      <c r="P104" s="491">
        <v>17190.748963587434</v>
      </c>
      <c r="Q104" s="491">
        <v>2333.978901162543</v>
      </c>
      <c r="R104" s="491">
        <f t="shared" si="10"/>
        <v>-1648.2239999999999</v>
      </c>
      <c r="S104" s="492">
        <f t="shared" si="12"/>
        <v>17876.503864749979</v>
      </c>
    </row>
    <row r="105" spans="1:19">
      <c r="A105" s="489">
        <v>280</v>
      </c>
      <c r="B105" s="490" t="s">
        <v>99</v>
      </c>
      <c r="C105" s="491">
        <v>2708.893416465135</v>
      </c>
      <c r="D105" s="491">
        <v>-183.11118940668828</v>
      </c>
      <c r="E105" s="491">
        <v>-61.037063135562761</v>
      </c>
      <c r="F105" s="491">
        <v>-23.451775695393017</v>
      </c>
      <c r="G105" s="491">
        <v>537.58388354194392</v>
      </c>
      <c r="H105" s="491">
        <v>-273.637</v>
      </c>
      <c r="I105" s="492">
        <f t="shared" si="8"/>
        <v>2972.8403000070789</v>
      </c>
      <c r="J105" s="491"/>
      <c r="K105" s="491">
        <v>2679.6661615190806</v>
      </c>
      <c r="L105" s="491">
        <v>557.29759466957307</v>
      </c>
      <c r="M105" s="491">
        <f t="shared" si="9"/>
        <v>-273.637</v>
      </c>
      <c r="N105" s="492">
        <f t="shared" si="11"/>
        <v>2963.3267561886537</v>
      </c>
      <c r="O105" s="491"/>
      <c r="P105" s="491">
        <v>2684.0049429770161</v>
      </c>
      <c r="Q105" s="491">
        <v>579.79040490555235</v>
      </c>
      <c r="R105" s="491">
        <f t="shared" si="10"/>
        <v>-273.637</v>
      </c>
      <c r="S105" s="492">
        <f t="shared" si="12"/>
        <v>2990.1583478825683</v>
      </c>
    </row>
    <row r="106" spans="1:19">
      <c r="A106" s="489">
        <v>284</v>
      </c>
      <c r="B106" s="490" t="s">
        <v>100</v>
      </c>
      <c r="C106" s="491">
        <v>1901.5819678383727</v>
      </c>
      <c r="D106" s="491">
        <v>-201.4765903205014</v>
      </c>
      <c r="E106" s="491">
        <v>-67.158863440167124</v>
      </c>
      <c r="F106" s="491">
        <v>-25.650018113806766</v>
      </c>
      <c r="G106" s="491">
        <v>531.84216015758216</v>
      </c>
      <c r="H106" s="491">
        <v>648.35</v>
      </c>
      <c r="I106" s="492">
        <f t="shared" si="8"/>
        <v>3081.774127995955</v>
      </c>
      <c r="J106" s="491"/>
      <c r="K106" s="491">
        <v>1899.3886630230904</v>
      </c>
      <c r="L106" s="491">
        <v>547.88457654324827</v>
      </c>
      <c r="M106" s="491">
        <f t="shared" si="9"/>
        <v>648.35</v>
      </c>
      <c r="N106" s="492">
        <f t="shared" si="11"/>
        <v>3095.6232395663387</v>
      </c>
      <c r="O106" s="491"/>
      <c r="P106" s="491">
        <v>1889.875267458928</v>
      </c>
      <c r="Q106" s="491">
        <v>567.5730882182047</v>
      </c>
      <c r="R106" s="491">
        <f t="shared" si="10"/>
        <v>648.35</v>
      </c>
      <c r="S106" s="492">
        <f t="shared" si="12"/>
        <v>3105.7983556771328</v>
      </c>
    </row>
    <row r="107" spans="1:19">
      <c r="A107" s="489">
        <v>285</v>
      </c>
      <c r="B107" s="490" t="s">
        <v>101</v>
      </c>
      <c r="C107" s="491">
        <v>5266.9622293563998</v>
      </c>
      <c r="D107" s="491">
        <v>-4579.3177244062954</v>
      </c>
      <c r="E107" s="491">
        <v>-1526.439241468765</v>
      </c>
      <c r="F107" s="491">
        <v>-581.60866512452242</v>
      </c>
      <c r="G107" s="491">
        <v>8449.4900311925248</v>
      </c>
      <c r="H107" s="491">
        <v>-1899.221</v>
      </c>
      <c r="I107" s="492">
        <f t="shared" si="8"/>
        <v>11817.231260548926</v>
      </c>
      <c r="J107" s="491"/>
      <c r="K107" s="491">
        <v>5070.8439970920726</v>
      </c>
      <c r="L107" s="491">
        <v>8774.6432024885216</v>
      </c>
      <c r="M107" s="491">
        <f t="shared" si="9"/>
        <v>-1899.221</v>
      </c>
      <c r="N107" s="492">
        <f t="shared" si="11"/>
        <v>11946.266199580596</v>
      </c>
      <c r="O107" s="491"/>
      <c r="P107" s="491">
        <v>5701.5885485195149</v>
      </c>
      <c r="Q107" s="491">
        <v>9192.3983458863731</v>
      </c>
      <c r="R107" s="491">
        <f t="shared" si="10"/>
        <v>-1899.221</v>
      </c>
      <c r="S107" s="492">
        <f t="shared" si="12"/>
        <v>12994.765894405888</v>
      </c>
    </row>
    <row r="108" spans="1:19">
      <c r="A108" s="489">
        <v>286</v>
      </c>
      <c r="B108" s="490" t="s">
        <v>102</v>
      </c>
      <c r="C108" s="491">
        <v>-2155.6391484014466</v>
      </c>
      <c r="D108" s="491">
        <v>-7185.9380747943896</v>
      </c>
      <c r="E108" s="491">
        <v>-2395.3126915981297</v>
      </c>
      <c r="F108" s="491">
        <v>-910.63927637330494</v>
      </c>
      <c r="G108" s="491">
        <v>13963.508466947664</v>
      </c>
      <c r="H108" s="491">
        <v>-7416.1310000000003</v>
      </c>
      <c r="I108" s="492">
        <f t="shared" si="8"/>
        <v>4391.7383185462177</v>
      </c>
      <c r="J108" s="491"/>
      <c r="K108" s="491">
        <v>-1407.3800231640992</v>
      </c>
      <c r="L108" s="491">
        <v>14443.44973468118</v>
      </c>
      <c r="M108" s="491">
        <f t="shared" si="9"/>
        <v>-7416.1310000000003</v>
      </c>
      <c r="N108" s="492">
        <f t="shared" si="11"/>
        <v>5619.9387115170803</v>
      </c>
      <c r="O108" s="491"/>
      <c r="P108" s="491">
        <v>1735.3044837895743</v>
      </c>
      <c r="Q108" s="491">
        <v>15078.108344646316</v>
      </c>
      <c r="R108" s="491">
        <f t="shared" si="10"/>
        <v>-7416.1310000000003</v>
      </c>
      <c r="S108" s="492">
        <f t="shared" si="12"/>
        <v>9397.2818284358909</v>
      </c>
    </row>
    <row r="109" spans="1:19">
      <c r="A109" s="489">
        <v>287</v>
      </c>
      <c r="B109" s="490" t="s">
        <v>103</v>
      </c>
      <c r="C109" s="491">
        <v>6003.3434330125283</v>
      </c>
      <c r="D109" s="491">
        <v>-564.71346061094289</v>
      </c>
      <c r="E109" s="491">
        <v>-188.23782020364763</v>
      </c>
      <c r="F109" s="491">
        <v>-71.47758768926397</v>
      </c>
      <c r="G109" s="491">
        <v>1521.8464345216169</v>
      </c>
      <c r="H109" s="491">
        <v>1124.6510000000001</v>
      </c>
      <c r="I109" s="492">
        <f t="shared" si="8"/>
        <v>8649.8408675341452</v>
      </c>
      <c r="J109" s="491"/>
      <c r="K109" s="491">
        <v>6261.6890454368331</v>
      </c>
      <c r="L109" s="491">
        <v>1572.1138351574948</v>
      </c>
      <c r="M109" s="491">
        <f t="shared" si="9"/>
        <v>1124.6510000000001</v>
      </c>
      <c r="N109" s="492">
        <f t="shared" si="11"/>
        <v>8958.4538805943284</v>
      </c>
      <c r="O109" s="491"/>
      <c r="P109" s="491">
        <v>6421.2309867808444</v>
      </c>
      <c r="Q109" s="491">
        <v>1631.7927984051853</v>
      </c>
      <c r="R109" s="491">
        <f t="shared" si="10"/>
        <v>1124.6510000000001</v>
      </c>
      <c r="S109" s="492">
        <f t="shared" si="12"/>
        <v>9177.6747851860291</v>
      </c>
    </row>
    <row r="110" spans="1:19">
      <c r="A110" s="489">
        <v>288</v>
      </c>
      <c r="B110" s="490" t="s">
        <v>104</v>
      </c>
      <c r="C110" s="491">
        <v>6341.4176475078193</v>
      </c>
      <c r="D110" s="491">
        <v>-579.46006331513763</v>
      </c>
      <c r="E110" s="491">
        <v>-193.15335443837921</v>
      </c>
      <c r="F110" s="491">
        <v>-72.565139201531821</v>
      </c>
      <c r="G110" s="491">
        <v>1417.1824223210072</v>
      </c>
      <c r="H110" s="491">
        <v>374.92099999999999</v>
      </c>
      <c r="I110" s="492">
        <f t="shared" si="8"/>
        <v>8133.5210698288265</v>
      </c>
      <c r="J110" s="491"/>
      <c r="K110" s="491">
        <v>6336.1327408200259</v>
      </c>
      <c r="L110" s="491">
        <v>1464.3240369878647</v>
      </c>
      <c r="M110" s="491">
        <f t="shared" si="9"/>
        <v>374.92099999999999</v>
      </c>
      <c r="N110" s="492">
        <f t="shared" si="11"/>
        <v>8175.3777778078911</v>
      </c>
      <c r="O110" s="491"/>
      <c r="P110" s="491">
        <v>6579.8579554475</v>
      </c>
      <c r="Q110" s="491">
        <v>1523.5783818883385</v>
      </c>
      <c r="R110" s="491">
        <f t="shared" si="10"/>
        <v>374.92099999999999</v>
      </c>
      <c r="S110" s="492">
        <f t="shared" si="12"/>
        <v>8478.3573373358377</v>
      </c>
    </row>
    <row r="111" spans="1:19">
      <c r="A111" s="489">
        <v>290</v>
      </c>
      <c r="B111" s="490" t="s">
        <v>105</v>
      </c>
      <c r="C111" s="491">
        <v>7716.9591623985352</v>
      </c>
      <c r="D111" s="491">
        <v>-701.59450288975677</v>
      </c>
      <c r="E111" s="491">
        <v>-233.86483429658563</v>
      </c>
      <c r="F111" s="491">
        <v>-88.080102796757302</v>
      </c>
      <c r="G111" s="491">
        <v>1814.1600194649679</v>
      </c>
      <c r="H111" s="491">
        <v>-548.572</v>
      </c>
      <c r="I111" s="492">
        <f t="shared" si="8"/>
        <v>8982.5471818635033</v>
      </c>
      <c r="J111" s="491"/>
      <c r="K111" s="491">
        <v>7651.2669447978124</v>
      </c>
      <c r="L111" s="491">
        <v>1882.0321369299952</v>
      </c>
      <c r="M111" s="491">
        <f t="shared" si="9"/>
        <v>-548.572</v>
      </c>
      <c r="N111" s="492">
        <f t="shared" si="11"/>
        <v>8984.7270817278077</v>
      </c>
      <c r="O111" s="491"/>
      <c r="P111" s="491">
        <v>7419.2920795978616</v>
      </c>
      <c r="Q111" s="491">
        <v>1959.2836861645569</v>
      </c>
      <c r="R111" s="491">
        <f t="shared" si="10"/>
        <v>-548.572</v>
      </c>
      <c r="S111" s="492">
        <f t="shared" si="12"/>
        <v>8830.003765762418</v>
      </c>
    </row>
    <row r="112" spans="1:19">
      <c r="A112" s="489">
        <v>291</v>
      </c>
      <c r="B112" s="490" t="s">
        <v>106</v>
      </c>
      <c r="C112" s="491">
        <v>2306.4148726427329</v>
      </c>
      <c r="D112" s="491">
        <v>-191.70583515453188</v>
      </c>
      <c r="E112" s="491">
        <v>-63.901945051510623</v>
      </c>
      <c r="F112" s="491">
        <v>-23.926133269892826</v>
      </c>
      <c r="G112" s="491">
        <v>468.46371463141588</v>
      </c>
      <c r="H112" s="491">
        <v>-92.123999999999995</v>
      </c>
      <c r="I112" s="492">
        <f t="shared" si="8"/>
        <v>2682.7545872741489</v>
      </c>
      <c r="J112" s="491"/>
      <c r="K112" s="491">
        <v>2298.4430582716504</v>
      </c>
      <c r="L112" s="491">
        <v>487.34698156020426</v>
      </c>
      <c r="M112" s="491">
        <f t="shared" si="9"/>
        <v>-92.123999999999995</v>
      </c>
      <c r="N112" s="492">
        <f t="shared" si="11"/>
        <v>2693.666039831855</v>
      </c>
      <c r="O112" s="491"/>
      <c r="P112" s="491">
        <v>2263.0229888552326</v>
      </c>
      <c r="Q112" s="491">
        <v>508.80676719216518</v>
      </c>
      <c r="R112" s="491">
        <f t="shared" si="10"/>
        <v>-92.123999999999995</v>
      </c>
      <c r="S112" s="492">
        <f t="shared" si="12"/>
        <v>2679.7057560473982</v>
      </c>
    </row>
    <row r="113" spans="1:19">
      <c r="A113" s="489">
        <v>297</v>
      </c>
      <c r="B113" s="490" t="s">
        <v>107</v>
      </c>
      <c r="C113" s="491">
        <v>24000.739618918367</v>
      </c>
      <c r="D113" s="491">
        <v>-11091.073692748787</v>
      </c>
      <c r="E113" s="491">
        <v>-3697.0245642495956</v>
      </c>
      <c r="F113" s="491">
        <v>-1414.1177780686271</v>
      </c>
      <c r="G113" s="491">
        <v>20718.677638305588</v>
      </c>
      <c r="H113" s="491">
        <v>-1768.8389999999999</v>
      </c>
      <c r="I113" s="492">
        <f t="shared" si="8"/>
        <v>42950.578257223955</v>
      </c>
      <c r="J113" s="491"/>
      <c r="K113" s="491">
        <v>27016.184688000125</v>
      </c>
      <c r="L113" s="491">
        <v>21409.893021000415</v>
      </c>
      <c r="M113" s="491">
        <f t="shared" si="9"/>
        <v>-1768.8389999999999</v>
      </c>
      <c r="N113" s="492">
        <f t="shared" si="11"/>
        <v>46657.238709000543</v>
      </c>
      <c r="O113" s="491"/>
      <c r="P113" s="491">
        <v>27870.147596126782</v>
      </c>
      <c r="Q113" s="491">
        <v>22383.476100137024</v>
      </c>
      <c r="R113" s="491">
        <f t="shared" si="10"/>
        <v>-1768.8389999999999</v>
      </c>
      <c r="S113" s="492">
        <f t="shared" si="12"/>
        <v>48484.784696263807</v>
      </c>
    </row>
    <row r="114" spans="1:19">
      <c r="A114" s="489">
        <v>300</v>
      </c>
      <c r="B114" s="490" t="s">
        <v>108</v>
      </c>
      <c r="C114" s="491">
        <v>4290.9324479742008</v>
      </c>
      <c r="D114" s="491">
        <v>-310.94523616145636</v>
      </c>
      <c r="E114" s="491">
        <v>-103.6484120538188</v>
      </c>
      <c r="F114" s="491">
        <v>-39.603072622264577</v>
      </c>
      <c r="G114" s="491">
        <v>821.58850427046048</v>
      </c>
      <c r="H114" s="491">
        <v>1179.1020000000001</v>
      </c>
      <c r="I114" s="492">
        <f t="shared" si="8"/>
        <v>6291.6229522446611</v>
      </c>
      <c r="J114" s="491"/>
      <c r="K114" s="491">
        <v>4190.8985535169322</v>
      </c>
      <c r="L114" s="491">
        <v>849.68691414797433</v>
      </c>
      <c r="M114" s="491">
        <f t="shared" si="9"/>
        <v>1179.1020000000001</v>
      </c>
      <c r="N114" s="492">
        <f t="shared" si="11"/>
        <v>6219.6874676649068</v>
      </c>
      <c r="O114" s="491"/>
      <c r="P114" s="491">
        <v>4195.0756152465046</v>
      </c>
      <c r="Q114" s="491">
        <v>883.13140752756249</v>
      </c>
      <c r="R114" s="491">
        <f t="shared" si="10"/>
        <v>1179.1020000000001</v>
      </c>
      <c r="S114" s="492">
        <f t="shared" si="12"/>
        <v>6257.3090227740668</v>
      </c>
    </row>
    <row r="115" spans="1:19">
      <c r="A115" s="489">
        <v>301</v>
      </c>
      <c r="B115" s="490" t="s">
        <v>109</v>
      </c>
      <c r="C115" s="491">
        <v>11075.629796179237</v>
      </c>
      <c r="D115" s="491">
        <v>-1799.4474097327225</v>
      </c>
      <c r="E115" s="491">
        <v>-599.81580324424078</v>
      </c>
      <c r="F115" s="491">
        <v>-228.22384181910343</v>
      </c>
      <c r="G115" s="491">
        <v>4702.8874576239659</v>
      </c>
      <c r="H115" s="491">
        <v>-2562.1669999999999</v>
      </c>
      <c r="I115" s="492">
        <f t="shared" si="8"/>
        <v>13216.350253803203</v>
      </c>
      <c r="J115" s="491"/>
      <c r="K115" s="491">
        <v>11405.015957496878</v>
      </c>
      <c r="L115" s="491">
        <v>4857.3196855840588</v>
      </c>
      <c r="M115" s="491">
        <f t="shared" si="9"/>
        <v>-2562.1669999999999</v>
      </c>
      <c r="N115" s="492">
        <f t="shared" si="11"/>
        <v>13700.168643080937</v>
      </c>
      <c r="O115" s="491"/>
      <c r="P115" s="491">
        <v>12405.865407266852</v>
      </c>
      <c r="Q115" s="491">
        <v>5041.7055872122792</v>
      </c>
      <c r="R115" s="491">
        <f t="shared" si="10"/>
        <v>-2562.1669999999999</v>
      </c>
      <c r="S115" s="492">
        <f t="shared" si="12"/>
        <v>14885.403994479131</v>
      </c>
    </row>
    <row r="116" spans="1:19">
      <c r="A116" s="489">
        <v>304</v>
      </c>
      <c r="B116" s="490" t="s">
        <v>110</v>
      </c>
      <c r="C116" s="491">
        <v>-39.527288824369258</v>
      </c>
      <c r="D116" s="491">
        <v>-85.946457478435704</v>
      </c>
      <c r="E116" s="491">
        <v>-28.64881915947857</v>
      </c>
      <c r="F116" s="491">
        <v>-11.696963605348959</v>
      </c>
      <c r="G116" s="491">
        <v>186.57599313992569</v>
      </c>
      <c r="H116" s="491">
        <v>-222.81200000000001</v>
      </c>
      <c r="I116" s="492">
        <f t="shared" si="8"/>
        <v>-75.763295684443591</v>
      </c>
      <c r="J116" s="491"/>
      <c r="K116" s="491">
        <v>-58.699918194067614</v>
      </c>
      <c r="L116" s="491">
        <v>190.40353420659915</v>
      </c>
      <c r="M116" s="491">
        <f t="shared" si="9"/>
        <v>-222.81200000000001</v>
      </c>
      <c r="N116" s="492">
        <f t="shared" si="11"/>
        <v>-91.108383987468471</v>
      </c>
      <c r="O116" s="491"/>
      <c r="P116" s="491">
        <v>-105.46114740305245</v>
      </c>
      <c r="Q116" s="491">
        <v>197.13705862866891</v>
      </c>
      <c r="R116" s="491">
        <f t="shared" si="10"/>
        <v>-222.81200000000001</v>
      </c>
      <c r="S116" s="492">
        <f t="shared" si="12"/>
        <v>-131.13608877438355</v>
      </c>
    </row>
    <row r="117" spans="1:19">
      <c r="A117" s="489">
        <v>305</v>
      </c>
      <c r="B117" s="490" t="s">
        <v>111</v>
      </c>
      <c r="C117" s="491">
        <v>13623.983699161958</v>
      </c>
      <c r="D117" s="491">
        <v>-1370.2579420719867</v>
      </c>
      <c r="E117" s="491">
        <v>-456.75264735732884</v>
      </c>
      <c r="F117" s="491">
        <v>-172.16866014955278</v>
      </c>
      <c r="G117" s="491">
        <v>2952.4902915769353</v>
      </c>
      <c r="H117" s="491">
        <v>-717.41600000000005</v>
      </c>
      <c r="I117" s="492">
        <f t="shared" si="8"/>
        <v>15859.057990738895</v>
      </c>
      <c r="J117" s="491"/>
      <c r="K117" s="491">
        <v>13495.876088594145</v>
      </c>
      <c r="L117" s="491">
        <v>3053.3745683546481</v>
      </c>
      <c r="M117" s="491">
        <f t="shared" si="9"/>
        <v>-717.41600000000005</v>
      </c>
      <c r="N117" s="492">
        <f t="shared" si="11"/>
        <v>15831.834656948793</v>
      </c>
      <c r="O117" s="491"/>
      <c r="P117" s="491">
        <v>13471.786430787974</v>
      </c>
      <c r="Q117" s="491">
        <v>3176.9889375274565</v>
      </c>
      <c r="R117" s="491">
        <f t="shared" si="10"/>
        <v>-717.41600000000005</v>
      </c>
      <c r="S117" s="492">
        <f t="shared" si="12"/>
        <v>15931.35936831543</v>
      </c>
    </row>
    <row r="118" spans="1:19">
      <c r="A118" s="489">
        <v>309</v>
      </c>
      <c r="B118" s="490" t="s">
        <v>112</v>
      </c>
      <c r="C118" s="491">
        <v>3490.0104678997627</v>
      </c>
      <c r="D118" s="491">
        <v>-584.16450098764153</v>
      </c>
      <c r="E118" s="491">
        <v>-194.72150032921382</v>
      </c>
      <c r="F118" s="491">
        <v>-72.206478596422215</v>
      </c>
      <c r="G118" s="491">
        <v>1345.8422317885129</v>
      </c>
      <c r="H118" s="491">
        <v>-396.08199999999999</v>
      </c>
      <c r="I118" s="492">
        <f t="shared" si="8"/>
        <v>4439.7706996882753</v>
      </c>
      <c r="J118" s="491"/>
      <c r="K118" s="491">
        <v>3684.1247170371298</v>
      </c>
      <c r="L118" s="491">
        <v>1396.8943227720029</v>
      </c>
      <c r="M118" s="491">
        <f t="shared" si="9"/>
        <v>-396.08199999999999</v>
      </c>
      <c r="N118" s="492">
        <f t="shared" si="11"/>
        <v>4684.9370398091323</v>
      </c>
      <c r="O118" s="491"/>
      <c r="P118" s="491">
        <v>3936.8514112232729</v>
      </c>
      <c r="Q118" s="491">
        <v>1456.5370003764708</v>
      </c>
      <c r="R118" s="491">
        <f t="shared" si="10"/>
        <v>-396.08199999999999</v>
      </c>
      <c r="S118" s="492">
        <f t="shared" si="12"/>
        <v>4997.3064115997431</v>
      </c>
    </row>
    <row r="119" spans="1:19">
      <c r="A119" s="489">
        <v>312</v>
      </c>
      <c r="B119" s="490" t="s">
        <v>113</v>
      </c>
      <c r="C119" s="491">
        <v>925.25581627190672</v>
      </c>
      <c r="D119" s="491">
        <v>-108.20206646758854</v>
      </c>
      <c r="E119" s="491">
        <v>-36.067355489196174</v>
      </c>
      <c r="F119" s="491">
        <v>-14.091890871726045</v>
      </c>
      <c r="G119" s="491">
        <v>315.66636866080034</v>
      </c>
      <c r="H119" s="491">
        <v>-316.661</v>
      </c>
      <c r="I119" s="492">
        <f t="shared" si="8"/>
        <v>924.26118493270701</v>
      </c>
      <c r="J119" s="491"/>
      <c r="K119" s="491">
        <v>1069.6200605543177</v>
      </c>
      <c r="L119" s="491">
        <v>327.6110107983028</v>
      </c>
      <c r="M119" s="491">
        <f t="shared" si="9"/>
        <v>-316.661</v>
      </c>
      <c r="N119" s="492">
        <f t="shared" si="11"/>
        <v>1080.5700713526203</v>
      </c>
      <c r="O119" s="491"/>
      <c r="P119" s="491">
        <v>1171.5038079042579</v>
      </c>
      <c r="Q119" s="491">
        <v>341.74257027200997</v>
      </c>
      <c r="R119" s="491">
        <f t="shared" si="10"/>
        <v>-316.661</v>
      </c>
      <c r="S119" s="492">
        <f t="shared" si="12"/>
        <v>1196.5853781762678</v>
      </c>
    </row>
    <row r="120" spans="1:19">
      <c r="A120" s="489">
        <v>316</v>
      </c>
      <c r="B120" s="490" t="s">
        <v>114</v>
      </c>
      <c r="C120" s="491">
        <v>1028.1503227413493</v>
      </c>
      <c r="D120" s="491">
        <v>-379.79287209944539</v>
      </c>
      <c r="E120" s="491">
        <v>-126.59762403314846</v>
      </c>
      <c r="F120" s="491">
        <v>-48.291915023468405</v>
      </c>
      <c r="G120" s="491">
        <v>869.0098421861062</v>
      </c>
      <c r="H120" s="491">
        <v>-1094.4490000000001</v>
      </c>
      <c r="I120" s="492">
        <f t="shared" si="8"/>
        <v>802.71116492745546</v>
      </c>
      <c r="J120" s="491"/>
      <c r="K120" s="491">
        <v>1034.8943921724619</v>
      </c>
      <c r="L120" s="491">
        <v>899.54368722491381</v>
      </c>
      <c r="M120" s="491">
        <f t="shared" si="9"/>
        <v>-1094.4490000000001</v>
      </c>
      <c r="N120" s="492">
        <f t="shared" si="11"/>
        <v>839.98907939737569</v>
      </c>
      <c r="O120" s="491"/>
      <c r="P120" s="491">
        <v>1132.8548848969119</v>
      </c>
      <c r="Q120" s="491">
        <v>937.81488748075628</v>
      </c>
      <c r="R120" s="491">
        <f t="shared" si="10"/>
        <v>-1094.4490000000001</v>
      </c>
      <c r="S120" s="492">
        <f t="shared" si="12"/>
        <v>976.22077237766825</v>
      </c>
    </row>
    <row r="121" spans="1:19">
      <c r="A121" s="489">
        <v>317</v>
      </c>
      <c r="B121" s="490" t="s">
        <v>115</v>
      </c>
      <c r="C121" s="491">
        <v>4104.5341797590845</v>
      </c>
      <c r="D121" s="491">
        <v>-223.82266926489467</v>
      </c>
      <c r="E121" s="491">
        <v>-74.607556421631557</v>
      </c>
      <c r="F121" s="491">
        <v>-28.322618106720327</v>
      </c>
      <c r="G121" s="491">
        <v>630.35453662178236</v>
      </c>
      <c r="H121" s="491">
        <v>81.265000000000001</v>
      </c>
      <c r="I121" s="492">
        <f t="shared" si="8"/>
        <v>4816.1537163808671</v>
      </c>
      <c r="J121" s="491"/>
      <c r="K121" s="491">
        <v>4066.0942717115613</v>
      </c>
      <c r="L121" s="491">
        <v>652.48315439899272</v>
      </c>
      <c r="M121" s="491">
        <f t="shared" si="9"/>
        <v>81.265000000000001</v>
      </c>
      <c r="N121" s="492">
        <f t="shared" si="11"/>
        <v>4799.8424261105547</v>
      </c>
      <c r="O121" s="491"/>
      <c r="P121" s="491">
        <v>4088.7618662110381</v>
      </c>
      <c r="Q121" s="491">
        <v>677.38912213257822</v>
      </c>
      <c r="R121" s="491">
        <f t="shared" si="10"/>
        <v>81.265000000000001</v>
      </c>
      <c r="S121" s="492">
        <f t="shared" si="12"/>
        <v>4847.4159883436168</v>
      </c>
    </row>
    <row r="122" spans="1:19">
      <c r="A122" s="489">
        <v>320</v>
      </c>
      <c r="B122" s="490" t="s">
        <v>116</v>
      </c>
      <c r="C122" s="491">
        <v>5468.7163998178285</v>
      </c>
      <c r="D122" s="491">
        <v>-632.92780686224864</v>
      </c>
      <c r="E122" s="491">
        <v>-210.97593562074957</v>
      </c>
      <c r="F122" s="491">
        <v>-79.148296759834068</v>
      </c>
      <c r="G122" s="491">
        <v>1433.2516677536717</v>
      </c>
      <c r="H122" s="491">
        <v>-342.71100000000001</v>
      </c>
      <c r="I122" s="492">
        <f t="shared" si="8"/>
        <v>6559.2570675714996</v>
      </c>
      <c r="J122" s="491"/>
      <c r="K122" s="491">
        <v>5593.3097153886656</v>
      </c>
      <c r="L122" s="491">
        <v>1487.3357717258809</v>
      </c>
      <c r="M122" s="491">
        <f t="shared" si="9"/>
        <v>-342.71100000000001</v>
      </c>
      <c r="N122" s="492">
        <f t="shared" si="11"/>
        <v>6737.9344871145468</v>
      </c>
      <c r="O122" s="491"/>
      <c r="P122" s="491">
        <v>5807.1310888343041</v>
      </c>
      <c r="Q122" s="491">
        <v>1550.3429727641453</v>
      </c>
      <c r="R122" s="491">
        <f t="shared" si="10"/>
        <v>-342.71100000000001</v>
      </c>
      <c r="S122" s="492">
        <f t="shared" si="12"/>
        <v>7014.763061598449</v>
      </c>
    </row>
    <row r="123" spans="1:19">
      <c r="A123" s="489">
        <v>322</v>
      </c>
      <c r="B123" s="490" t="s">
        <v>117</v>
      </c>
      <c r="C123" s="491">
        <v>8736.7206460041762</v>
      </c>
      <c r="D123" s="491">
        <v>-592.48773686976369</v>
      </c>
      <c r="E123" s="491">
        <v>-197.49591228992122</v>
      </c>
      <c r="F123" s="491">
        <v>-74.254314954628697</v>
      </c>
      <c r="G123" s="491">
        <v>1348.1391481732826</v>
      </c>
      <c r="H123" s="491">
        <v>-516.00099999999998</v>
      </c>
      <c r="I123" s="492">
        <f t="shared" si="8"/>
        <v>9568.8587941774585</v>
      </c>
      <c r="J123" s="491"/>
      <c r="K123" s="491">
        <v>8872.7204725913925</v>
      </c>
      <c r="L123" s="491">
        <v>1392.0210240124645</v>
      </c>
      <c r="M123" s="491">
        <f t="shared" si="9"/>
        <v>-516.00099999999998</v>
      </c>
      <c r="N123" s="492">
        <f t="shared" si="11"/>
        <v>9748.7404966038575</v>
      </c>
      <c r="O123" s="491"/>
      <c r="P123" s="491">
        <v>8973.799449294931</v>
      </c>
      <c r="Q123" s="491">
        <v>1446.1605857584468</v>
      </c>
      <c r="R123" s="491">
        <f t="shared" si="10"/>
        <v>-516.00099999999998</v>
      </c>
      <c r="S123" s="492">
        <f t="shared" si="12"/>
        <v>9903.9590350533781</v>
      </c>
    </row>
    <row r="124" spans="1:19">
      <c r="A124" s="489">
        <v>398</v>
      </c>
      <c r="B124" s="490" t="s">
        <v>118</v>
      </c>
      <c r="C124" s="491">
        <v>70571.651162275361</v>
      </c>
      <c r="D124" s="491">
        <v>-10872.226871022118</v>
      </c>
      <c r="E124" s="491">
        <v>-3624.0756236740394</v>
      </c>
      <c r="F124" s="491">
        <v>-1395.953353874366</v>
      </c>
      <c r="G124" s="491">
        <v>19722.802892735843</v>
      </c>
      <c r="H124" s="491">
        <v>-4077.4459999999999</v>
      </c>
      <c r="I124" s="492">
        <f t="shared" si="8"/>
        <v>86217.008055011203</v>
      </c>
      <c r="J124" s="491"/>
      <c r="K124" s="491">
        <v>69799.277761566671</v>
      </c>
      <c r="L124" s="491">
        <v>20340.106437984625</v>
      </c>
      <c r="M124" s="491">
        <f t="shared" si="9"/>
        <v>-4077.4459999999999</v>
      </c>
      <c r="N124" s="492">
        <f t="shared" si="11"/>
        <v>86061.938199551296</v>
      </c>
      <c r="O124" s="491"/>
      <c r="P124" s="491">
        <v>68976.286035779471</v>
      </c>
      <c r="Q124" s="491">
        <v>21279.519688329143</v>
      </c>
      <c r="R124" s="491">
        <f t="shared" si="10"/>
        <v>-4077.4459999999999</v>
      </c>
      <c r="S124" s="492">
        <f t="shared" si="12"/>
        <v>86178.359724108625</v>
      </c>
    </row>
    <row r="125" spans="1:19">
      <c r="A125" s="489">
        <v>399</v>
      </c>
      <c r="B125" s="490" t="s">
        <v>119</v>
      </c>
      <c r="C125" s="491">
        <v>4428.4528555446641</v>
      </c>
      <c r="D125" s="491">
        <v>-707.20364011466529</v>
      </c>
      <c r="E125" s="491">
        <v>-235.73454670488843</v>
      </c>
      <c r="F125" s="491">
        <v>-91.631999757036368</v>
      </c>
      <c r="G125" s="491">
        <v>1383.1505033158076</v>
      </c>
      <c r="H125" s="491">
        <v>-380.21100000000001</v>
      </c>
      <c r="I125" s="492">
        <f t="shared" si="8"/>
        <v>5431.3923588604712</v>
      </c>
      <c r="J125" s="491"/>
      <c r="K125" s="491">
        <v>4538.589282220938</v>
      </c>
      <c r="L125" s="491">
        <v>1426.8106346724837</v>
      </c>
      <c r="M125" s="491">
        <f t="shared" si="9"/>
        <v>-380.21100000000001</v>
      </c>
      <c r="N125" s="492">
        <f t="shared" si="11"/>
        <v>5585.1889168934213</v>
      </c>
      <c r="O125" s="491"/>
      <c r="P125" s="491">
        <v>4674.8062767297088</v>
      </c>
      <c r="Q125" s="491">
        <v>1488.6626901221109</v>
      </c>
      <c r="R125" s="491">
        <f t="shared" si="10"/>
        <v>-380.21100000000001</v>
      </c>
      <c r="S125" s="492">
        <f t="shared" si="12"/>
        <v>5783.2579668518192</v>
      </c>
    </row>
    <row r="126" spans="1:19">
      <c r="A126" s="489">
        <v>400</v>
      </c>
      <c r="B126" s="490" t="s">
        <v>120</v>
      </c>
      <c r="C126" s="491">
        <v>9116.0930427900967</v>
      </c>
      <c r="D126" s="491">
        <v>-756.87164554167703</v>
      </c>
      <c r="E126" s="491">
        <v>-252.29054851389233</v>
      </c>
      <c r="F126" s="491">
        <v>-97.243302772460936</v>
      </c>
      <c r="G126" s="491">
        <v>1818.2625790837644</v>
      </c>
      <c r="H126" s="491">
        <v>978.32899999999995</v>
      </c>
      <c r="I126" s="492">
        <f t="shared" si="8"/>
        <v>11912.684621873861</v>
      </c>
      <c r="J126" s="491"/>
      <c r="K126" s="491">
        <v>8881.1023497717142</v>
      </c>
      <c r="L126" s="491">
        <v>1877.1080402015655</v>
      </c>
      <c r="M126" s="491">
        <f t="shared" si="9"/>
        <v>978.32899999999995</v>
      </c>
      <c r="N126" s="492">
        <f t="shared" si="11"/>
        <v>11736.539389973279</v>
      </c>
      <c r="O126" s="491"/>
      <c r="P126" s="491">
        <v>8911.9905793336857</v>
      </c>
      <c r="Q126" s="491">
        <v>1951.5297249063606</v>
      </c>
      <c r="R126" s="491">
        <f t="shared" si="10"/>
        <v>978.32899999999995</v>
      </c>
      <c r="S126" s="492">
        <f t="shared" si="12"/>
        <v>11841.849304240046</v>
      </c>
    </row>
    <row r="127" spans="1:19">
      <c r="A127" s="489">
        <v>402</v>
      </c>
      <c r="B127" s="490" t="s">
        <v>121</v>
      </c>
      <c r="C127" s="491">
        <v>4514.9911863384141</v>
      </c>
      <c r="D127" s="491">
        <v>-823.18612273293331</v>
      </c>
      <c r="E127" s="491">
        <v>-274.39537424431109</v>
      </c>
      <c r="F127" s="491">
        <v>-104.59006032873847</v>
      </c>
      <c r="G127" s="491">
        <v>2024.0498612890142</v>
      </c>
      <c r="H127" s="491">
        <v>-96.194000000000003</v>
      </c>
      <c r="I127" s="492">
        <f t="shared" si="8"/>
        <v>6442.8470476274279</v>
      </c>
      <c r="J127" s="491"/>
      <c r="K127" s="491">
        <v>4731.7940260038258</v>
      </c>
      <c r="L127" s="491">
        <v>2094.5992231011423</v>
      </c>
      <c r="M127" s="491">
        <f t="shared" si="9"/>
        <v>-96.194000000000003</v>
      </c>
      <c r="N127" s="492">
        <f t="shared" si="11"/>
        <v>6730.1992491049677</v>
      </c>
      <c r="O127" s="491"/>
      <c r="P127" s="491">
        <v>5229.1703749519256</v>
      </c>
      <c r="Q127" s="491">
        <v>2177.7907062656436</v>
      </c>
      <c r="R127" s="491">
        <f t="shared" si="10"/>
        <v>-96.194000000000003</v>
      </c>
      <c r="S127" s="492">
        <f t="shared" si="12"/>
        <v>7310.7670812175684</v>
      </c>
    </row>
    <row r="128" spans="1:19">
      <c r="A128" s="489">
        <v>403</v>
      </c>
      <c r="B128" s="490" t="s">
        <v>122</v>
      </c>
      <c r="C128" s="491">
        <v>2528.6062428032119</v>
      </c>
      <c r="D128" s="491">
        <v>-255.12527377809337</v>
      </c>
      <c r="E128" s="491">
        <v>-85.041757926031124</v>
      </c>
      <c r="F128" s="491">
        <v>-31.92079385475547</v>
      </c>
      <c r="G128" s="491">
        <v>710.82692218188265</v>
      </c>
      <c r="H128" s="491">
        <v>55.774999999999999</v>
      </c>
      <c r="I128" s="492">
        <f t="shared" si="8"/>
        <v>3295.2081649850948</v>
      </c>
      <c r="J128" s="491"/>
      <c r="K128" s="491">
        <v>2478.4287667793465</v>
      </c>
      <c r="L128" s="491">
        <v>736.55915336288956</v>
      </c>
      <c r="M128" s="491">
        <f t="shared" si="9"/>
        <v>55.774999999999999</v>
      </c>
      <c r="N128" s="492">
        <f t="shared" si="11"/>
        <v>3270.762920142236</v>
      </c>
      <c r="O128" s="491"/>
      <c r="P128" s="491">
        <v>2572.7355128097238</v>
      </c>
      <c r="Q128" s="491">
        <v>765.8578182357287</v>
      </c>
      <c r="R128" s="491">
        <f t="shared" si="10"/>
        <v>55.774999999999999</v>
      </c>
      <c r="S128" s="492">
        <f t="shared" si="12"/>
        <v>3394.3683310454526</v>
      </c>
    </row>
    <row r="129" spans="1:19">
      <c r="A129" s="489">
        <v>405</v>
      </c>
      <c r="B129" s="490" t="s">
        <v>123</v>
      </c>
      <c r="C129" s="491">
        <v>22836.324063656695</v>
      </c>
      <c r="D129" s="491">
        <v>-6572.6422482193202</v>
      </c>
      <c r="E129" s="491">
        <v>-2190.8807494064404</v>
      </c>
      <c r="F129" s="491">
        <v>-839.87900989426021</v>
      </c>
      <c r="G129" s="491">
        <v>12449.929227553961</v>
      </c>
      <c r="H129" s="491">
        <v>-5769.7830000000004</v>
      </c>
      <c r="I129" s="492">
        <f t="shared" si="8"/>
        <v>29516.470291210655</v>
      </c>
      <c r="J129" s="491"/>
      <c r="K129" s="491">
        <v>21813.844492628501</v>
      </c>
      <c r="L129" s="491">
        <v>12896.811853937998</v>
      </c>
      <c r="M129" s="491">
        <f t="shared" si="9"/>
        <v>-5769.7830000000004</v>
      </c>
      <c r="N129" s="492">
        <f t="shared" si="11"/>
        <v>28940.873346566495</v>
      </c>
      <c r="O129" s="491"/>
      <c r="P129" s="491">
        <v>22590.634097693586</v>
      </c>
      <c r="Q129" s="491">
        <v>13479.05551838071</v>
      </c>
      <c r="R129" s="491">
        <f t="shared" si="10"/>
        <v>-5769.7830000000004</v>
      </c>
      <c r="S129" s="492">
        <f t="shared" si="12"/>
        <v>30299.906616074299</v>
      </c>
    </row>
    <row r="130" spans="1:19">
      <c r="A130" s="489">
        <v>407</v>
      </c>
      <c r="B130" s="490" t="s">
        <v>124</v>
      </c>
      <c r="C130" s="491">
        <v>2662.7149325183518</v>
      </c>
      <c r="D130" s="491">
        <v>-227.80334729547488</v>
      </c>
      <c r="E130" s="491">
        <v>-75.934449098491626</v>
      </c>
      <c r="F130" s="491">
        <v>-29.456448406744265</v>
      </c>
      <c r="G130" s="491">
        <v>674.55144927688832</v>
      </c>
      <c r="H130" s="491">
        <v>-614.69200000000001</v>
      </c>
      <c r="I130" s="492">
        <f t="shared" si="8"/>
        <v>2722.5743817952402</v>
      </c>
      <c r="J130" s="491"/>
      <c r="K130" s="491">
        <v>2600.3079432427116</v>
      </c>
      <c r="L130" s="491">
        <v>695.4298285044365</v>
      </c>
      <c r="M130" s="491">
        <f t="shared" si="9"/>
        <v>-614.69200000000001</v>
      </c>
      <c r="N130" s="492">
        <f t="shared" si="11"/>
        <v>2681.0457717471481</v>
      </c>
      <c r="O130" s="491"/>
      <c r="P130" s="491">
        <v>2742.349489415993</v>
      </c>
      <c r="Q130" s="491">
        <v>719.93574960230637</v>
      </c>
      <c r="R130" s="491">
        <f t="shared" si="10"/>
        <v>-614.69200000000001</v>
      </c>
      <c r="S130" s="492">
        <f t="shared" si="12"/>
        <v>2847.5932390182993</v>
      </c>
    </row>
    <row r="131" spans="1:19">
      <c r="A131" s="489">
        <v>408</v>
      </c>
      <c r="B131" s="490" t="s">
        <v>125</v>
      </c>
      <c r="C131" s="491">
        <v>12121.756635886881</v>
      </c>
      <c r="D131" s="491">
        <v>-1275.5358989352264</v>
      </c>
      <c r="E131" s="491">
        <v>-425.17863297840881</v>
      </c>
      <c r="F131" s="491">
        <v>-161.61709654116677</v>
      </c>
      <c r="G131" s="491">
        <v>2721.8180015443763</v>
      </c>
      <c r="H131" s="491">
        <v>-3.4609999999999999</v>
      </c>
      <c r="I131" s="492">
        <f t="shared" si="8"/>
        <v>14840.113637431257</v>
      </c>
      <c r="J131" s="491"/>
      <c r="K131" s="491">
        <v>12208.826949241922</v>
      </c>
      <c r="L131" s="491">
        <v>2813.6462952199827</v>
      </c>
      <c r="M131" s="491">
        <f t="shared" si="9"/>
        <v>-3.4609999999999999</v>
      </c>
      <c r="N131" s="492">
        <f t="shared" si="11"/>
        <v>15019.012244461905</v>
      </c>
      <c r="O131" s="491"/>
      <c r="P131" s="491">
        <v>12563.63131426932</v>
      </c>
      <c r="Q131" s="491">
        <v>2929.788101463048</v>
      </c>
      <c r="R131" s="491">
        <f t="shared" si="10"/>
        <v>-3.4609999999999999</v>
      </c>
      <c r="S131" s="492">
        <f t="shared" si="12"/>
        <v>15489.958415732368</v>
      </c>
    </row>
    <row r="132" spans="1:19">
      <c r="A132" s="489">
        <v>410</v>
      </c>
      <c r="B132" s="490" t="s">
        <v>126</v>
      </c>
      <c r="C132" s="491">
        <v>16180.66046419858</v>
      </c>
      <c r="D132" s="491">
        <v>-1698.5734096396111</v>
      </c>
      <c r="E132" s="491">
        <v>-566.191136546537</v>
      </c>
      <c r="F132" s="491">
        <v>-217.20949033315662</v>
      </c>
      <c r="G132" s="491">
        <v>2867.5619461564665</v>
      </c>
      <c r="H132" s="491">
        <v>-1471.414</v>
      </c>
      <c r="I132" s="492">
        <f t="shared" si="8"/>
        <v>17576.808410355046</v>
      </c>
      <c r="J132" s="491"/>
      <c r="K132" s="491">
        <v>16953.164535352906</v>
      </c>
      <c r="L132" s="491">
        <v>2961.0621134741123</v>
      </c>
      <c r="M132" s="491">
        <f t="shared" si="9"/>
        <v>-1471.414</v>
      </c>
      <c r="N132" s="492">
        <f t="shared" si="11"/>
        <v>18442.812648827017</v>
      </c>
      <c r="O132" s="491"/>
      <c r="P132" s="491">
        <v>17739.668795465946</v>
      </c>
      <c r="Q132" s="491">
        <v>3099.3765466439258</v>
      </c>
      <c r="R132" s="491">
        <f t="shared" si="10"/>
        <v>-1471.414</v>
      </c>
      <c r="S132" s="492">
        <f t="shared" si="12"/>
        <v>19367.631342109871</v>
      </c>
    </row>
    <row r="133" spans="1:19">
      <c r="A133" s="489">
        <v>416</v>
      </c>
      <c r="B133" s="490" t="s">
        <v>127</v>
      </c>
      <c r="C133" s="491">
        <v>1873.8829863785477</v>
      </c>
      <c r="D133" s="491">
        <v>-261.09629082396367</v>
      </c>
      <c r="E133" s="491">
        <v>-87.032096941321214</v>
      </c>
      <c r="F133" s="491">
        <v>-33.575260517035289</v>
      </c>
      <c r="G133" s="491">
        <v>549.74965149730281</v>
      </c>
      <c r="H133" s="491">
        <v>-616.14200000000005</v>
      </c>
      <c r="I133" s="492">
        <f t="shared" si="8"/>
        <v>1807.4906378758503</v>
      </c>
      <c r="J133" s="491"/>
      <c r="K133" s="491">
        <v>1984.2373986085627</v>
      </c>
      <c r="L133" s="491">
        <v>568.39837784806969</v>
      </c>
      <c r="M133" s="491">
        <f t="shared" si="9"/>
        <v>-616.14200000000005</v>
      </c>
      <c r="N133" s="492">
        <f t="shared" si="11"/>
        <v>1936.4937764566323</v>
      </c>
      <c r="O133" s="491"/>
      <c r="P133" s="491">
        <v>2152.1931030099854</v>
      </c>
      <c r="Q133" s="491">
        <v>593.41516785604267</v>
      </c>
      <c r="R133" s="491">
        <f t="shared" si="10"/>
        <v>-616.14200000000005</v>
      </c>
      <c r="S133" s="492">
        <f t="shared" si="12"/>
        <v>2129.466270866028</v>
      </c>
    </row>
    <row r="134" spans="1:19">
      <c r="A134" s="489">
        <v>418</v>
      </c>
      <c r="B134" s="490" t="s">
        <v>128</v>
      </c>
      <c r="C134" s="491">
        <v>20194.776398018159</v>
      </c>
      <c r="D134" s="491">
        <v>-2223.7514998104734</v>
      </c>
      <c r="E134" s="491">
        <v>-741.25049993682455</v>
      </c>
      <c r="F134" s="491">
        <v>-283.39972652128858</v>
      </c>
      <c r="G134" s="491">
        <v>3047.4466107922462</v>
      </c>
      <c r="H134" s="491">
        <v>-2491.9470000000001</v>
      </c>
      <c r="I134" s="492">
        <f t="shared" si="8"/>
        <v>20750.276008810404</v>
      </c>
      <c r="J134" s="491"/>
      <c r="K134" s="491">
        <v>20291.34074980082</v>
      </c>
      <c r="L134" s="491">
        <v>3112.0571009163573</v>
      </c>
      <c r="M134" s="491">
        <f t="shared" si="9"/>
        <v>-2491.9470000000001</v>
      </c>
      <c r="N134" s="492">
        <f t="shared" si="11"/>
        <v>20911.450850717178</v>
      </c>
      <c r="O134" s="491"/>
      <c r="P134" s="491">
        <v>19848.918267331672</v>
      </c>
      <c r="Q134" s="491">
        <v>3265.4804329955596</v>
      </c>
      <c r="R134" s="491">
        <f t="shared" si="10"/>
        <v>-2491.9470000000001</v>
      </c>
      <c r="S134" s="492">
        <f t="shared" si="12"/>
        <v>20622.45170032723</v>
      </c>
    </row>
    <row r="135" spans="1:19">
      <c r="A135" s="489">
        <v>420</v>
      </c>
      <c r="B135" s="490" t="s">
        <v>129</v>
      </c>
      <c r="C135" s="491">
        <v>4564.8794180991308</v>
      </c>
      <c r="D135" s="491">
        <v>-830.24277924168905</v>
      </c>
      <c r="E135" s="491">
        <v>-276.74759308056298</v>
      </c>
      <c r="F135" s="491">
        <v>-105.11069669099436</v>
      </c>
      <c r="G135" s="491">
        <v>1796.0976727217915</v>
      </c>
      <c r="H135" s="491">
        <v>-1146.9929999999999</v>
      </c>
      <c r="I135" s="492">
        <f t="shared" si="8"/>
        <v>5213.9840908209226</v>
      </c>
      <c r="J135" s="491"/>
      <c r="K135" s="491">
        <v>4488.3144269437298</v>
      </c>
      <c r="L135" s="491">
        <v>1858.5540136799216</v>
      </c>
      <c r="M135" s="491">
        <f t="shared" si="9"/>
        <v>-1146.9929999999999</v>
      </c>
      <c r="N135" s="492">
        <f t="shared" si="11"/>
        <v>5199.8754406236512</v>
      </c>
      <c r="O135" s="491"/>
      <c r="P135" s="491">
        <v>4730.6900011690559</v>
      </c>
      <c r="Q135" s="491">
        <v>1936.8317557436214</v>
      </c>
      <c r="R135" s="491">
        <f t="shared" si="10"/>
        <v>-1146.9929999999999</v>
      </c>
      <c r="S135" s="492">
        <f t="shared" si="12"/>
        <v>5520.5287569126776</v>
      </c>
    </row>
    <row r="136" spans="1:19">
      <c r="A136" s="489">
        <v>421</v>
      </c>
      <c r="B136" s="490" t="s">
        <v>130</v>
      </c>
      <c r="C136" s="491">
        <v>1394.4368866141322</v>
      </c>
      <c r="D136" s="491">
        <v>-62.876618892118756</v>
      </c>
      <c r="E136" s="491">
        <v>-20.958872964039585</v>
      </c>
      <c r="F136" s="491">
        <v>-7.9368121001675433</v>
      </c>
      <c r="G136" s="491">
        <v>178.36310096929358</v>
      </c>
      <c r="H136" s="491">
        <v>-186.25800000000001</v>
      </c>
      <c r="I136" s="492">
        <f t="shared" si="8"/>
        <v>1386.5419875834257</v>
      </c>
      <c r="J136" s="491"/>
      <c r="K136" s="491">
        <v>1336.2680216280803</v>
      </c>
      <c r="L136" s="491">
        <v>184.40395436219899</v>
      </c>
      <c r="M136" s="491">
        <f t="shared" si="9"/>
        <v>-186.25800000000001</v>
      </c>
      <c r="N136" s="492">
        <f t="shared" si="11"/>
        <v>1334.4139759902794</v>
      </c>
      <c r="O136" s="491"/>
      <c r="P136" s="491">
        <v>1360.8014599220598</v>
      </c>
      <c r="Q136" s="491">
        <v>191.11808818172841</v>
      </c>
      <c r="R136" s="491">
        <f t="shared" si="10"/>
        <v>-186.25800000000001</v>
      </c>
      <c r="S136" s="492">
        <f t="shared" si="12"/>
        <v>1365.6615481037882</v>
      </c>
    </row>
    <row r="137" spans="1:19">
      <c r="A137" s="489">
        <v>422</v>
      </c>
      <c r="B137" s="490" t="s">
        <v>131</v>
      </c>
      <c r="C137" s="491">
        <v>6751.8767806103742</v>
      </c>
      <c r="D137" s="491">
        <v>-938.35437575403705</v>
      </c>
      <c r="E137" s="491">
        <v>-312.78479191801239</v>
      </c>
      <c r="F137" s="491">
        <v>-117.4439936279894</v>
      </c>
      <c r="G137" s="491">
        <v>2220.0993083172866</v>
      </c>
      <c r="H137" s="491">
        <v>-270.65199999999999</v>
      </c>
      <c r="I137" s="492">
        <f t="shared" ref="I137:I200" si="13">C137+G137+H137</f>
        <v>8701.3240889276603</v>
      </c>
      <c r="J137" s="491"/>
      <c r="K137" s="491">
        <v>6754.7308607450623</v>
      </c>
      <c r="L137" s="491">
        <v>2302.6543830891578</v>
      </c>
      <c r="M137" s="491">
        <f t="shared" ref="M137:M200" si="14">H137</f>
        <v>-270.65199999999999</v>
      </c>
      <c r="N137" s="492">
        <f t="shared" si="11"/>
        <v>8786.73324383422</v>
      </c>
      <c r="O137" s="491"/>
      <c r="P137" s="491">
        <v>7324.3684899786895</v>
      </c>
      <c r="Q137" s="491">
        <v>2399.2057596241357</v>
      </c>
      <c r="R137" s="491">
        <f t="shared" ref="R137:R200" si="15">M137</f>
        <v>-270.65199999999999</v>
      </c>
      <c r="S137" s="492">
        <f t="shared" si="12"/>
        <v>9452.9222496028251</v>
      </c>
    </row>
    <row r="138" spans="1:19">
      <c r="A138" s="489">
        <v>423</v>
      </c>
      <c r="B138" s="490" t="s">
        <v>132</v>
      </c>
      <c r="C138" s="491">
        <v>16887.186185537765</v>
      </c>
      <c r="D138" s="491">
        <v>-1854.3626725636809</v>
      </c>
      <c r="E138" s="491">
        <v>-618.12089085456034</v>
      </c>
      <c r="F138" s="491">
        <v>-238.42831451931883</v>
      </c>
      <c r="G138" s="491">
        <v>2701.7191798387621</v>
      </c>
      <c r="H138" s="491">
        <v>-1799.7909999999999</v>
      </c>
      <c r="I138" s="492">
        <f t="shared" si="13"/>
        <v>17789.114365376525</v>
      </c>
      <c r="J138" s="491"/>
      <c r="K138" s="491">
        <v>16904.709256284405</v>
      </c>
      <c r="L138" s="491">
        <v>2760.4085243487625</v>
      </c>
      <c r="M138" s="491">
        <f t="shared" si="14"/>
        <v>-1799.7909999999999</v>
      </c>
      <c r="N138" s="492">
        <f t="shared" ref="N138:N201" si="16">K138+L138+M138</f>
        <v>17865.326780633168</v>
      </c>
      <c r="O138" s="491"/>
      <c r="P138" s="491">
        <v>16204.755716816177</v>
      </c>
      <c r="Q138" s="491">
        <v>2884.354522082494</v>
      </c>
      <c r="R138" s="491">
        <f t="shared" si="15"/>
        <v>-1799.7909999999999</v>
      </c>
      <c r="S138" s="492">
        <f t="shared" ref="S138:S201" si="17">P138+Q138+R138</f>
        <v>17289.319238898668</v>
      </c>
    </row>
    <row r="139" spans="1:19">
      <c r="A139" s="489">
        <v>425</v>
      </c>
      <c r="B139" s="490" t="s">
        <v>133</v>
      </c>
      <c r="C139" s="491">
        <v>19658.380022520691</v>
      </c>
      <c r="D139" s="491">
        <v>-928.04080085662474</v>
      </c>
      <c r="E139" s="491">
        <v>-309.34693361887491</v>
      </c>
      <c r="F139" s="491">
        <v>-120.40583604437846</v>
      </c>
      <c r="G139" s="491">
        <v>1260.0938333146848</v>
      </c>
      <c r="H139" s="491">
        <v>886.471</v>
      </c>
      <c r="I139" s="492">
        <f t="shared" si="13"/>
        <v>21804.944855835376</v>
      </c>
      <c r="J139" s="491"/>
      <c r="K139" s="491">
        <v>20261.87045444009</v>
      </c>
      <c r="L139" s="491">
        <v>1296.5042587857208</v>
      </c>
      <c r="M139" s="491">
        <f t="shared" si="14"/>
        <v>886.471</v>
      </c>
      <c r="N139" s="492">
        <f t="shared" si="16"/>
        <v>22444.845713225812</v>
      </c>
      <c r="O139" s="491"/>
      <c r="P139" s="491">
        <v>20541.854521303285</v>
      </c>
      <c r="Q139" s="491">
        <v>1361.8257113418038</v>
      </c>
      <c r="R139" s="491">
        <f t="shared" si="15"/>
        <v>886.471</v>
      </c>
      <c r="S139" s="492">
        <f t="shared" si="17"/>
        <v>22790.15123264509</v>
      </c>
    </row>
    <row r="140" spans="1:19">
      <c r="A140" s="489">
        <v>426</v>
      </c>
      <c r="B140" s="490" t="s">
        <v>134</v>
      </c>
      <c r="C140" s="491">
        <v>9060.303659799707</v>
      </c>
      <c r="D140" s="491">
        <v>-1082.2016045863663</v>
      </c>
      <c r="E140" s="491">
        <v>-360.73386819545544</v>
      </c>
      <c r="F140" s="491">
        <v>-136.61498145594513</v>
      </c>
      <c r="G140" s="491">
        <v>2240.3958888979855</v>
      </c>
      <c r="H140" s="491">
        <v>-2245.0990000000002</v>
      </c>
      <c r="I140" s="492">
        <f t="shared" si="13"/>
        <v>9055.6005486976919</v>
      </c>
      <c r="J140" s="491"/>
      <c r="K140" s="491">
        <v>9301.0529857752917</v>
      </c>
      <c r="L140" s="491">
        <v>2317.2794172066533</v>
      </c>
      <c r="M140" s="491">
        <f t="shared" si="14"/>
        <v>-2245.0990000000002</v>
      </c>
      <c r="N140" s="492">
        <f t="shared" si="16"/>
        <v>9373.2334029819449</v>
      </c>
      <c r="O140" s="491"/>
      <c r="P140" s="491">
        <v>9708.9423731401002</v>
      </c>
      <c r="Q140" s="491">
        <v>2415.5850138251808</v>
      </c>
      <c r="R140" s="491">
        <f t="shared" si="15"/>
        <v>-2245.0990000000002</v>
      </c>
      <c r="S140" s="492">
        <f t="shared" si="17"/>
        <v>9879.4283869652809</v>
      </c>
    </row>
    <row r="141" spans="1:19">
      <c r="A141" s="489">
        <v>430</v>
      </c>
      <c r="B141" s="490" t="s">
        <v>135</v>
      </c>
      <c r="C141" s="491">
        <v>9554.5841984912167</v>
      </c>
      <c r="D141" s="491">
        <v>-1392.5135510611394</v>
      </c>
      <c r="E141" s="491">
        <v>-464.17118368704644</v>
      </c>
      <c r="F141" s="491">
        <v>-177.64112680170913</v>
      </c>
      <c r="G141" s="491">
        <v>3457.5786281047431</v>
      </c>
      <c r="H141" s="491">
        <v>-1818.557</v>
      </c>
      <c r="I141" s="492">
        <f t="shared" si="13"/>
        <v>11193.605826595958</v>
      </c>
      <c r="J141" s="491"/>
      <c r="K141" s="491">
        <v>9373.4003793611864</v>
      </c>
      <c r="L141" s="491">
        <v>3569.2497099086804</v>
      </c>
      <c r="M141" s="491">
        <f t="shared" si="14"/>
        <v>-1818.557</v>
      </c>
      <c r="N141" s="492">
        <f t="shared" si="16"/>
        <v>11124.093089269867</v>
      </c>
      <c r="O141" s="491"/>
      <c r="P141" s="491">
        <v>9921.160805601181</v>
      </c>
      <c r="Q141" s="491">
        <v>3707.6722830285248</v>
      </c>
      <c r="R141" s="491">
        <f t="shared" si="15"/>
        <v>-1818.557</v>
      </c>
      <c r="S141" s="492">
        <f t="shared" si="17"/>
        <v>11810.276088629706</v>
      </c>
    </row>
    <row r="142" spans="1:19">
      <c r="A142" s="489">
        <v>433</v>
      </c>
      <c r="B142" s="490" t="s">
        <v>136</v>
      </c>
      <c r="C142" s="491">
        <v>4290.3556555421883</v>
      </c>
      <c r="D142" s="491">
        <v>-701.05168315831406</v>
      </c>
      <c r="E142" s="491">
        <v>-233.6838943861047</v>
      </c>
      <c r="F142" s="491">
        <v>-89.028817945756927</v>
      </c>
      <c r="G142" s="491">
        <v>1525.1869505765108</v>
      </c>
      <c r="H142" s="491">
        <v>-839.601</v>
      </c>
      <c r="I142" s="492">
        <f t="shared" si="13"/>
        <v>4975.9416061186994</v>
      </c>
      <c r="J142" s="491"/>
      <c r="K142" s="491">
        <v>4142.1490725048689</v>
      </c>
      <c r="L142" s="491">
        <v>1570.3616761075793</v>
      </c>
      <c r="M142" s="491">
        <f t="shared" si="14"/>
        <v>-839.601</v>
      </c>
      <c r="N142" s="492">
        <f t="shared" si="16"/>
        <v>4872.9097486124483</v>
      </c>
      <c r="O142" s="491"/>
      <c r="P142" s="491">
        <v>3948.7716193808915</v>
      </c>
      <c r="Q142" s="491">
        <v>1636.8225293168894</v>
      </c>
      <c r="R142" s="491">
        <f t="shared" si="15"/>
        <v>-839.601</v>
      </c>
      <c r="S142" s="492">
        <f t="shared" si="17"/>
        <v>4745.9931486977812</v>
      </c>
    </row>
    <row r="143" spans="1:19">
      <c r="A143" s="489">
        <v>434</v>
      </c>
      <c r="B143" s="490" t="s">
        <v>137</v>
      </c>
      <c r="C143" s="491">
        <v>6462.2057670139329</v>
      </c>
      <c r="D143" s="491">
        <v>-1317.9663079430015</v>
      </c>
      <c r="E143" s="491">
        <v>-439.32210264766724</v>
      </c>
      <c r="F143" s="491">
        <v>-166.77718137596958</v>
      </c>
      <c r="G143" s="491">
        <v>2772.725671239798</v>
      </c>
      <c r="H143" s="491">
        <v>-1018.727</v>
      </c>
      <c r="I143" s="492">
        <f t="shared" si="13"/>
        <v>8216.2044382537297</v>
      </c>
      <c r="J143" s="491"/>
      <c r="K143" s="491">
        <v>6436.8881896549037</v>
      </c>
      <c r="L143" s="491">
        <v>2857.1027874633064</v>
      </c>
      <c r="M143" s="491">
        <f t="shared" si="14"/>
        <v>-1018.727</v>
      </c>
      <c r="N143" s="492">
        <f t="shared" si="16"/>
        <v>8275.2639771182094</v>
      </c>
      <c r="O143" s="491"/>
      <c r="P143" s="491">
        <v>6123.5164872221676</v>
      </c>
      <c r="Q143" s="491">
        <v>2971.6634193185901</v>
      </c>
      <c r="R143" s="491">
        <f t="shared" si="15"/>
        <v>-1018.727</v>
      </c>
      <c r="S143" s="492">
        <f t="shared" si="17"/>
        <v>8076.4529065407578</v>
      </c>
    </row>
    <row r="144" spans="1:19">
      <c r="A144" s="489">
        <v>435</v>
      </c>
      <c r="B144" s="490" t="s">
        <v>138</v>
      </c>
      <c r="C144" s="491">
        <v>981.36023298966143</v>
      </c>
      <c r="D144" s="491">
        <v>-62.605209026397382</v>
      </c>
      <c r="E144" s="491">
        <v>-20.868403008799127</v>
      </c>
      <c r="F144" s="491">
        <v>-7.9368121001675433</v>
      </c>
      <c r="G144" s="491">
        <v>158.84026241174496</v>
      </c>
      <c r="H144" s="491">
        <v>-190.726</v>
      </c>
      <c r="I144" s="492">
        <f t="shared" si="13"/>
        <v>949.47449540140644</v>
      </c>
      <c r="J144" s="491"/>
      <c r="K144" s="491">
        <v>1012.229084549338</v>
      </c>
      <c r="L144" s="491">
        <v>163.14662347929794</v>
      </c>
      <c r="M144" s="491">
        <f t="shared" si="14"/>
        <v>-190.726</v>
      </c>
      <c r="N144" s="492">
        <f t="shared" si="16"/>
        <v>984.64970802863593</v>
      </c>
      <c r="O144" s="491"/>
      <c r="P144" s="491">
        <v>1013.6953125862457</v>
      </c>
      <c r="Q144" s="491">
        <v>168.53021763420449</v>
      </c>
      <c r="R144" s="491">
        <f t="shared" si="15"/>
        <v>-190.726</v>
      </c>
      <c r="S144" s="492">
        <f t="shared" si="17"/>
        <v>991.49953022045008</v>
      </c>
    </row>
    <row r="145" spans="1:19">
      <c r="A145" s="489">
        <v>436</v>
      </c>
      <c r="B145" s="490" t="s">
        <v>139</v>
      </c>
      <c r="C145" s="491">
        <v>3764.8541960356843</v>
      </c>
      <c r="D145" s="491">
        <v>-179.85427101803177</v>
      </c>
      <c r="E145" s="491">
        <v>-59.951423672677258</v>
      </c>
      <c r="F145" s="491">
        <v>-23.417066604575957</v>
      </c>
      <c r="G145" s="491">
        <v>345.41992784342733</v>
      </c>
      <c r="H145" s="491">
        <v>-388.488</v>
      </c>
      <c r="I145" s="492">
        <f t="shared" si="13"/>
        <v>3721.7861238791115</v>
      </c>
      <c r="J145" s="491"/>
      <c r="K145" s="491">
        <v>3952.5021368253538</v>
      </c>
      <c r="L145" s="491">
        <v>357.01448589439036</v>
      </c>
      <c r="M145" s="491">
        <f t="shared" si="14"/>
        <v>-388.488</v>
      </c>
      <c r="N145" s="492">
        <f t="shared" si="16"/>
        <v>3921.0286227197444</v>
      </c>
      <c r="O145" s="491"/>
      <c r="P145" s="491">
        <v>4063.2567322134551</v>
      </c>
      <c r="Q145" s="491">
        <v>372.51355292892697</v>
      </c>
      <c r="R145" s="491">
        <f t="shared" si="15"/>
        <v>-388.488</v>
      </c>
      <c r="S145" s="492">
        <f t="shared" si="17"/>
        <v>4047.2822851423821</v>
      </c>
    </row>
    <row r="146" spans="1:19">
      <c r="A146" s="489">
        <v>440</v>
      </c>
      <c r="B146" s="490" t="s">
        <v>140</v>
      </c>
      <c r="C146" s="491">
        <v>11246.12395295685</v>
      </c>
      <c r="D146" s="491">
        <v>-518.57378343830896</v>
      </c>
      <c r="E146" s="491">
        <v>-172.85792781276967</v>
      </c>
      <c r="F146" s="491">
        <v>-66.965405883046273</v>
      </c>
      <c r="G146" s="491">
        <v>820.89673994918439</v>
      </c>
      <c r="H146" s="491">
        <v>-1388.8679999999999</v>
      </c>
      <c r="I146" s="492">
        <f t="shared" si="13"/>
        <v>10678.152692906035</v>
      </c>
      <c r="J146" s="491"/>
      <c r="K146" s="491">
        <v>11816.573204019434</v>
      </c>
      <c r="L146" s="491">
        <v>849.15559254401012</v>
      </c>
      <c r="M146" s="491">
        <f t="shared" si="14"/>
        <v>-1388.8679999999999</v>
      </c>
      <c r="N146" s="492">
        <f t="shared" si="16"/>
        <v>11276.860796563444</v>
      </c>
      <c r="O146" s="491"/>
      <c r="P146" s="491">
        <v>12695.4974082143</v>
      </c>
      <c r="Q146" s="491">
        <v>888.25248298852239</v>
      </c>
      <c r="R146" s="491">
        <f t="shared" si="15"/>
        <v>-1388.8679999999999</v>
      </c>
      <c r="S146" s="492">
        <f t="shared" si="17"/>
        <v>12194.881891202822</v>
      </c>
    </row>
    <row r="147" spans="1:19">
      <c r="A147" s="489">
        <v>441</v>
      </c>
      <c r="B147" s="490" t="s">
        <v>141</v>
      </c>
      <c r="C147" s="491">
        <v>779.35535498254285</v>
      </c>
      <c r="D147" s="491">
        <v>-399.9676721180677</v>
      </c>
      <c r="E147" s="491">
        <v>-133.32255737268923</v>
      </c>
      <c r="F147" s="491">
        <v>-50.293472593918821</v>
      </c>
      <c r="G147" s="491">
        <v>940.71435775433952</v>
      </c>
      <c r="H147" s="491">
        <v>-398.99200000000002</v>
      </c>
      <c r="I147" s="492">
        <f t="shared" si="13"/>
        <v>1321.0777127368824</v>
      </c>
      <c r="J147" s="491"/>
      <c r="K147" s="491">
        <v>720.84651371946723</v>
      </c>
      <c r="L147" s="491">
        <v>971.99697218398626</v>
      </c>
      <c r="M147" s="491">
        <f t="shared" si="14"/>
        <v>-398.99200000000002</v>
      </c>
      <c r="N147" s="492">
        <f t="shared" si="16"/>
        <v>1293.8514859034535</v>
      </c>
      <c r="O147" s="491"/>
      <c r="P147" s="491">
        <v>952.72782886587834</v>
      </c>
      <c r="Q147" s="491">
        <v>1011.7951435196703</v>
      </c>
      <c r="R147" s="491">
        <f t="shared" si="15"/>
        <v>-398.99200000000002</v>
      </c>
      <c r="S147" s="492">
        <f t="shared" si="17"/>
        <v>1565.5309723855487</v>
      </c>
    </row>
    <row r="148" spans="1:19">
      <c r="A148" s="489">
        <v>444</v>
      </c>
      <c r="B148" s="490" t="s">
        <v>142</v>
      </c>
      <c r="C148" s="491">
        <v>23304.651159303623</v>
      </c>
      <c r="D148" s="491">
        <v>-4144.5191195206507</v>
      </c>
      <c r="E148" s="491">
        <v>-1381.5063731735504</v>
      </c>
      <c r="F148" s="491">
        <v>-522.15199255489995</v>
      </c>
      <c r="G148" s="491">
        <v>7622.7114391789328</v>
      </c>
      <c r="H148" s="491">
        <v>-994.20299999999997</v>
      </c>
      <c r="I148" s="492">
        <f t="shared" si="13"/>
        <v>29933.159598482554</v>
      </c>
      <c r="J148" s="491"/>
      <c r="K148" s="491">
        <v>22756.923993607226</v>
      </c>
      <c r="L148" s="491">
        <v>7804.6353030280288</v>
      </c>
      <c r="M148" s="491">
        <f t="shared" si="14"/>
        <v>-994.20299999999997</v>
      </c>
      <c r="N148" s="492">
        <f t="shared" si="16"/>
        <v>29567.356296635255</v>
      </c>
      <c r="O148" s="491"/>
      <c r="P148" s="491">
        <v>22496.609144899365</v>
      </c>
      <c r="Q148" s="491">
        <v>8128.2085012656535</v>
      </c>
      <c r="R148" s="491">
        <f t="shared" si="15"/>
        <v>-994.20299999999997</v>
      </c>
      <c r="S148" s="492">
        <f t="shared" si="17"/>
        <v>29630.614646165017</v>
      </c>
    </row>
    <row r="149" spans="1:19">
      <c r="A149" s="489">
        <v>445</v>
      </c>
      <c r="B149" s="490" t="s">
        <v>143</v>
      </c>
      <c r="C149" s="491">
        <v>6693.2330391308869</v>
      </c>
      <c r="D149" s="491">
        <v>-1356.2350990097154</v>
      </c>
      <c r="E149" s="491">
        <v>-452.07836633657183</v>
      </c>
      <c r="F149" s="491">
        <v>-172.07610257404062</v>
      </c>
      <c r="G149" s="491">
        <v>2515.3979813908772</v>
      </c>
      <c r="H149" s="491">
        <v>-323.495</v>
      </c>
      <c r="I149" s="492">
        <f t="shared" si="13"/>
        <v>8885.1360205217625</v>
      </c>
      <c r="J149" s="491"/>
      <c r="K149" s="491">
        <v>7469.1986232464205</v>
      </c>
      <c r="L149" s="491">
        <v>2582.1468812540475</v>
      </c>
      <c r="M149" s="491">
        <f t="shared" si="14"/>
        <v>-323.495</v>
      </c>
      <c r="N149" s="492">
        <f t="shared" si="16"/>
        <v>9727.8505045004677</v>
      </c>
      <c r="O149" s="491"/>
      <c r="P149" s="491">
        <v>8058.7125394708619</v>
      </c>
      <c r="Q149" s="491">
        <v>2688.6004997294704</v>
      </c>
      <c r="R149" s="491">
        <f t="shared" si="15"/>
        <v>-323.495</v>
      </c>
      <c r="S149" s="492">
        <f t="shared" si="17"/>
        <v>10423.818039200332</v>
      </c>
    </row>
    <row r="150" spans="1:19">
      <c r="A150" s="489">
        <v>475</v>
      </c>
      <c r="B150" s="490" t="s">
        <v>144</v>
      </c>
      <c r="C150" s="491">
        <v>4421.0773367241836</v>
      </c>
      <c r="D150" s="491">
        <v>-495.68488476247296</v>
      </c>
      <c r="E150" s="491">
        <v>-165.22829492082431</v>
      </c>
      <c r="F150" s="491">
        <v>-62.603630137035829</v>
      </c>
      <c r="G150" s="491">
        <v>1166.6317137110748</v>
      </c>
      <c r="H150" s="491">
        <v>-203.971</v>
      </c>
      <c r="I150" s="492">
        <f t="shared" si="13"/>
        <v>5383.7380504352586</v>
      </c>
      <c r="J150" s="491"/>
      <c r="K150" s="491">
        <v>4608.4875695758883</v>
      </c>
      <c r="L150" s="491">
        <v>1206.9562935285785</v>
      </c>
      <c r="M150" s="491">
        <f t="shared" si="14"/>
        <v>-203.971</v>
      </c>
      <c r="N150" s="492">
        <f t="shared" si="16"/>
        <v>5611.4728631044673</v>
      </c>
      <c r="O150" s="491"/>
      <c r="P150" s="491">
        <v>4430.036219987127</v>
      </c>
      <c r="Q150" s="491">
        <v>1255.0922438501152</v>
      </c>
      <c r="R150" s="491">
        <f t="shared" si="15"/>
        <v>-203.971</v>
      </c>
      <c r="S150" s="492">
        <f t="shared" si="17"/>
        <v>5481.1574638372422</v>
      </c>
    </row>
    <row r="151" spans="1:19">
      <c r="A151" s="489">
        <v>480</v>
      </c>
      <c r="B151" s="490" t="s">
        <v>145</v>
      </c>
      <c r="C151" s="491">
        <v>1765.6868420428023</v>
      </c>
      <c r="D151" s="491">
        <v>-178.9495714656272</v>
      </c>
      <c r="E151" s="491">
        <v>-59.649857155209062</v>
      </c>
      <c r="F151" s="491">
        <v>-22.954278727015168</v>
      </c>
      <c r="G151" s="491">
        <v>454.7615648573618</v>
      </c>
      <c r="H151" s="491">
        <v>-471.12900000000002</v>
      </c>
      <c r="I151" s="492">
        <f t="shared" si="13"/>
        <v>1749.3194069001643</v>
      </c>
      <c r="J151" s="491"/>
      <c r="K151" s="491">
        <v>1901.8920994986913</v>
      </c>
      <c r="L151" s="491">
        <v>467.88762870835046</v>
      </c>
      <c r="M151" s="491">
        <f t="shared" si="14"/>
        <v>-471.12900000000002</v>
      </c>
      <c r="N151" s="492">
        <f t="shared" si="16"/>
        <v>1898.650728207042</v>
      </c>
      <c r="O151" s="491"/>
      <c r="P151" s="491">
        <v>1879.0285980272158</v>
      </c>
      <c r="Q151" s="491">
        <v>485.04994362952476</v>
      </c>
      <c r="R151" s="491">
        <f t="shared" si="15"/>
        <v>-471.12900000000002</v>
      </c>
      <c r="S151" s="492">
        <f t="shared" si="17"/>
        <v>1892.9495416567406</v>
      </c>
    </row>
    <row r="152" spans="1:19">
      <c r="A152" s="489">
        <v>481</v>
      </c>
      <c r="B152" s="490" t="s">
        <v>146</v>
      </c>
      <c r="C152" s="491">
        <v>6061.3371025814531</v>
      </c>
      <c r="D152" s="491">
        <v>-872.31130842850234</v>
      </c>
      <c r="E152" s="491">
        <v>-290.77043614283406</v>
      </c>
      <c r="F152" s="491">
        <v>-109.80799364823638</v>
      </c>
      <c r="G152" s="491">
        <v>1321.5920093668653</v>
      </c>
      <c r="H152" s="491">
        <v>-2046.174</v>
      </c>
      <c r="I152" s="492">
        <f t="shared" si="13"/>
        <v>5336.7551119483187</v>
      </c>
      <c r="J152" s="491"/>
      <c r="K152" s="491">
        <v>5953.0349745180129</v>
      </c>
      <c r="L152" s="491">
        <v>1346.549356764493</v>
      </c>
      <c r="M152" s="491">
        <f t="shared" si="14"/>
        <v>-2046.174</v>
      </c>
      <c r="N152" s="492">
        <f t="shared" si="16"/>
        <v>5253.4103312825055</v>
      </c>
      <c r="O152" s="491"/>
      <c r="P152" s="491">
        <v>5777.1829463239201</v>
      </c>
      <c r="Q152" s="491">
        <v>1408.4544960106894</v>
      </c>
      <c r="R152" s="491">
        <f t="shared" si="15"/>
        <v>-2046.174</v>
      </c>
      <c r="S152" s="492">
        <f t="shared" si="17"/>
        <v>5139.4634423346097</v>
      </c>
    </row>
    <row r="153" spans="1:19">
      <c r="A153" s="489">
        <v>483</v>
      </c>
      <c r="B153" s="490" t="s">
        <v>147</v>
      </c>
      <c r="C153" s="491">
        <v>1674.0341305556708</v>
      </c>
      <c r="D153" s="491">
        <v>-96.531442241569366</v>
      </c>
      <c r="E153" s="491">
        <v>-32.177147413856453</v>
      </c>
      <c r="F153" s="491">
        <v>-11.974636331885433</v>
      </c>
      <c r="G153" s="491">
        <v>254.52789838829963</v>
      </c>
      <c r="H153" s="491">
        <v>-208.749</v>
      </c>
      <c r="I153" s="492">
        <f t="shared" si="13"/>
        <v>1719.8130289439705</v>
      </c>
      <c r="J153" s="491"/>
      <c r="K153" s="491">
        <v>1810.984385261768</v>
      </c>
      <c r="L153" s="491">
        <v>264.32981244935479</v>
      </c>
      <c r="M153" s="491">
        <f t="shared" si="14"/>
        <v>-208.749</v>
      </c>
      <c r="N153" s="492">
        <f t="shared" si="16"/>
        <v>1866.5651977111227</v>
      </c>
      <c r="O153" s="491"/>
      <c r="P153" s="491">
        <v>1876.8643430007539</v>
      </c>
      <c r="Q153" s="491">
        <v>275.18612886634764</v>
      </c>
      <c r="R153" s="491">
        <f t="shared" si="15"/>
        <v>-208.749</v>
      </c>
      <c r="S153" s="492">
        <f t="shared" si="17"/>
        <v>1943.3014718671018</v>
      </c>
    </row>
    <row r="154" spans="1:19">
      <c r="A154" s="489">
        <v>484</v>
      </c>
      <c r="B154" s="490" t="s">
        <v>148</v>
      </c>
      <c r="C154" s="491">
        <v>1119.2287335371852</v>
      </c>
      <c r="D154" s="491">
        <v>-268.42435719844082</v>
      </c>
      <c r="E154" s="491">
        <v>-89.474785732813601</v>
      </c>
      <c r="F154" s="491">
        <v>-34.720660513998247</v>
      </c>
      <c r="G154" s="491">
        <v>640.54629865761774</v>
      </c>
      <c r="H154" s="491">
        <v>149.828</v>
      </c>
      <c r="I154" s="492">
        <f t="shared" si="13"/>
        <v>1909.6030321948028</v>
      </c>
      <c r="J154" s="491"/>
      <c r="K154" s="491">
        <v>1169.8278909492547</v>
      </c>
      <c r="L154" s="491">
        <v>662.20069472820819</v>
      </c>
      <c r="M154" s="491">
        <f t="shared" si="14"/>
        <v>149.828</v>
      </c>
      <c r="N154" s="492">
        <f t="shared" si="16"/>
        <v>1981.8565856774628</v>
      </c>
      <c r="O154" s="491"/>
      <c r="P154" s="491">
        <v>1354.4353423249624</v>
      </c>
      <c r="Q154" s="491">
        <v>687.86346851960559</v>
      </c>
      <c r="R154" s="491">
        <f t="shared" si="15"/>
        <v>149.828</v>
      </c>
      <c r="S154" s="492">
        <f t="shared" si="17"/>
        <v>2192.1268108445679</v>
      </c>
    </row>
    <row r="155" spans="1:19">
      <c r="A155" s="489">
        <v>489</v>
      </c>
      <c r="B155" s="490" t="s">
        <v>149</v>
      </c>
      <c r="C155" s="491">
        <v>1969.2599928401903</v>
      </c>
      <c r="D155" s="491">
        <v>-162.03168983566144</v>
      </c>
      <c r="E155" s="491">
        <v>-54.010563278553811</v>
      </c>
      <c r="F155" s="491">
        <v>-20.374236309613767</v>
      </c>
      <c r="G155" s="491">
        <v>451.97787759167909</v>
      </c>
      <c r="H155" s="491">
        <v>-425.642</v>
      </c>
      <c r="I155" s="492">
        <f t="shared" si="13"/>
        <v>1995.5958704318693</v>
      </c>
      <c r="J155" s="491"/>
      <c r="K155" s="491">
        <v>1950.8287053396232</v>
      </c>
      <c r="L155" s="491">
        <v>468.23922711382517</v>
      </c>
      <c r="M155" s="491">
        <f t="shared" si="14"/>
        <v>-425.642</v>
      </c>
      <c r="N155" s="492">
        <f t="shared" si="16"/>
        <v>1993.4259324534485</v>
      </c>
      <c r="O155" s="491"/>
      <c r="P155" s="491">
        <v>1977.461118188153</v>
      </c>
      <c r="Q155" s="491">
        <v>486.72933002541976</v>
      </c>
      <c r="R155" s="491">
        <f t="shared" si="15"/>
        <v>-425.642</v>
      </c>
      <c r="S155" s="492">
        <f t="shared" si="17"/>
        <v>2038.5484482135728</v>
      </c>
    </row>
    <row r="156" spans="1:19">
      <c r="A156" s="489">
        <v>491</v>
      </c>
      <c r="B156" s="490" t="s">
        <v>150</v>
      </c>
      <c r="C156" s="491">
        <v>3968.0030603235159</v>
      </c>
      <c r="D156" s="491">
        <v>-4702.6282733990402</v>
      </c>
      <c r="E156" s="491">
        <v>-1567.5427577996802</v>
      </c>
      <c r="F156" s="491">
        <v>-594.45102872683435</v>
      </c>
      <c r="G156" s="491">
        <v>9576.5937824727025</v>
      </c>
      <c r="H156" s="491">
        <v>1272.8800000000001</v>
      </c>
      <c r="I156" s="492">
        <f t="shared" si="13"/>
        <v>14817.476842796219</v>
      </c>
      <c r="J156" s="491"/>
      <c r="K156" s="491">
        <v>4096.379257889088</v>
      </c>
      <c r="L156" s="491">
        <v>9929.2059490046922</v>
      </c>
      <c r="M156" s="491">
        <f t="shared" si="14"/>
        <v>1272.8800000000001</v>
      </c>
      <c r="N156" s="492">
        <f t="shared" si="16"/>
        <v>15298.465206893779</v>
      </c>
      <c r="O156" s="491"/>
      <c r="P156" s="491">
        <v>4567.8327828577158</v>
      </c>
      <c r="Q156" s="491">
        <v>10379.355241346477</v>
      </c>
      <c r="R156" s="491">
        <f t="shared" si="15"/>
        <v>1272.8800000000001</v>
      </c>
      <c r="S156" s="492">
        <f t="shared" si="17"/>
        <v>16220.068024204193</v>
      </c>
    </row>
    <row r="157" spans="1:19">
      <c r="A157" s="489">
        <v>494</v>
      </c>
      <c r="B157" s="490" t="s">
        <v>151</v>
      </c>
      <c r="C157" s="491">
        <v>8604.4384058482719</v>
      </c>
      <c r="D157" s="491">
        <v>-803.55414244575366</v>
      </c>
      <c r="E157" s="491">
        <v>-267.85138081525122</v>
      </c>
      <c r="F157" s="491">
        <v>-101.96373912358099</v>
      </c>
      <c r="G157" s="491">
        <v>1455.9335718237696</v>
      </c>
      <c r="H157" s="491">
        <v>80.25</v>
      </c>
      <c r="I157" s="492">
        <f t="shared" si="13"/>
        <v>10140.621977672041</v>
      </c>
      <c r="J157" s="491"/>
      <c r="K157" s="491">
        <v>9518.5052187220663</v>
      </c>
      <c r="L157" s="491">
        <v>1509.8002783135057</v>
      </c>
      <c r="M157" s="491">
        <f t="shared" si="14"/>
        <v>80.25</v>
      </c>
      <c r="N157" s="492">
        <f t="shared" si="16"/>
        <v>11108.555497035572</v>
      </c>
      <c r="O157" s="491"/>
      <c r="P157" s="491">
        <v>9786.3424774035848</v>
      </c>
      <c r="Q157" s="491">
        <v>1579.7127051212281</v>
      </c>
      <c r="R157" s="491">
        <f t="shared" si="15"/>
        <v>80.25</v>
      </c>
      <c r="S157" s="492">
        <f t="shared" si="17"/>
        <v>11446.305182524813</v>
      </c>
    </row>
    <row r="158" spans="1:19">
      <c r="A158" s="489">
        <v>495</v>
      </c>
      <c r="B158" s="490" t="s">
        <v>152</v>
      </c>
      <c r="C158" s="491">
        <v>1266.4512399624705</v>
      </c>
      <c r="D158" s="491">
        <v>-133.62412389015742</v>
      </c>
      <c r="E158" s="491">
        <v>-44.541374630052474</v>
      </c>
      <c r="F158" s="491">
        <v>-17.134721166688241</v>
      </c>
      <c r="G158" s="491">
        <v>353.56654247998802</v>
      </c>
      <c r="H158" s="491">
        <v>-370.31700000000001</v>
      </c>
      <c r="I158" s="492">
        <f t="shared" si="13"/>
        <v>1249.7007824424586</v>
      </c>
      <c r="J158" s="491"/>
      <c r="K158" s="491">
        <v>1242.4979413171513</v>
      </c>
      <c r="L158" s="491">
        <v>366.45801485872846</v>
      </c>
      <c r="M158" s="491">
        <f t="shared" si="14"/>
        <v>-370.31700000000001</v>
      </c>
      <c r="N158" s="492">
        <f t="shared" si="16"/>
        <v>1238.6389561758797</v>
      </c>
      <c r="O158" s="491"/>
      <c r="P158" s="491">
        <v>1293.9779824188672</v>
      </c>
      <c r="Q158" s="491">
        <v>381.54481007233852</v>
      </c>
      <c r="R158" s="491">
        <f t="shared" si="15"/>
        <v>-370.31700000000001</v>
      </c>
      <c r="S158" s="492">
        <f t="shared" si="17"/>
        <v>1305.2057924912058</v>
      </c>
    </row>
    <row r="159" spans="1:19">
      <c r="A159" s="489">
        <v>498</v>
      </c>
      <c r="B159" s="490" t="s">
        <v>153</v>
      </c>
      <c r="C159" s="491">
        <v>3847.1413368787685</v>
      </c>
      <c r="D159" s="491">
        <v>-206.36196790348617</v>
      </c>
      <c r="E159" s="491">
        <v>-68.787322634495382</v>
      </c>
      <c r="F159" s="491">
        <v>-26.216933263818738</v>
      </c>
      <c r="G159" s="491">
        <v>471.39417282827509</v>
      </c>
      <c r="H159" s="491">
        <v>186.55600000000001</v>
      </c>
      <c r="I159" s="492">
        <f t="shared" si="13"/>
        <v>4505.0915097070429</v>
      </c>
      <c r="J159" s="491"/>
      <c r="K159" s="491">
        <v>3859.7557279455818</v>
      </c>
      <c r="L159" s="491">
        <v>487.73182895826648</v>
      </c>
      <c r="M159" s="491">
        <f t="shared" si="14"/>
        <v>186.55600000000001</v>
      </c>
      <c r="N159" s="492">
        <f t="shared" si="16"/>
        <v>4534.0435569038482</v>
      </c>
      <c r="O159" s="491"/>
      <c r="P159" s="491">
        <v>3891.9345393982771</v>
      </c>
      <c r="Q159" s="491">
        <v>506.68197413601564</v>
      </c>
      <c r="R159" s="491">
        <f t="shared" si="15"/>
        <v>186.55600000000001</v>
      </c>
      <c r="S159" s="492">
        <f t="shared" si="17"/>
        <v>4585.1725135342922</v>
      </c>
    </row>
    <row r="160" spans="1:19">
      <c r="A160" s="489">
        <v>499</v>
      </c>
      <c r="B160" s="490" t="s">
        <v>154</v>
      </c>
      <c r="C160" s="491">
        <v>21328.811547958172</v>
      </c>
      <c r="D160" s="491">
        <v>-1778.8202599378978</v>
      </c>
      <c r="E160" s="491">
        <v>-592.94008664596595</v>
      </c>
      <c r="F160" s="491">
        <v>-225.81734485578733</v>
      </c>
      <c r="G160" s="491">
        <v>3040.3317236423541</v>
      </c>
      <c r="H160" s="491">
        <v>-1238.856</v>
      </c>
      <c r="I160" s="492">
        <f t="shared" si="13"/>
        <v>23130.287271600526</v>
      </c>
      <c r="J160" s="491"/>
      <c r="K160" s="491">
        <v>21967.217524076292</v>
      </c>
      <c r="L160" s="491">
        <v>3136.9946945076722</v>
      </c>
      <c r="M160" s="491">
        <f t="shared" si="14"/>
        <v>-1238.856</v>
      </c>
      <c r="N160" s="492">
        <f t="shared" si="16"/>
        <v>23865.356218583966</v>
      </c>
      <c r="O160" s="491"/>
      <c r="P160" s="491">
        <v>22383.388236445873</v>
      </c>
      <c r="Q160" s="491">
        <v>3273.7100750168934</v>
      </c>
      <c r="R160" s="491">
        <f t="shared" si="15"/>
        <v>-1238.856</v>
      </c>
      <c r="S160" s="492">
        <f t="shared" si="17"/>
        <v>24418.242311462767</v>
      </c>
    </row>
    <row r="161" spans="1:19">
      <c r="A161" s="489">
        <v>500</v>
      </c>
      <c r="B161" s="490" t="s">
        <v>155</v>
      </c>
      <c r="C161" s="491">
        <v>12240.201236114241</v>
      </c>
      <c r="D161" s="491">
        <v>-948.66795065144936</v>
      </c>
      <c r="E161" s="491">
        <v>-316.22265021714981</v>
      </c>
      <c r="F161" s="491">
        <v>-122.06030270665829</v>
      </c>
      <c r="G161" s="491">
        <v>1135.105633672573</v>
      </c>
      <c r="H161" s="491">
        <v>-750.64</v>
      </c>
      <c r="I161" s="492">
        <f t="shared" si="13"/>
        <v>12624.666869786814</v>
      </c>
      <c r="J161" s="491"/>
      <c r="K161" s="491">
        <v>12287.475127572685</v>
      </c>
      <c r="L161" s="491">
        <v>1161.3976112351172</v>
      </c>
      <c r="M161" s="491">
        <f t="shared" si="14"/>
        <v>-750.64</v>
      </c>
      <c r="N161" s="492">
        <f t="shared" si="16"/>
        <v>12698.232738807803</v>
      </c>
      <c r="O161" s="491"/>
      <c r="P161" s="491">
        <v>12019.960067616619</v>
      </c>
      <c r="Q161" s="491">
        <v>1221.4591149300259</v>
      </c>
      <c r="R161" s="491">
        <f t="shared" si="15"/>
        <v>-750.64</v>
      </c>
      <c r="S161" s="492">
        <f t="shared" si="17"/>
        <v>12490.779182546645</v>
      </c>
    </row>
    <row r="162" spans="1:19">
      <c r="A162" s="489">
        <v>503</v>
      </c>
      <c r="B162" s="490" t="s">
        <v>156</v>
      </c>
      <c r="C162" s="491">
        <v>3218.0925134407748</v>
      </c>
      <c r="D162" s="491">
        <v>-682.05299255781767</v>
      </c>
      <c r="E162" s="491">
        <v>-227.3509975192726</v>
      </c>
      <c r="F162" s="491">
        <v>-86.795866436526111</v>
      </c>
      <c r="G162" s="491">
        <v>1503.1627117583137</v>
      </c>
      <c r="H162" s="491">
        <v>-94.516999999999996</v>
      </c>
      <c r="I162" s="492">
        <f t="shared" si="13"/>
        <v>4626.7382251990884</v>
      </c>
      <c r="J162" s="491"/>
      <c r="K162" s="491">
        <v>3319.2818918752491</v>
      </c>
      <c r="L162" s="491">
        <v>1551.7653541432412</v>
      </c>
      <c r="M162" s="491">
        <f t="shared" si="14"/>
        <v>-94.516999999999996</v>
      </c>
      <c r="N162" s="492">
        <f t="shared" si="16"/>
        <v>4776.5302460184903</v>
      </c>
      <c r="O162" s="491"/>
      <c r="P162" s="491">
        <v>3560.4958171166422</v>
      </c>
      <c r="Q162" s="491">
        <v>1615.6479560528528</v>
      </c>
      <c r="R162" s="491">
        <f t="shared" si="15"/>
        <v>-94.516999999999996</v>
      </c>
      <c r="S162" s="492">
        <f t="shared" si="17"/>
        <v>5081.6267731694952</v>
      </c>
    </row>
    <row r="163" spans="1:19">
      <c r="A163" s="489">
        <v>504</v>
      </c>
      <c r="B163" s="490" t="s">
        <v>157</v>
      </c>
      <c r="C163" s="491">
        <v>788.64521770864883</v>
      </c>
      <c r="D163" s="491">
        <v>-159.58900104416904</v>
      </c>
      <c r="E163" s="491">
        <v>-53.196333681389682</v>
      </c>
      <c r="F163" s="491">
        <v>-20.918012065747696</v>
      </c>
      <c r="G163" s="491">
        <v>410.34289476009656</v>
      </c>
      <c r="H163" s="491">
        <v>-482.54399999999998</v>
      </c>
      <c r="I163" s="492">
        <f t="shared" si="13"/>
        <v>716.4441124687454</v>
      </c>
      <c r="J163" s="491"/>
      <c r="K163" s="491">
        <v>846.19001892359574</v>
      </c>
      <c r="L163" s="491">
        <v>424.64448999849054</v>
      </c>
      <c r="M163" s="491">
        <f t="shared" si="14"/>
        <v>-482.54399999999998</v>
      </c>
      <c r="N163" s="492">
        <f t="shared" si="16"/>
        <v>788.29050892208636</v>
      </c>
      <c r="O163" s="491"/>
      <c r="P163" s="491">
        <v>897.19634286666326</v>
      </c>
      <c r="Q163" s="491">
        <v>441.47107088524524</v>
      </c>
      <c r="R163" s="491">
        <f t="shared" si="15"/>
        <v>-482.54399999999998</v>
      </c>
      <c r="S163" s="492">
        <f t="shared" si="17"/>
        <v>856.12341375190852</v>
      </c>
    </row>
    <row r="164" spans="1:19">
      <c r="A164" s="489">
        <v>505</v>
      </c>
      <c r="B164" s="490" t="s">
        <v>158</v>
      </c>
      <c r="C164" s="491">
        <v>13792.188950899261</v>
      </c>
      <c r="D164" s="491">
        <v>-1891.9077039884712</v>
      </c>
      <c r="E164" s="491">
        <v>-630.63590132949048</v>
      </c>
      <c r="F164" s="491">
        <v>-241.23975087550065</v>
      </c>
      <c r="G164" s="491">
        <v>3353.2720088306482</v>
      </c>
      <c r="H164" s="491">
        <v>-2154.0239999999999</v>
      </c>
      <c r="I164" s="492">
        <f t="shared" si="13"/>
        <v>14991.43695972991</v>
      </c>
      <c r="J164" s="491"/>
      <c r="K164" s="491">
        <v>13611.639829257141</v>
      </c>
      <c r="L164" s="491">
        <v>3431.7902183786159</v>
      </c>
      <c r="M164" s="491">
        <f t="shared" si="14"/>
        <v>-2154.0239999999999</v>
      </c>
      <c r="N164" s="492">
        <f t="shared" si="16"/>
        <v>14889.406047635757</v>
      </c>
      <c r="O164" s="491"/>
      <c r="P164" s="491">
        <v>13356.826615266446</v>
      </c>
      <c r="Q164" s="491">
        <v>3580.8479009553403</v>
      </c>
      <c r="R164" s="491">
        <f t="shared" si="15"/>
        <v>-2154.0239999999999</v>
      </c>
      <c r="S164" s="492">
        <f t="shared" si="17"/>
        <v>14783.650516221785</v>
      </c>
    </row>
    <row r="165" spans="1:19">
      <c r="A165" s="489">
        <v>507</v>
      </c>
      <c r="B165" s="490" t="s">
        <v>159</v>
      </c>
      <c r="C165" s="491">
        <v>668.6599828138153</v>
      </c>
      <c r="D165" s="491">
        <v>-503.37483095791191</v>
      </c>
      <c r="E165" s="491">
        <v>-167.79161031930397</v>
      </c>
      <c r="F165" s="491">
        <v>-63.043278620718581</v>
      </c>
      <c r="G165" s="491">
        <v>1180.7104173035998</v>
      </c>
      <c r="H165" s="491">
        <v>36.048000000000002</v>
      </c>
      <c r="I165" s="492">
        <f t="shared" si="13"/>
        <v>1885.4184001174151</v>
      </c>
      <c r="J165" s="491"/>
      <c r="K165" s="491">
        <v>467.76074125857281</v>
      </c>
      <c r="L165" s="491">
        <v>1222.2797881986935</v>
      </c>
      <c r="M165" s="491">
        <f t="shared" si="14"/>
        <v>36.048000000000002</v>
      </c>
      <c r="N165" s="492">
        <f t="shared" si="16"/>
        <v>1726.0885294572663</v>
      </c>
      <c r="O165" s="491"/>
      <c r="P165" s="491">
        <v>583.04769701650412</v>
      </c>
      <c r="Q165" s="491">
        <v>1271.9946326078909</v>
      </c>
      <c r="R165" s="491">
        <f t="shared" si="15"/>
        <v>36.048000000000002</v>
      </c>
      <c r="S165" s="492">
        <f t="shared" si="17"/>
        <v>1891.0903296243951</v>
      </c>
    </row>
    <row r="166" spans="1:19">
      <c r="A166" s="489">
        <v>508</v>
      </c>
      <c r="B166" s="490" t="s">
        <v>160</v>
      </c>
      <c r="C166" s="491">
        <v>531.26526158418017</v>
      </c>
      <c r="D166" s="491">
        <v>-846.79878105069292</v>
      </c>
      <c r="E166" s="491">
        <v>-282.26626035023094</v>
      </c>
      <c r="F166" s="491">
        <v>-105.49249668998202</v>
      </c>
      <c r="G166" s="491">
        <v>1804.9083404446201</v>
      </c>
      <c r="H166" s="491">
        <v>-1010.213</v>
      </c>
      <c r="I166" s="492">
        <f t="shared" si="13"/>
        <v>1325.9606020288004</v>
      </c>
      <c r="J166" s="491"/>
      <c r="K166" s="491">
        <v>505.07361721592491</v>
      </c>
      <c r="L166" s="491">
        <v>1875.0290657230335</v>
      </c>
      <c r="M166" s="491">
        <f t="shared" si="14"/>
        <v>-1010.213</v>
      </c>
      <c r="N166" s="492">
        <f t="shared" si="16"/>
        <v>1369.8896829389585</v>
      </c>
      <c r="O166" s="491"/>
      <c r="P166" s="491">
        <v>1090.956419932809</v>
      </c>
      <c r="Q166" s="491">
        <v>1961.2409823994601</v>
      </c>
      <c r="R166" s="491">
        <f t="shared" si="15"/>
        <v>-1010.213</v>
      </c>
      <c r="S166" s="492">
        <f t="shared" si="17"/>
        <v>2041.9844023322692</v>
      </c>
    </row>
    <row r="167" spans="1:19">
      <c r="A167" s="489">
        <v>529</v>
      </c>
      <c r="B167" s="490" t="s">
        <v>161</v>
      </c>
      <c r="C167" s="491">
        <v>8023.7915233477916</v>
      </c>
      <c r="D167" s="491">
        <v>-1795.8286115231042</v>
      </c>
      <c r="E167" s="491">
        <v>-598.60953717436803</v>
      </c>
      <c r="F167" s="491">
        <v>-227.35611454867697</v>
      </c>
      <c r="G167" s="491">
        <v>2489.3879753476604</v>
      </c>
      <c r="H167" s="491">
        <v>-1120.798</v>
      </c>
      <c r="I167" s="492">
        <f t="shared" si="13"/>
        <v>9392.3814986954512</v>
      </c>
      <c r="J167" s="491"/>
      <c r="K167" s="491">
        <v>7276.0311999701089</v>
      </c>
      <c r="L167" s="491">
        <v>2532.1339916018446</v>
      </c>
      <c r="M167" s="491">
        <f t="shared" si="14"/>
        <v>-1120.798</v>
      </c>
      <c r="N167" s="492">
        <f t="shared" si="16"/>
        <v>8687.3671915719533</v>
      </c>
      <c r="O167" s="491"/>
      <c r="P167" s="491">
        <v>6535.6173920813399</v>
      </c>
      <c r="Q167" s="491">
        <v>2651.0431019604566</v>
      </c>
      <c r="R167" s="491">
        <f t="shared" si="15"/>
        <v>-1120.798</v>
      </c>
      <c r="S167" s="492">
        <f t="shared" si="17"/>
        <v>8065.8624940417967</v>
      </c>
    </row>
    <row r="168" spans="1:19">
      <c r="A168" s="489">
        <v>531</v>
      </c>
      <c r="B168" s="490" t="s">
        <v>162</v>
      </c>
      <c r="C168" s="491">
        <v>566.19583148688287</v>
      </c>
      <c r="D168" s="491">
        <v>-458.86361297960627</v>
      </c>
      <c r="E168" s="491">
        <v>-152.95453765986875</v>
      </c>
      <c r="F168" s="491">
        <v>-58.380690754293617</v>
      </c>
      <c r="G168" s="491">
        <v>952.45596870309748</v>
      </c>
      <c r="H168" s="491">
        <v>-199.89400000000001</v>
      </c>
      <c r="I168" s="492">
        <f t="shared" si="13"/>
        <v>1318.7578001899803</v>
      </c>
      <c r="J168" s="491"/>
      <c r="K168" s="491">
        <v>767.14042703767655</v>
      </c>
      <c r="L168" s="491">
        <v>986.66058894335117</v>
      </c>
      <c r="M168" s="491">
        <f t="shared" si="14"/>
        <v>-199.89400000000001</v>
      </c>
      <c r="N168" s="492">
        <f t="shared" si="16"/>
        <v>1553.9070159810278</v>
      </c>
      <c r="O168" s="491"/>
      <c r="P168" s="491">
        <v>997.54463082581685</v>
      </c>
      <c r="Q168" s="491">
        <v>1030.8843990899497</v>
      </c>
      <c r="R168" s="491">
        <f t="shared" si="15"/>
        <v>-199.89400000000001</v>
      </c>
      <c r="S168" s="492">
        <f t="shared" si="17"/>
        <v>1828.5350299157665</v>
      </c>
    </row>
    <row r="169" spans="1:19">
      <c r="A169" s="489">
        <v>535</v>
      </c>
      <c r="B169" s="490" t="s">
        <v>163</v>
      </c>
      <c r="C169" s="491">
        <v>15078.499407724388</v>
      </c>
      <c r="D169" s="491">
        <v>-942.60646365033858</v>
      </c>
      <c r="E169" s="491">
        <v>-314.20215455011282</v>
      </c>
      <c r="F169" s="491">
        <v>-117.68695726370882</v>
      </c>
      <c r="G169" s="491">
        <v>2130.4480110591844</v>
      </c>
      <c r="H169" s="491">
        <v>-953.85400000000004</v>
      </c>
      <c r="I169" s="492">
        <f t="shared" si="13"/>
        <v>16255.093418783574</v>
      </c>
      <c r="J169" s="491"/>
      <c r="K169" s="491">
        <v>15450.782947787613</v>
      </c>
      <c r="L169" s="491">
        <v>2208.3046421212043</v>
      </c>
      <c r="M169" s="491">
        <f t="shared" si="14"/>
        <v>-953.85400000000004</v>
      </c>
      <c r="N169" s="492">
        <f t="shared" si="16"/>
        <v>16705.233589908818</v>
      </c>
      <c r="O169" s="491"/>
      <c r="P169" s="491">
        <v>15771.615575579241</v>
      </c>
      <c r="Q169" s="491">
        <v>2301.2532439812721</v>
      </c>
      <c r="R169" s="491">
        <f t="shared" si="15"/>
        <v>-953.85400000000004</v>
      </c>
      <c r="S169" s="492">
        <f t="shared" si="17"/>
        <v>17119.014819560514</v>
      </c>
    </row>
    <row r="170" spans="1:19">
      <c r="A170" s="489">
        <v>536</v>
      </c>
      <c r="B170" s="490" t="s">
        <v>164</v>
      </c>
      <c r="C170" s="491">
        <v>20167.158063920317</v>
      </c>
      <c r="D170" s="491">
        <v>-3197.7510379292512</v>
      </c>
      <c r="E170" s="491">
        <v>-1065.9170126430838</v>
      </c>
      <c r="F170" s="491">
        <v>-408.09792013004335</v>
      </c>
      <c r="G170" s="491">
        <v>4665.3177807677075</v>
      </c>
      <c r="H170" s="491">
        <v>-2107.614</v>
      </c>
      <c r="I170" s="492">
        <f t="shared" si="13"/>
        <v>22724.861844688021</v>
      </c>
      <c r="J170" s="491"/>
      <c r="K170" s="491">
        <v>20143.65006662182</v>
      </c>
      <c r="L170" s="491">
        <v>4812.4179223976234</v>
      </c>
      <c r="M170" s="491">
        <f t="shared" si="14"/>
        <v>-2107.614</v>
      </c>
      <c r="N170" s="492">
        <f t="shared" si="16"/>
        <v>22848.453989019443</v>
      </c>
      <c r="O170" s="491"/>
      <c r="P170" s="491">
        <v>19122.975288569352</v>
      </c>
      <c r="Q170" s="491">
        <v>5055.2778858982092</v>
      </c>
      <c r="R170" s="491">
        <f t="shared" si="15"/>
        <v>-2107.614</v>
      </c>
      <c r="S170" s="492">
        <f t="shared" si="17"/>
        <v>22070.63917446756</v>
      </c>
    </row>
    <row r="171" spans="1:19">
      <c r="A171" s="489">
        <v>538</v>
      </c>
      <c r="B171" s="490" t="s">
        <v>165</v>
      </c>
      <c r="C171" s="491">
        <v>3716.649077062174</v>
      </c>
      <c r="D171" s="491">
        <v>-420.14247213668995</v>
      </c>
      <c r="E171" s="491">
        <v>-140.04749071222997</v>
      </c>
      <c r="F171" s="491">
        <v>-53.579266524600428</v>
      </c>
      <c r="G171" s="491">
        <v>842.75809998712623</v>
      </c>
      <c r="H171" s="491">
        <v>741.79399999999998</v>
      </c>
      <c r="I171" s="492">
        <f t="shared" si="13"/>
        <v>5301.2011770493</v>
      </c>
      <c r="J171" s="491"/>
      <c r="K171" s="491">
        <v>3784.8044076978854</v>
      </c>
      <c r="L171" s="491">
        <v>866.34064396189115</v>
      </c>
      <c r="M171" s="491">
        <f t="shared" si="14"/>
        <v>741.79399999999998</v>
      </c>
      <c r="N171" s="492">
        <f t="shared" si="16"/>
        <v>5392.9390516597759</v>
      </c>
      <c r="O171" s="491"/>
      <c r="P171" s="491">
        <v>3933.5391453733273</v>
      </c>
      <c r="Q171" s="491">
        <v>902.57645057078628</v>
      </c>
      <c r="R171" s="491">
        <f t="shared" si="15"/>
        <v>741.79399999999998</v>
      </c>
      <c r="S171" s="492">
        <f t="shared" si="17"/>
        <v>5577.9095959441138</v>
      </c>
    </row>
    <row r="172" spans="1:19">
      <c r="A172" s="489">
        <v>541</v>
      </c>
      <c r="B172" s="490" t="s">
        <v>166</v>
      </c>
      <c r="C172" s="491">
        <v>10361.864544767675</v>
      </c>
      <c r="D172" s="491">
        <v>-836.21379628755926</v>
      </c>
      <c r="E172" s="491">
        <v>-278.73793209585307</v>
      </c>
      <c r="F172" s="491">
        <v>-104.45122396547023</v>
      </c>
      <c r="G172" s="491">
        <v>2154.4009079847824</v>
      </c>
      <c r="H172" s="491">
        <v>-877.64200000000005</v>
      </c>
      <c r="I172" s="492">
        <f t="shared" si="13"/>
        <v>11638.623452752458</v>
      </c>
      <c r="J172" s="491"/>
      <c r="K172" s="491">
        <v>10489.66276825657</v>
      </c>
      <c r="L172" s="491">
        <v>2230.4997273129275</v>
      </c>
      <c r="M172" s="491">
        <f t="shared" si="14"/>
        <v>-877.64200000000005</v>
      </c>
      <c r="N172" s="492">
        <f t="shared" si="16"/>
        <v>11842.520495569497</v>
      </c>
      <c r="O172" s="491"/>
      <c r="P172" s="491">
        <v>10679.609378208357</v>
      </c>
      <c r="Q172" s="491">
        <v>2318.7139784548081</v>
      </c>
      <c r="R172" s="491">
        <f t="shared" si="15"/>
        <v>-877.64200000000005</v>
      </c>
      <c r="S172" s="492">
        <f t="shared" si="17"/>
        <v>12120.681356663164</v>
      </c>
    </row>
    <row r="173" spans="1:19">
      <c r="A173" s="489">
        <v>543</v>
      </c>
      <c r="B173" s="490" t="s">
        <v>167</v>
      </c>
      <c r="C173" s="491">
        <v>34716.299673945112</v>
      </c>
      <c r="D173" s="491">
        <v>-4022.1132700803105</v>
      </c>
      <c r="E173" s="491">
        <v>-1340.7044233601034</v>
      </c>
      <c r="F173" s="491">
        <v>-518.25300468645037</v>
      </c>
      <c r="G173" s="491">
        <v>5624.2674300333929</v>
      </c>
      <c r="H173" s="491">
        <v>-7379.3239999999996</v>
      </c>
      <c r="I173" s="492">
        <f t="shared" si="13"/>
        <v>32961.243103978508</v>
      </c>
      <c r="J173" s="491"/>
      <c r="K173" s="491">
        <v>34612.815435637654</v>
      </c>
      <c r="L173" s="491">
        <v>5671.5548336027559</v>
      </c>
      <c r="M173" s="491">
        <f t="shared" si="14"/>
        <v>-7379.3239999999996</v>
      </c>
      <c r="N173" s="492">
        <f t="shared" si="16"/>
        <v>32905.046269240411</v>
      </c>
      <c r="O173" s="491"/>
      <c r="P173" s="491">
        <v>33893.72248871225</v>
      </c>
      <c r="Q173" s="491">
        <v>5937.8696375273848</v>
      </c>
      <c r="R173" s="491">
        <f t="shared" si="15"/>
        <v>-7379.3239999999996</v>
      </c>
      <c r="S173" s="492">
        <f t="shared" si="17"/>
        <v>32452.268126239636</v>
      </c>
    </row>
    <row r="174" spans="1:19">
      <c r="A174" s="489">
        <v>545</v>
      </c>
      <c r="B174" s="490" t="s">
        <v>168</v>
      </c>
      <c r="C174" s="491">
        <v>14605.270380481074</v>
      </c>
      <c r="D174" s="491">
        <v>-867.06405102455574</v>
      </c>
      <c r="E174" s="491">
        <v>-289.0213503415186</v>
      </c>
      <c r="F174" s="491">
        <v>-111.08066031152853</v>
      </c>
      <c r="G174" s="491">
        <v>2303.3942207425112</v>
      </c>
      <c r="H174" s="491">
        <v>391.28300000000002</v>
      </c>
      <c r="I174" s="492">
        <f t="shared" si="13"/>
        <v>17299.947601223583</v>
      </c>
      <c r="J174" s="491"/>
      <c r="K174" s="491">
        <v>14848.690726980753</v>
      </c>
      <c r="L174" s="491">
        <v>2380.1110688820236</v>
      </c>
      <c r="M174" s="491">
        <f t="shared" si="14"/>
        <v>391.28300000000002</v>
      </c>
      <c r="N174" s="492">
        <f t="shared" si="16"/>
        <v>17620.084795862775</v>
      </c>
      <c r="O174" s="491"/>
      <c r="P174" s="491">
        <v>15352.942099607813</v>
      </c>
      <c r="Q174" s="491">
        <v>2474.7669449451228</v>
      </c>
      <c r="R174" s="491">
        <f t="shared" si="15"/>
        <v>391.28300000000002</v>
      </c>
      <c r="S174" s="492">
        <f t="shared" si="17"/>
        <v>18218.992044552935</v>
      </c>
    </row>
    <row r="175" spans="1:19">
      <c r="A175" s="489">
        <v>560</v>
      </c>
      <c r="B175" s="490" t="s">
        <v>169</v>
      </c>
      <c r="C175" s="491">
        <v>11924.380939139053</v>
      </c>
      <c r="D175" s="491">
        <v>-1423.5447457086166</v>
      </c>
      <c r="E175" s="491">
        <v>-474.51491523620558</v>
      </c>
      <c r="F175" s="491">
        <v>-180.66081770279328</v>
      </c>
      <c r="G175" s="491">
        <v>2963.0916103952359</v>
      </c>
      <c r="H175" s="491">
        <v>-2120.2359999999999</v>
      </c>
      <c r="I175" s="492">
        <f t="shared" si="13"/>
        <v>12767.236549534289</v>
      </c>
      <c r="J175" s="491"/>
      <c r="K175" s="491">
        <v>11869.334139611916</v>
      </c>
      <c r="L175" s="491">
        <v>3054.4055438771361</v>
      </c>
      <c r="M175" s="491">
        <f t="shared" si="14"/>
        <v>-2120.2359999999999</v>
      </c>
      <c r="N175" s="492">
        <f t="shared" si="16"/>
        <v>12803.503683489052</v>
      </c>
      <c r="O175" s="491"/>
      <c r="P175" s="491">
        <v>12598.953674215787</v>
      </c>
      <c r="Q175" s="491">
        <v>3184.140372224525</v>
      </c>
      <c r="R175" s="491">
        <f t="shared" si="15"/>
        <v>-2120.2359999999999</v>
      </c>
      <c r="S175" s="492">
        <f t="shared" si="17"/>
        <v>13662.858046440313</v>
      </c>
    </row>
    <row r="176" spans="1:19">
      <c r="A176" s="489">
        <v>561</v>
      </c>
      <c r="B176" s="490" t="s">
        <v>170</v>
      </c>
      <c r="C176" s="491">
        <v>1893.9610042500028</v>
      </c>
      <c r="D176" s="491">
        <v>-119.14893105168403</v>
      </c>
      <c r="E176" s="491">
        <v>-39.716310350561351</v>
      </c>
      <c r="F176" s="491">
        <v>-15.214151474810961</v>
      </c>
      <c r="G176" s="491">
        <v>357.12937141425039</v>
      </c>
      <c r="H176" s="491">
        <v>-312.08499999999998</v>
      </c>
      <c r="I176" s="492">
        <f t="shared" si="13"/>
        <v>1939.0053756642533</v>
      </c>
      <c r="J176" s="491"/>
      <c r="K176" s="491">
        <v>1688.2088256141769</v>
      </c>
      <c r="L176" s="491">
        <v>367.34066985529097</v>
      </c>
      <c r="M176" s="491">
        <f t="shared" si="14"/>
        <v>-312.08499999999998</v>
      </c>
      <c r="N176" s="492">
        <f t="shared" si="16"/>
        <v>1743.4644954694677</v>
      </c>
      <c r="O176" s="491"/>
      <c r="P176" s="491">
        <v>1753.0223655529878</v>
      </c>
      <c r="Q176" s="491">
        <v>379.81211891165418</v>
      </c>
      <c r="R176" s="491">
        <f t="shared" si="15"/>
        <v>-312.08499999999998</v>
      </c>
      <c r="S176" s="492">
        <f t="shared" si="17"/>
        <v>1820.7494844646421</v>
      </c>
    </row>
    <row r="177" spans="1:19">
      <c r="A177" s="489">
        <v>562</v>
      </c>
      <c r="B177" s="490" t="s">
        <v>171</v>
      </c>
      <c r="C177" s="491">
        <v>4707.2749386296982</v>
      </c>
      <c r="D177" s="491">
        <v>-808.34905007349801</v>
      </c>
      <c r="E177" s="491">
        <v>-269.44968335783267</v>
      </c>
      <c r="F177" s="491">
        <v>-101.32740579193489</v>
      </c>
      <c r="G177" s="491">
        <v>1793.6004028493198</v>
      </c>
      <c r="H177" s="491">
        <v>-374.72300000000001</v>
      </c>
      <c r="I177" s="492">
        <f t="shared" si="13"/>
        <v>6126.1523414790181</v>
      </c>
      <c r="J177" s="491"/>
      <c r="K177" s="491">
        <v>4777.4346374509951</v>
      </c>
      <c r="L177" s="491">
        <v>1857.0117464902087</v>
      </c>
      <c r="M177" s="491">
        <f t="shared" si="14"/>
        <v>-374.72300000000001</v>
      </c>
      <c r="N177" s="492">
        <f t="shared" si="16"/>
        <v>6259.7233839412038</v>
      </c>
      <c r="O177" s="491"/>
      <c r="P177" s="491">
        <v>4918.3991817447886</v>
      </c>
      <c r="Q177" s="491">
        <v>1937.6271307580278</v>
      </c>
      <c r="R177" s="491">
        <f t="shared" si="15"/>
        <v>-374.72300000000001</v>
      </c>
      <c r="S177" s="492">
        <f t="shared" si="17"/>
        <v>6481.303312502816</v>
      </c>
    </row>
    <row r="178" spans="1:19">
      <c r="A178" s="489">
        <v>563</v>
      </c>
      <c r="B178" s="490" t="s">
        <v>172</v>
      </c>
      <c r="C178" s="491">
        <v>4548.4875220247995</v>
      </c>
      <c r="D178" s="491">
        <v>-635.55143556422195</v>
      </c>
      <c r="E178" s="491">
        <v>-211.85047852140733</v>
      </c>
      <c r="F178" s="491">
        <v>-79.877187666992313</v>
      </c>
      <c r="G178" s="491">
        <v>1397.876066797174</v>
      </c>
      <c r="H178" s="491">
        <v>-324.14299999999997</v>
      </c>
      <c r="I178" s="492">
        <f t="shared" si="13"/>
        <v>5622.2205888219733</v>
      </c>
      <c r="J178" s="491"/>
      <c r="K178" s="491">
        <v>4627.7173354534434</v>
      </c>
      <c r="L178" s="491">
        <v>1450.3009442961977</v>
      </c>
      <c r="M178" s="491">
        <f t="shared" si="14"/>
        <v>-324.14299999999997</v>
      </c>
      <c r="N178" s="492">
        <f t="shared" si="16"/>
        <v>5753.8752797496409</v>
      </c>
      <c r="O178" s="491"/>
      <c r="P178" s="491">
        <v>5012.9683692810686</v>
      </c>
      <c r="Q178" s="491">
        <v>1512.0738637528236</v>
      </c>
      <c r="R178" s="491">
        <f t="shared" si="15"/>
        <v>-324.14299999999997</v>
      </c>
      <c r="S178" s="492">
        <f t="shared" si="17"/>
        <v>6200.8992330338924</v>
      </c>
    </row>
    <row r="179" spans="1:19">
      <c r="A179" s="489">
        <v>564</v>
      </c>
      <c r="B179" s="490" t="s">
        <v>173</v>
      </c>
      <c r="C179" s="491">
        <v>105708.81440256901</v>
      </c>
      <c r="D179" s="491">
        <v>-19165.879077780683</v>
      </c>
      <c r="E179" s="491">
        <v>-6388.6263592602272</v>
      </c>
      <c r="F179" s="491">
        <v>-2466.601538914314</v>
      </c>
      <c r="G179" s="491">
        <v>31786.426083590508</v>
      </c>
      <c r="H179" s="491">
        <v>891.17</v>
      </c>
      <c r="I179" s="492">
        <f t="shared" si="13"/>
        <v>138386.41048615953</v>
      </c>
      <c r="J179" s="491"/>
      <c r="K179" s="491">
        <v>107357.12764408538</v>
      </c>
      <c r="L179" s="491">
        <v>32765.70393057918</v>
      </c>
      <c r="M179" s="491">
        <f t="shared" si="14"/>
        <v>891.17</v>
      </c>
      <c r="N179" s="492">
        <f t="shared" si="16"/>
        <v>141014.00157466458</v>
      </c>
      <c r="O179" s="491"/>
      <c r="P179" s="491">
        <v>101924.91481237623</v>
      </c>
      <c r="Q179" s="491">
        <v>34324.522039001407</v>
      </c>
      <c r="R179" s="491">
        <f t="shared" si="15"/>
        <v>891.17</v>
      </c>
      <c r="S179" s="492">
        <f t="shared" si="17"/>
        <v>137140.60685137764</v>
      </c>
    </row>
    <row r="180" spans="1:19">
      <c r="A180" s="489">
        <v>576</v>
      </c>
      <c r="B180" s="490" t="s">
        <v>174</v>
      </c>
      <c r="C180" s="491">
        <v>1462.1010689783986</v>
      </c>
      <c r="D180" s="491">
        <v>-248.79237691126127</v>
      </c>
      <c r="E180" s="491">
        <v>-82.930792303753748</v>
      </c>
      <c r="F180" s="491">
        <v>-31.469575674133701</v>
      </c>
      <c r="G180" s="491">
        <v>658.36248887580291</v>
      </c>
      <c r="H180" s="491">
        <v>-237.14500000000001</v>
      </c>
      <c r="I180" s="492">
        <f t="shared" si="13"/>
        <v>1883.3185578542016</v>
      </c>
      <c r="J180" s="491"/>
      <c r="K180" s="491">
        <v>1384.0407569657605</v>
      </c>
      <c r="L180" s="491">
        <v>681.16943371544676</v>
      </c>
      <c r="M180" s="491">
        <f t="shared" si="14"/>
        <v>-237.14500000000001</v>
      </c>
      <c r="N180" s="492">
        <f t="shared" si="16"/>
        <v>1828.0651906812072</v>
      </c>
      <c r="O180" s="491"/>
      <c r="P180" s="491">
        <v>1414.1037777807462</v>
      </c>
      <c r="Q180" s="491">
        <v>707.95780638389851</v>
      </c>
      <c r="R180" s="491">
        <f t="shared" si="15"/>
        <v>-237.14500000000001</v>
      </c>
      <c r="S180" s="492">
        <f t="shared" si="17"/>
        <v>1884.916584164645</v>
      </c>
    </row>
    <row r="181" spans="1:19">
      <c r="A181" s="489">
        <v>577</v>
      </c>
      <c r="B181" s="490" t="s">
        <v>175</v>
      </c>
      <c r="C181" s="491">
        <v>8392.6694407140112</v>
      </c>
      <c r="D181" s="491">
        <v>-1007.6543614682284</v>
      </c>
      <c r="E181" s="491">
        <v>-335.88478715607613</v>
      </c>
      <c r="F181" s="491">
        <v>-128.09968450882658</v>
      </c>
      <c r="G181" s="491">
        <v>1710.7129697360938</v>
      </c>
      <c r="H181" s="491">
        <v>79.917000000000002</v>
      </c>
      <c r="I181" s="492">
        <f t="shared" si="13"/>
        <v>10183.299410450105</v>
      </c>
      <c r="J181" s="491"/>
      <c r="K181" s="491">
        <v>8602.9594622760906</v>
      </c>
      <c r="L181" s="491">
        <v>1754.9589638698976</v>
      </c>
      <c r="M181" s="491">
        <f t="shared" si="14"/>
        <v>79.917000000000002</v>
      </c>
      <c r="N181" s="492">
        <f t="shared" si="16"/>
        <v>10437.835426145988</v>
      </c>
      <c r="O181" s="491"/>
      <c r="P181" s="491">
        <v>8800.400453563816</v>
      </c>
      <c r="Q181" s="491">
        <v>1832.128643068899</v>
      </c>
      <c r="R181" s="491">
        <f t="shared" si="15"/>
        <v>79.917000000000002</v>
      </c>
      <c r="S181" s="492">
        <f t="shared" si="17"/>
        <v>10712.446096632715</v>
      </c>
    </row>
    <row r="182" spans="1:19">
      <c r="A182" s="489">
        <v>578</v>
      </c>
      <c r="B182" s="490" t="s">
        <v>176</v>
      </c>
      <c r="C182" s="491">
        <v>1802.9949353611728</v>
      </c>
      <c r="D182" s="491">
        <v>-280.45686124542181</v>
      </c>
      <c r="E182" s="491">
        <v>-93.485620415140602</v>
      </c>
      <c r="F182" s="491">
        <v>-35.796642329327085</v>
      </c>
      <c r="G182" s="491">
        <v>713.75266238483289</v>
      </c>
      <c r="H182" s="491">
        <v>104.09</v>
      </c>
      <c r="I182" s="492">
        <f t="shared" si="13"/>
        <v>2620.8375977460059</v>
      </c>
      <c r="J182" s="491"/>
      <c r="K182" s="491">
        <v>1908.4096645811726</v>
      </c>
      <c r="L182" s="491">
        <v>740.2557971135044</v>
      </c>
      <c r="M182" s="491">
        <f t="shared" si="14"/>
        <v>104.09</v>
      </c>
      <c r="N182" s="492">
        <f t="shared" si="16"/>
        <v>2752.7554616946773</v>
      </c>
      <c r="O182" s="491"/>
      <c r="P182" s="491">
        <v>2096.6670670422218</v>
      </c>
      <c r="Q182" s="491">
        <v>770.8007188074547</v>
      </c>
      <c r="R182" s="491">
        <f t="shared" si="15"/>
        <v>104.09</v>
      </c>
      <c r="S182" s="492">
        <f t="shared" si="17"/>
        <v>2971.5577858496767</v>
      </c>
    </row>
    <row r="183" spans="1:19">
      <c r="A183" s="489">
        <v>580</v>
      </c>
      <c r="B183" s="490" t="s">
        <v>177</v>
      </c>
      <c r="C183" s="491">
        <v>1121.9433591747886</v>
      </c>
      <c r="D183" s="491">
        <v>-401.50566135715547</v>
      </c>
      <c r="E183" s="491">
        <v>-133.83522045238516</v>
      </c>
      <c r="F183" s="491">
        <v>-50.640563502089414</v>
      </c>
      <c r="G183" s="491">
        <v>1091.1413053113342</v>
      </c>
      <c r="H183" s="491">
        <v>-296.71199999999999</v>
      </c>
      <c r="I183" s="492">
        <f t="shared" si="13"/>
        <v>1916.3726644861231</v>
      </c>
      <c r="J183" s="491"/>
      <c r="K183" s="491">
        <v>1251.7330800034647</v>
      </c>
      <c r="L183" s="491">
        <v>1130.0899860290635</v>
      </c>
      <c r="M183" s="491">
        <f t="shared" si="14"/>
        <v>-296.71199999999999</v>
      </c>
      <c r="N183" s="492">
        <f t="shared" si="16"/>
        <v>2085.111066032528</v>
      </c>
      <c r="O183" s="491"/>
      <c r="P183" s="491">
        <v>1591.5908949694845</v>
      </c>
      <c r="Q183" s="491">
        <v>1174.23197557444</v>
      </c>
      <c r="R183" s="491">
        <f t="shared" si="15"/>
        <v>-296.71199999999999</v>
      </c>
      <c r="S183" s="492">
        <f t="shared" si="17"/>
        <v>2469.1108705439242</v>
      </c>
    </row>
    <row r="184" spans="1:19">
      <c r="A184" s="489">
        <v>581</v>
      </c>
      <c r="B184" s="490" t="s">
        <v>178</v>
      </c>
      <c r="C184" s="491">
        <v>2900.7213658707215</v>
      </c>
      <c r="D184" s="491">
        <v>-564.53252070046187</v>
      </c>
      <c r="E184" s="491">
        <v>-188.17750690015396</v>
      </c>
      <c r="F184" s="491">
        <v>-70.748696782105725</v>
      </c>
      <c r="G184" s="491">
        <v>1325.9567179567257</v>
      </c>
      <c r="H184" s="491">
        <v>-280.39400000000001</v>
      </c>
      <c r="I184" s="492">
        <f t="shared" si="13"/>
        <v>3946.2840838274469</v>
      </c>
      <c r="J184" s="491"/>
      <c r="K184" s="491">
        <v>2905.3082059289427</v>
      </c>
      <c r="L184" s="491">
        <v>1374.7095621111318</v>
      </c>
      <c r="M184" s="491">
        <f t="shared" si="14"/>
        <v>-280.39400000000001</v>
      </c>
      <c r="N184" s="492">
        <f t="shared" si="16"/>
        <v>3999.6237680400745</v>
      </c>
      <c r="O184" s="491"/>
      <c r="P184" s="491">
        <v>3100.6062914428558</v>
      </c>
      <c r="Q184" s="491">
        <v>1433.7691782252648</v>
      </c>
      <c r="R184" s="491">
        <f t="shared" si="15"/>
        <v>-280.39400000000001</v>
      </c>
      <c r="S184" s="492">
        <f t="shared" si="17"/>
        <v>4253.9814696681206</v>
      </c>
    </row>
    <row r="185" spans="1:19">
      <c r="A185" s="489">
        <v>583</v>
      </c>
      <c r="B185" s="490" t="s">
        <v>179</v>
      </c>
      <c r="C185" s="491">
        <v>655.27319240010399</v>
      </c>
      <c r="D185" s="491">
        <v>-85.675047612714337</v>
      </c>
      <c r="E185" s="491">
        <v>-28.558349204238112</v>
      </c>
      <c r="F185" s="491">
        <v>-10.644121183898163</v>
      </c>
      <c r="G185" s="491">
        <v>206.00746151785714</v>
      </c>
      <c r="H185" s="491">
        <v>-196.03700000000001</v>
      </c>
      <c r="I185" s="492">
        <f t="shared" si="13"/>
        <v>665.24365391796107</v>
      </c>
      <c r="J185" s="491"/>
      <c r="K185" s="491">
        <v>784.74484155484492</v>
      </c>
      <c r="L185" s="491">
        <v>213.72810508678788</v>
      </c>
      <c r="M185" s="491">
        <f t="shared" si="14"/>
        <v>-196.03700000000001</v>
      </c>
      <c r="N185" s="492">
        <f t="shared" si="16"/>
        <v>802.43594664163277</v>
      </c>
      <c r="O185" s="491"/>
      <c r="P185" s="491">
        <v>783.67369783217157</v>
      </c>
      <c r="Q185" s="491">
        <v>222.65473165896893</v>
      </c>
      <c r="R185" s="491">
        <f t="shared" si="15"/>
        <v>-196.03700000000001</v>
      </c>
      <c r="S185" s="492">
        <f t="shared" si="17"/>
        <v>810.29142949114043</v>
      </c>
    </row>
    <row r="186" spans="1:19">
      <c r="A186" s="489">
        <v>584</v>
      </c>
      <c r="B186" s="490" t="s">
        <v>180</v>
      </c>
      <c r="C186" s="491">
        <v>4602.7070005516016</v>
      </c>
      <c r="D186" s="491">
        <v>-240.0167912529368</v>
      </c>
      <c r="E186" s="491">
        <v>-80.005597084312257</v>
      </c>
      <c r="F186" s="491">
        <v>-29.537436285317401</v>
      </c>
      <c r="G186" s="491">
        <v>575.16691548121366</v>
      </c>
      <c r="H186" s="491">
        <v>249.79</v>
      </c>
      <c r="I186" s="492">
        <f t="shared" si="13"/>
        <v>5427.663916032815</v>
      </c>
      <c r="J186" s="491"/>
      <c r="K186" s="491">
        <v>4793.6489651105521</v>
      </c>
      <c r="L186" s="491">
        <v>594.5697542313502</v>
      </c>
      <c r="M186" s="491">
        <f t="shared" si="14"/>
        <v>249.79</v>
      </c>
      <c r="N186" s="492">
        <f t="shared" si="16"/>
        <v>5638.0087193419022</v>
      </c>
      <c r="O186" s="491"/>
      <c r="P186" s="491">
        <v>4910.5800744755079</v>
      </c>
      <c r="Q186" s="491">
        <v>617.43156250611651</v>
      </c>
      <c r="R186" s="491">
        <f t="shared" si="15"/>
        <v>249.79</v>
      </c>
      <c r="S186" s="492">
        <f t="shared" si="17"/>
        <v>5777.8016369816241</v>
      </c>
    </row>
    <row r="187" spans="1:19">
      <c r="A187" s="489">
        <v>588</v>
      </c>
      <c r="B187" s="490" t="s">
        <v>181</v>
      </c>
      <c r="C187" s="491">
        <v>-264.37873113676159</v>
      </c>
      <c r="D187" s="491">
        <v>-144.75192838473382</v>
      </c>
      <c r="E187" s="491">
        <v>-48.250642794911279</v>
      </c>
      <c r="F187" s="491">
        <v>-18.129715103443939</v>
      </c>
      <c r="G187" s="491">
        <v>406.00506495314414</v>
      </c>
      <c r="H187" s="491">
        <v>-346.71899999999999</v>
      </c>
      <c r="I187" s="492">
        <f t="shared" si="13"/>
        <v>-205.09266618361744</v>
      </c>
      <c r="J187" s="491"/>
      <c r="K187" s="491">
        <v>-303.01382534128857</v>
      </c>
      <c r="L187" s="491">
        <v>420.29099191143939</v>
      </c>
      <c r="M187" s="491">
        <f t="shared" si="14"/>
        <v>-346.71899999999999</v>
      </c>
      <c r="N187" s="492">
        <f t="shared" si="16"/>
        <v>-229.44183342984917</v>
      </c>
      <c r="O187" s="491"/>
      <c r="P187" s="491">
        <v>-204.76038858577959</v>
      </c>
      <c r="Q187" s="491">
        <v>436.76844642961248</v>
      </c>
      <c r="R187" s="491">
        <f t="shared" si="15"/>
        <v>-346.71899999999999</v>
      </c>
      <c r="S187" s="492">
        <f t="shared" si="17"/>
        <v>-114.71094215616711</v>
      </c>
    </row>
    <row r="188" spans="1:19">
      <c r="A188" s="489">
        <v>592</v>
      </c>
      <c r="B188" s="490" t="s">
        <v>182</v>
      </c>
      <c r="C188" s="491">
        <v>3444.2743719231207</v>
      </c>
      <c r="D188" s="491">
        <v>-330.3058065829145</v>
      </c>
      <c r="E188" s="491">
        <v>-110.10193552763816</v>
      </c>
      <c r="F188" s="491">
        <v>-42.252533221300105</v>
      </c>
      <c r="G188" s="491">
        <v>733.0075567426195</v>
      </c>
      <c r="H188" s="491">
        <v>-37.445</v>
      </c>
      <c r="I188" s="492">
        <f t="shared" si="13"/>
        <v>4139.8369286657407</v>
      </c>
      <c r="J188" s="491"/>
      <c r="K188" s="491">
        <v>3476.2125643817103</v>
      </c>
      <c r="L188" s="491">
        <v>757.50946998711618</v>
      </c>
      <c r="M188" s="491">
        <f t="shared" si="14"/>
        <v>-37.445</v>
      </c>
      <c r="N188" s="492">
        <f t="shared" si="16"/>
        <v>4196.2770343688271</v>
      </c>
      <c r="O188" s="491"/>
      <c r="P188" s="491">
        <v>3442.6214882543982</v>
      </c>
      <c r="Q188" s="491">
        <v>790.56980521123592</v>
      </c>
      <c r="R188" s="491">
        <f t="shared" si="15"/>
        <v>-37.445</v>
      </c>
      <c r="S188" s="492">
        <f t="shared" si="17"/>
        <v>4195.7462934656342</v>
      </c>
    </row>
    <row r="189" spans="1:19">
      <c r="A189" s="489">
        <v>593</v>
      </c>
      <c r="B189" s="490" t="s">
        <v>183</v>
      </c>
      <c r="C189" s="491">
        <v>3585.0300986116845</v>
      </c>
      <c r="D189" s="491">
        <v>-1544.9554256413123</v>
      </c>
      <c r="E189" s="491">
        <v>-514.98514188043748</v>
      </c>
      <c r="F189" s="491">
        <v>-191.14296312954517</v>
      </c>
      <c r="G189" s="491">
        <v>3561.3218567913955</v>
      </c>
      <c r="H189" s="491">
        <v>-2041.049</v>
      </c>
      <c r="I189" s="492">
        <f t="shared" si="13"/>
        <v>5105.30295540308</v>
      </c>
      <c r="J189" s="491"/>
      <c r="K189" s="491">
        <v>3827.1871651055817</v>
      </c>
      <c r="L189" s="491">
        <v>3693.0060122747177</v>
      </c>
      <c r="M189" s="491">
        <f t="shared" si="14"/>
        <v>-2041.049</v>
      </c>
      <c r="N189" s="492">
        <f t="shared" si="16"/>
        <v>5479.144177380299</v>
      </c>
      <c r="O189" s="491"/>
      <c r="P189" s="491">
        <v>4716.3199707315243</v>
      </c>
      <c r="Q189" s="491">
        <v>3851.9488588127942</v>
      </c>
      <c r="R189" s="491">
        <f t="shared" si="15"/>
        <v>-2041.049</v>
      </c>
      <c r="S189" s="492">
        <f t="shared" si="17"/>
        <v>6527.2198295443186</v>
      </c>
    </row>
    <row r="190" spans="1:19">
      <c r="A190" s="489">
        <v>595</v>
      </c>
      <c r="B190" s="490" t="s">
        <v>184</v>
      </c>
      <c r="C190" s="491">
        <v>4986.7521053058063</v>
      </c>
      <c r="D190" s="491">
        <v>-374.54561469549878</v>
      </c>
      <c r="E190" s="491">
        <v>-124.84853823183292</v>
      </c>
      <c r="F190" s="491">
        <v>-47.262211995895647</v>
      </c>
      <c r="G190" s="491">
        <v>1028.4484370160767</v>
      </c>
      <c r="H190" s="491">
        <v>34.220999999999997</v>
      </c>
      <c r="I190" s="492">
        <f t="shared" si="13"/>
        <v>6049.421542321883</v>
      </c>
      <c r="J190" s="491"/>
      <c r="K190" s="491">
        <v>4938.2122196267528</v>
      </c>
      <c r="L190" s="491">
        <v>1067.0902944335812</v>
      </c>
      <c r="M190" s="491">
        <f t="shared" si="14"/>
        <v>34.220999999999997</v>
      </c>
      <c r="N190" s="492">
        <f t="shared" si="16"/>
        <v>6039.5235140603336</v>
      </c>
      <c r="O190" s="491"/>
      <c r="P190" s="491">
        <v>4964.0507456133391</v>
      </c>
      <c r="Q190" s="491">
        <v>1110.1720958141173</v>
      </c>
      <c r="R190" s="491">
        <f t="shared" si="15"/>
        <v>34.220999999999997</v>
      </c>
      <c r="S190" s="492">
        <f t="shared" si="17"/>
        <v>6108.4438414274555</v>
      </c>
    </row>
    <row r="191" spans="1:19">
      <c r="A191" s="489">
        <v>598</v>
      </c>
      <c r="B191" s="490" t="s">
        <v>185</v>
      </c>
      <c r="C191" s="491">
        <v>1843.9625084704728</v>
      </c>
      <c r="D191" s="491">
        <v>-1737.6564303034891</v>
      </c>
      <c r="E191" s="491">
        <v>-579.21881010116294</v>
      </c>
      <c r="F191" s="491">
        <v>-218.01936911888802</v>
      </c>
      <c r="G191" s="491">
        <v>3306.3561532924732</v>
      </c>
      <c r="H191" s="491">
        <v>2602.3710000000001</v>
      </c>
      <c r="I191" s="492">
        <f t="shared" si="13"/>
        <v>7752.6896617629463</v>
      </c>
      <c r="J191" s="491"/>
      <c r="K191" s="491">
        <v>1913.4291724846694</v>
      </c>
      <c r="L191" s="491">
        <v>3424.9593606414701</v>
      </c>
      <c r="M191" s="491">
        <f t="shared" si="14"/>
        <v>2602.3710000000001</v>
      </c>
      <c r="N191" s="492">
        <f t="shared" si="16"/>
        <v>7940.7595331261391</v>
      </c>
      <c r="O191" s="491"/>
      <c r="P191" s="491">
        <v>2342.1741672883909</v>
      </c>
      <c r="Q191" s="491">
        <v>3576.8941820202058</v>
      </c>
      <c r="R191" s="491">
        <f t="shared" si="15"/>
        <v>2602.3710000000001</v>
      </c>
      <c r="S191" s="492">
        <f t="shared" si="17"/>
        <v>8521.4393493085954</v>
      </c>
    </row>
    <row r="192" spans="1:19">
      <c r="A192" s="489">
        <v>599</v>
      </c>
      <c r="B192" s="490" t="s">
        <v>186</v>
      </c>
      <c r="C192" s="491">
        <v>15014.823926059913</v>
      </c>
      <c r="D192" s="491">
        <v>-1013.8063184245796</v>
      </c>
      <c r="E192" s="491">
        <v>-337.93543947485983</v>
      </c>
      <c r="F192" s="491">
        <v>-130.17066026091112</v>
      </c>
      <c r="G192" s="491">
        <v>2174.7181004049708</v>
      </c>
      <c r="H192" s="491">
        <v>-904.19799999999998</v>
      </c>
      <c r="I192" s="492">
        <f t="shared" si="13"/>
        <v>16285.344026464885</v>
      </c>
      <c r="J192" s="491"/>
      <c r="K192" s="491">
        <v>15447.624389521287</v>
      </c>
      <c r="L192" s="491">
        <v>2251.1767912425621</v>
      </c>
      <c r="M192" s="491">
        <f t="shared" si="14"/>
        <v>-904.19799999999998</v>
      </c>
      <c r="N192" s="492">
        <f t="shared" si="16"/>
        <v>16794.603180763846</v>
      </c>
      <c r="O192" s="491"/>
      <c r="P192" s="491">
        <v>16196.141069466685</v>
      </c>
      <c r="Q192" s="491">
        <v>2344.42612491624</v>
      </c>
      <c r="R192" s="491">
        <f t="shared" si="15"/>
        <v>-904.19799999999998</v>
      </c>
      <c r="S192" s="492">
        <f t="shared" si="17"/>
        <v>17636.369194382925</v>
      </c>
    </row>
    <row r="193" spans="1:19">
      <c r="A193" s="489">
        <v>601</v>
      </c>
      <c r="B193" s="490" t="s">
        <v>187</v>
      </c>
      <c r="C193" s="491">
        <v>4356.1105766194833</v>
      </c>
      <c r="D193" s="491">
        <v>-342.51925054037639</v>
      </c>
      <c r="E193" s="491">
        <v>-114.17308351345879</v>
      </c>
      <c r="F193" s="491">
        <v>-43.305375642750896</v>
      </c>
      <c r="G193" s="491">
        <v>906.79058356959695</v>
      </c>
      <c r="H193" s="491">
        <v>314.70499999999998</v>
      </c>
      <c r="I193" s="492">
        <f t="shared" si="13"/>
        <v>5577.6061601890797</v>
      </c>
      <c r="J193" s="491"/>
      <c r="K193" s="491">
        <v>4223.5015844854033</v>
      </c>
      <c r="L193" s="491">
        <v>939.54117930286804</v>
      </c>
      <c r="M193" s="491">
        <f t="shared" si="14"/>
        <v>314.70499999999998</v>
      </c>
      <c r="N193" s="492">
        <f t="shared" si="16"/>
        <v>5477.7477637882712</v>
      </c>
      <c r="O193" s="491"/>
      <c r="P193" s="491">
        <v>4191.6734323577875</v>
      </c>
      <c r="Q193" s="491">
        <v>976.99110603404051</v>
      </c>
      <c r="R193" s="491">
        <f t="shared" si="15"/>
        <v>314.70499999999998</v>
      </c>
      <c r="S193" s="492">
        <f t="shared" si="17"/>
        <v>5483.3695383918275</v>
      </c>
    </row>
    <row r="194" spans="1:19">
      <c r="A194" s="489">
        <v>604</v>
      </c>
      <c r="B194" s="490" t="s">
        <v>188</v>
      </c>
      <c r="C194" s="491">
        <v>16197.115770030403</v>
      </c>
      <c r="D194" s="491">
        <v>-1846.0394366815585</v>
      </c>
      <c r="E194" s="491">
        <v>-615.34647889385292</v>
      </c>
      <c r="F194" s="491">
        <v>-235.08467210394213</v>
      </c>
      <c r="G194" s="491">
        <v>2300.6204278817836</v>
      </c>
      <c r="H194" s="491">
        <v>-2085.2559999999999</v>
      </c>
      <c r="I194" s="492">
        <f t="shared" si="13"/>
        <v>16412.480197912184</v>
      </c>
      <c r="J194" s="491"/>
      <c r="K194" s="491">
        <v>16055.338109162609</v>
      </c>
      <c r="L194" s="491">
        <v>2333.552622048453</v>
      </c>
      <c r="M194" s="491">
        <f t="shared" si="14"/>
        <v>-2085.2559999999999</v>
      </c>
      <c r="N194" s="492">
        <f t="shared" si="16"/>
        <v>16303.634731211061</v>
      </c>
      <c r="O194" s="491"/>
      <c r="P194" s="491">
        <v>15447.740605358453</v>
      </c>
      <c r="Q194" s="491">
        <v>2454.8853712088926</v>
      </c>
      <c r="R194" s="491">
        <f t="shared" si="15"/>
        <v>-2085.2559999999999</v>
      </c>
      <c r="S194" s="492">
        <f t="shared" si="17"/>
        <v>15817.369976567346</v>
      </c>
    </row>
    <row r="195" spans="1:19">
      <c r="A195" s="489">
        <v>607</v>
      </c>
      <c r="B195" s="490" t="s">
        <v>189</v>
      </c>
      <c r="C195" s="491">
        <v>2914.2022136633313</v>
      </c>
      <c r="D195" s="491">
        <v>-369.47929720203308</v>
      </c>
      <c r="E195" s="491">
        <v>-123.15976573401103</v>
      </c>
      <c r="F195" s="491">
        <v>-46.371345331591122</v>
      </c>
      <c r="G195" s="491">
        <v>991.96320938220435</v>
      </c>
      <c r="H195" s="491">
        <v>-644.66899999999998</v>
      </c>
      <c r="I195" s="492">
        <f t="shared" si="13"/>
        <v>3261.4964230455357</v>
      </c>
      <c r="J195" s="491"/>
      <c r="K195" s="491">
        <v>3126.5779329299903</v>
      </c>
      <c r="L195" s="491">
        <v>1024.6027757288466</v>
      </c>
      <c r="M195" s="491">
        <f t="shared" si="14"/>
        <v>-644.66899999999998</v>
      </c>
      <c r="N195" s="492">
        <f t="shared" si="16"/>
        <v>3506.5117086588371</v>
      </c>
      <c r="O195" s="491"/>
      <c r="P195" s="491">
        <v>3271.8278324110629</v>
      </c>
      <c r="Q195" s="491">
        <v>1063.041928610035</v>
      </c>
      <c r="R195" s="491">
        <f t="shared" si="15"/>
        <v>-644.66899999999998</v>
      </c>
      <c r="S195" s="492">
        <f t="shared" si="17"/>
        <v>3690.2007610210985</v>
      </c>
    </row>
    <row r="196" spans="1:19">
      <c r="A196" s="489">
        <v>608</v>
      </c>
      <c r="B196" s="490" t="s">
        <v>190</v>
      </c>
      <c r="C196" s="491">
        <v>1275.9809687161169</v>
      </c>
      <c r="D196" s="491">
        <v>-179.13051137610813</v>
      </c>
      <c r="E196" s="491">
        <v>-59.710170458702713</v>
      </c>
      <c r="F196" s="491">
        <v>-22.861721151503012</v>
      </c>
      <c r="G196" s="491">
        <v>443.64397505830669</v>
      </c>
      <c r="H196" s="491">
        <v>431.65800000000002</v>
      </c>
      <c r="I196" s="492">
        <f t="shared" si="13"/>
        <v>2151.2829437744235</v>
      </c>
      <c r="J196" s="491"/>
      <c r="K196" s="491">
        <v>1342.1751831739662</v>
      </c>
      <c r="L196" s="491">
        <v>459.53423817869259</v>
      </c>
      <c r="M196" s="491">
        <f t="shared" si="14"/>
        <v>431.65800000000002</v>
      </c>
      <c r="N196" s="492">
        <f t="shared" si="16"/>
        <v>2233.3674213526588</v>
      </c>
      <c r="O196" s="491"/>
      <c r="P196" s="491">
        <v>1468.9469089571364</v>
      </c>
      <c r="Q196" s="491">
        <v>478.30784994454024</v>
      </c>
      <c r="R196" s="491">
        <f t="shared" si="15"/>
        <v>431.65800000000002</v>
      </c>
      <c r="S196" s="492">
        <f t="shared" si="17"/>
        <v>2378.9127589016766</v>
      </c>
    </row>
    <row r="197" spans="1:19">
      <c r="A197" s="489">
        <v>609</v>
      </c>
      <c r="B197" s="490" t="s">
        <v>191</v>
      </c>
      <c r="C197" s="491">
        <v>15053.420014312747</v>
      </c>
      <c r="D197" s="491">
        <v>-7527.5526257823612</v>
      </c>
      <c r="E197" s="491">
        <v>-2509.1842085941207</v>
      </c>
      <c r="F197" s="491">
        <v>-955.87679140487205</v>
      </c>
      <c r="G197" s="491">
        <v>14598.677724630281</v>
      </c>
      <c r="H197" s="491">
        <v>-5595.2160000000003</v>
      </c>
      <c r="I197" s="492">
        <f t="shared" si="13"/>
        <v>24056.881738943026</v>
      </c>
      <c r="J197" s="491"/>
      <c r="K197" s="491">
        <v>16829.678621820938</v>
      </c>
      <c r="L197" s="491">
        <v>15117.598925891154</v>
      </c>
      <c r="M197" s="491">
        <f t="shared" si="14"/>
        <v>-5595.2160000000003</v>
      </c>
      <c r="N197" s="492">
        <f t="shared" si="16"/>
        <v>26352.061547712092</v>
      </c>
      <c r="O197" s="491"/>
      <c r="P197" s="491">
        <v>18818.694586485333</v>
      </c>
      <c r="Q197" s="491">
        <v>15799.785368888812</v>
      </c>
      <c r="R197" s="491">
        <f t="shared" si="15"/>
        <v>-5595.2160000000003</v>
      </c>
      <c r="S197" s="492">
        <f t="shared" si="17"/>
        <v>29023.263955374146</v>
      </c>
    </row>
    <row r="198" spans="1:19">
      <c r="A198" s="489">
        <v>611</v>
      </c>
      <c r="B198" s="490" t="s">
        <v>192</v>
      </c>
      <c r="C198" s="491">
        <v>4243.3151290600954</v>
      </c>
      <c r="D198" s="491">
        <v>-453.34494570993832</v>
      </c>
      <c r="E198" s="491">
        <v>-151.11498190331275</v>
      </c>
      <c r="F198" s="491">
        <v>-58.554236208378917</v>
      </c>
      <c r="G198" s="491">
        <v>792.38100136213154</v>
      </c>
      <c r="H198" s="491">
        <v>-1304.768</v>
      </c>
      <c r="I198" s="492">
        <f t="shared" si="13"/>
        <v>3730.9281304222268</v>
      </c>
      <c r="J198" s="491"/>
      <c r="K198" s="491">
        <v>4217.6870486171083</v>
      </c>
      <c r="L198" s="491">
        <v>806.07056520563572</v>
      </c>
      <c r="M198" s="491">
        <f t="shared" si="14"/>
        <v>-1304.768</v>
      </c>
      <c r="N198" s="492">
        <f t="shared" si="16"/>
        <v>3718.9896138227441</v>
      </c>
      <c r="O198" s="491"/>
      <c r="P198" s="491">
        <v>4156.4110443312693</v>
      </c>
      <c r="Q198" s="491">
        <v>840.44122965441352</v>
      </c>
      <c r="R198" s="491">
        <f t="shared" si="15"/>
        <v>-1304.768</v>
      </c>
      <c r="S198" s="492">
        <f t="shared" si="17"/>
        <v>3692.0842739856826</v>
      </c>
    </row>
    <row r="199" spans="1:19">
      <c r="A199" s="489">
        <v>614</v>
      </c>
      <c r="B199" s="490" t="s">
        <v>193</v>
      </c>
      <c r="C199" s="491">
        <v>3111.992349528758</v>
      </c>
      <c r="D199" s="491">
        <v>-271.31939576613547</v>
      </c>
      <c r="E199" s="491">
        <v>-90.439798588711824</v>
      </c>
      <c r="F199" s="491">
        <v>-33.679387789486469</v>
      </c>
      <c r="G199" s="491">
        <v>818.17396514510347</v>
      </c>
      <c r="H199" s="491">
        <v>156.58799999999999</v>
      </c>
      <c r="I199" s="492">
        <f t="shared" si="13"/>
        <v>4086.7543146738617</v>
      </c>
      <c r="J199" s="491"/>
      <c r="K199" s="491">
        <v>3194.4246815017855</v>
      </c>
      <c r="L199" s="491">
        <v>847.0602416889642</v>
      </c>
      <c r="M199" s="491">
        <f t="shared" si="14"/>
        <v>156.58799999999999</v>
      </c>
      <c r="N199" s="492">
        <f t="shared" si="16"/>
        <v>4198.0729231907499</v>
      </c>
      <c r="O199" s="491"/>
      <c r="P199" s="491">
        <v>3400.1196813784131</v>
      </c>
      <c r="Q199" s="491">
        <v>879.83286850718105</v>
      </c>
      <c r="R199" s="491">
        <f t="shared" si="15"/>
        <v>156.58799999999999</v>
      </c>
      <c r="S199" s="492">
        <f t="shared" si="17"/>
        <v>4436.5405498855944</v>
      </c>
    </row>
    <row r="200" spans="1:19">
      <c r="A200" s="489">
        <v>615</v>
      </c>
      <c r="B200" s="490" t="s">
        <v>194</v>
      </c>
      <c r="C200" s="491">
        <v>14984.668761046816</v>
      </c>
      <c r="D200" s="491">
        <v>-687.8430696932071</v>
      </c>
      <c r="E200" s="491">
        <v>-229.28102323106901</v>
      </c>
      <c r="F200" s="491">
        <v>-86.703308861013952</v>
      </c>
      <c r="G200" s="491">
        <v>1669.0636878101416</v>
      </c>
      <c r="H200" s="491">
        <v>-86.084999999999994</v>
      </c>
      <c r="I200" s="492">
        <f t="shared" si="13"/>
        <v>16567.647448856958</v>
      </c>
      <c r="J200" s="491"/>
      <c r="K200" s="491">
        <v>15058.86357965344</v>
      </c>
      <c r="L200" s="491">
        <v>1729.7213426328055</v>
      </c>
      <c r="M200" s="491">
        <f t="shared" si="14"/>
        <v>-86.084999999999994</v>
      </c>
      <c r="N200" s="492">
        <f t="shared" si="16"/>
        <v>16702.499922286246</v>
      </c>
      <c r="O200" s="491"/>
      <c r="P200" s="491">
        <v>15463.430735737942</v>
      </c>
      <c r="Q200" s="491">
        <v>1799.8921567014486</v>
      </c>
      <c r="R200" s="491">
        <f t="shared" si="15"/>
        <v>-86.084999999999994</v>
      </c>
      <c r="S200" s="492">
        <f t="shared" si="17"/>
        <v>17177.237892439392</v>
      </c>
    </row>
    <row r="201" spans="1:19">
      <c r="A201" s="489">
        <v>616</v>
      </c>
      <c r="B201" s="490" t="s">
        <v>195</v>
      </c>
      <c r="C201" s="491">
        <v>909.3756340421254</v>
      </c>
      <c r="D201" s="491">
        <v>-163.47920911950877</v>
      </c>
      <c r="E201" s="491">
        <v>-54.493069706502922</v>
      </c>
      <c r="F201" s="491">
        <v>-20.351096915735727</v>
      </c>
      <c r="G201" s="491">
        <v>407.42742153715574</v>
      </c>
      <c r="H201" s="491">
        <v>-511.29300000000001</v>
      </c>
      <c r="I201" s="492">
        <f t="shared" ref="I201:I264" si="18">C201+G201+H201</f>
        <v>805.51005557928113</v>
      </c>
      <c r="J201" s="491"/>
      <c r="K201" s="491">
        <v>970.20612667588409</v>
      </c>
      <c r="L201" s="491">
        <v>417.95726798667187</v>
      </c>
      <c r="M201" s="491">
        <f t="shared" ref="M201:M264" si="19">H201</f>
        <v>-511.29300000000001</v>
      </c>
      <c r="N201" s="492">
        <f t="shared" si="16"/>
        <v>876.8703946625559</v>
      </c>
      <c r="O201" s="491"/>
      <c r="P201" s="491">
        <v>1108.9516750959713</v>
      </c>
      <c r="Q201" s="491">
        <v>433.70450745252117</v>
      </c>
      <c r="R201" s="491">
        <f t="shared" ref="R201:R264" si="20">M201</f>
        <v>-511.29300000000001</v>
      </c>
      <c r="S201" s="492">
        <f t="shared" si="17"/>
        <v>1031.3631825484922</v>
      </c>
    </row>
    <row r="202" spans="1:19">
      <c r="A202" s="489">
        <v>619</v>
      </c>
      <c r="B202" s="490" t="s">
        <v>196</v>
      </c>
      <c r="C202" s="491">
        <v>3233.7134985570588</v>
      </c>
      <c r="D202" s="491">
        <v>-242.00713026822686</v>
      </c>
      <c r="E202" s="491">
        <v>-80.669043422742291</v>
      </c>
      <c r="F202" s="491">
        <v>-30.220048404719567</v>
      </c>
      <c r="G202" s="491">
        <v>728.6831318563535</v>
      </c>
      <c r="H202" s="491">
        <v>-275.084</v>
      </c>
      <c r="I202" s="492">
        <f t="shared" si="18"/>
        <v>3687.3126304134125</v>
      </c>
      <c r="J202" s="491"/>
      <c r="K202" s="491">
        <v>3235.6731705620514</v>
      </c>
      <c r="L202" s="491">
        <v>754.0241058784261</v>
      </c>
      <c r="M202" s="491">
        <f t="shared" si="19"/>
        <v>-275.084</v>
      </c>
      <c r="N202" s="492">
        <f t="shared" ref="N202:N265" si="21">K202+L202+M202</f>
        <v>3714.6132764404774</v>
      </c>
      <c r="O202" s="491"/>
      <c r="P202" s="491">
        <v>3353.4161936702262</v>
      </c>
      <c r="Q202" s="491">
        <v>782.6773134047578</v>
      </c>
      <c r="R202" s="491">
        <f t="shared" si="20"/>
        <v>-275.084</v>
      </c>
      <c r="S202" s="492">
        <f t="shared" ref="S202:S265" si="22">P202+Q202+R202</f>
        <v>3861.009507074984</v>
      </c>
    </row>
    <row r="203" spans="1:19">
      <c r="A203" s="489">
        <v>620</v>
      </c>
      <c r="B203" s="490" t="s">
        <v>197</v>
      </c>
      <c r="C203" s="491">
        <v>3727.2769947026104</v>
      </c>
      <c r="D203" s="491">
        <v>-215.31849347229155</v>
      </c>
      <c r="E203" s="491">
        <v>-71.772831157430531</v>
      </c>
      <c r="F203" s="491">
        <v>-26.98053326179404</v>
      </c>
      <c r="G203" s="491">
        <v>632.86263392544254</v>
      </c>
      <c r="H203" s="491">
        <v>106.429</v>
      </c>
      <c r="I203" s="492">
        <f t="shared" si="18"/>
        <v>4466.5686286280534</v>
      </c>
      <c r="J203" s="491"/>
      <c r="K203" s="491">
        <v>3730.4098350460285</v>
      </c>
      <c r="L203" s="491">
        <v>655.4101816878067</v>
      </c>
      <c r="M203" s="491">
        <f t="shared" si="19"/>
        <v>106.429</v>
      </c>
      <c r="N203" s="492">
        <f t="shared" si="21"/>
        <v>4492.2490167338356</v>
      </c>
      <c r="O203" s="491"/>
      <c r="P203" s="491">
        <v>3832.3329482104982</v>
      </c>
      <c r="Q203" s="491">
        <v>680.53859261270247</v>
      </c>
      <c r="R203" s="491">
        <f t="shared" si="20"/>
        <v>106.429</v>
      </c>
      <c r="S203" s="492">
        <f t="shared" si="22"/>
        <v>4619.3005408232011</v>
      </c>
    </row>
    <row r="204" spans="1:19">
      <c r="A204" s="489">
        <v>623</v>
      </c>
      <c r="B204" s="490" t="s">
        <v>198</v>
      </c>
      <c r="C204" s="491">
        <v>1437.5975710923053</v>
      </c>
      <c r="D204" s="491">
        <v>-190.62019569164636</v>
      </c>
      <c r="E204" s="491">
        <v>-63.540065230548791</v>
      </c>
      <c r="F204" s="491">
        <v>-23.960842360709886</v>
      </c>
      <c r="G204" s="491">
        <v>500.33702752596082</v>
      </c>
      <c r="H204" s="491">
        <v>-417.565</v>
      </c>
      <c r="I204" s="492">
        <f t="shared" si="18"/>
        <v>1520.3695986182661</v>
      </c>
      <c r="J204" s="491"/>
      <c r="K204" s="491">
        <v>1404.3459699898747</v>
      </c>
      <c r="L204" s="491">
        <v>514.10734678992299</v>
      </c>
      <c r="M204" s="491">
        <f t="shared" si="19"/>
        <v>-417.565</v>
      </c>
      <c r="N204" s="492">
        <f t="shared" si="21"/>
        <v>1500.8883167797976</v>
      </c>
      <c r="O204" s="491"/>
      <c r="P204" s="491">
        <v>1323.5121965920589</v>
      </c>
      <c r="Q204" s="491">
        <v>531.60437114640047</v>
      </c>
      <c r="R204" s="491">
        <f t="shared" si="20"/>
        <v>-417.565</v>
      </c>
      <c r="S204" s="492">
        <f t="shared" si="22"/>
        <v>1437.5515677384592</v>
      </c>
    </row>
    <row r="205" spans="1:19">
      <c r="A205" s="489">
        <v>624</v>
      </c>
      <c r="B205" s="490" t="s">
        <v>199</v>
      </c>
      <c r="C205" s="491">
        <v>4364.2639772586135</v>
      </c>
      <c r="D205" s="491">
        <v>-462.9347609654269</v>
      </c>
      <c r="E205" s="491">
        <v>-154.31158698847565</v>
      </c>
      <c r="F205" s="491">
        <v>-58.184005906330285</v>
      </c>
      <c r="G205" s="491">
        <v>780.24736430338305</v>
      </c>
      <c r="H205" s="491">
        <v>-879.71900000000005</v>
      </c>
      <c r="I205" s="492">
        <f t="shared" si="18"/>
        <v>4264.7923415619962</v>
      </c>
      <c r="J205" s="491"/>
      <c r="K205" s="491">
        <v>4435.3980328683947</v>
      </c>
      <c r="L205" s="491">
        <v>803.74101138376011</v>
      </c>
      <c r="M205" s="491">
        <f t="shared" si="19"/>
        <v>-879.71900000000005</v>
      </c>
      <c r="N205" s="492">
        <f t="shared" si="21"/>
        <v>4359.4200442521551</v>
      </c>
      <c r="O205" s="491"/>
      <c r="P205" s="491">
        <v>4600.6242798085423</v>
      </c>
      <c r="Q205" s="491">
        <v>840.40554842709378</v>
      </c>
      <c r="R205" s="491">
        <f t="shared" si="20"/>
        <v>-879.71900000000005</v>
      </c>
      <c r="S205" s="492">
        <f t="shared" si="22"/>
        <v>4561.3108282356361</v>
      </c>
    </row>
    <row r="206" spans="1:19">
      <c r="A206" s="489">
        <v>625</v>
      </c>
      <c r="B206" s="490" t="s">
        <v>200</v>
      </c>
      <c r="C206" s="491">
        <v>3237.9771759673686</v>
      </c>
      <c r="D206" s="491">
        <v>-270.59563612421181</v>
      </c>
      <c r="E206" s="491">
        <v>-90.198545374737279</v>
      </c>
      <c r="F206" s="491">
        <v>-34.084327182352162</v>
      </c>
      <c r="G206" s="491">
        <v>601.91086357870552</v>
      </c>
      <c r="H206" s="491">
        <v>491.10899999999998</v>
      </c>
      <c r="I206" s="492">
        <f t="shared" si="18"/>
        <v>4330.9970395460741</v>
      </c>
      <c r="J206" s="491"/>
      <c r="K206" s="491">
        <v>3162.5947799441992</v>
      </c>
      <c r="L206" s="491">
        <v>624.00994860246919</v>
      </c>
      <c r="M206" s="491">
        <f t="shared" si="19"/>
        <v>491.10899999999998</v>
      </c>
      <c r="N206" s="492">
        <f t="shared" si="21"/>
        <v>4277.7137285466688</v>
      </c>
      <c r="O206" s="491"/>
      <c r="P206" s="491">
        <v>3070.0123685486556</v>
      </c>
      <c r="Q206" s="491">
        <v>650.04913200935675</v>
      </c>
      <c r="R206" s="491">
        <f t="shared" si="20"/>
        <v>491.10899999999998</v>
      </c>
      <c r="S206" s="492">
        <f t="shared" si="22"/>
        <v>4211.1705005580125</v>
      </c>
    </row>
    <row r="207" spans="1:19">
      <c r="A207" s="489">
        <v>626</v>
      </c>
      <c r="B207" s="490" t="s">
        <v>201</v>
      </c>
      <c r="C207" s="491">
        <v>3267.9827324779985</v>
      </c>
      <c r="D207" s="491">
        <v>-437.4222335876176</v>
      </c>
      <c r="E207" s="491">
        <v>-145.80741119587253</v>
      </c>
      <c r="F207" s="491">
        <v>-55.280011974636324</v>
      </c>
      <c r="G207" s="491">
        <v>1026.6139688100707</v>
      </c>
      <c r="H207" s="491">
        <v>-223.161</v>
      </c>
      <c r="I207" s="492">
        <f t="shared" si="18"/>
        <v>4071.4357012880691</v>
      </c>
      <c r="J207" s="491"/>
      <c r="K207" s="491">
        <v>3541.7392805435384</v>
      </c>
      <c r="L207" s="491">
        <v>1065.0829865694188</v>
      </c>
      <c r="M207" s="491">
        <f t="shared" si="19"/>
        <v>-223.161</v>
      </c>
      <c r="N207" s="492">
        <f t="shared" si="21"/>
        <v>4383.6612671129569</v>
      </c>
      <c r="O207" s="491"/>
      <c r="P207" s="491">
        <v>3843.8999966134306</v>
      </c>
      <c r="Q207" s="491">
        <v>1110.5186425397308</v>
      </c>
      <c r="R207" s="491">
        <f t="shared" si="20"/>
        <v>-223.161</v>
      </c>
      <c r="S207" s="492">
        <f t="shared" si="22"/>
        <v>4731.2576391531611</v>
      </c>
    </row>
    <row r="208" spans="1:19">
      <c r="A208" s="489">
        <v>630</v>
      </c>
      <c r="B208" s="490" t="s">
        <v>202</v>
      </c>
      <c r="C208" s="491">
        <v>2476.6019167221498</v>
      </c>
      <c r="D208" s="491">
        <v>-147.91837681814988</v>
      </c>
      <c r="E208" s="491">
        <v>-49.30612560604996</v>
      </c>
      <c r="F208" s="491">
        <v>-18.511515102431588</v>
      </c>
      <c r="G208" s="491">
        <v>315.5147979836172</v>
      </c>
      <c r="H208" s="491">
        <v>-207.37</v>
      </c>
      <c r="I208" s="492">
        <f t="shared" si="18"/>
        <v>2584.7467147057669</v>
      </c>
      <c r="J208" s="491"/>
      <c r="K208" s="491">
        <v>2682.7233228930036</v>
      </c>
      <c r="L208" s="491">
        <v>326.65587657239047</v>
      </c>
      <c r="M208" s="491">
        <f t="shared" si="19"/>
        <v>-207.37</v>
      </c>
      <c r="N208" s="492">
        <f t="shared" si="21"/>
        <v>2802.009199465394</v>
      </c>
      <c r="O208" s="491"/>
      <c r="P208" s="491">
        <v>2897.1651950783294</v>
      </c>
      <c r="Q208" s="491">
        <v>340.1233837271709</v>
      </c>
      <c r="R208" s="491">
        <f t="shared" si="20"/>
        <v>-207.37</v>
      </c>
      <c r="S208" s="492">
        <f t="shared" si="22"/>
        <v>3029.9185788055001</v>
      </c>
    </row>
    <row r="209" spans="1:19">
      <c r="A209" s="489">
        <v>631</v>
      </c>
      <c r="B209" s="490" t="s">
        <v>203</v>
      </c>
      <c r="C209" s="491">
        <v>1394.5705796601292</v>
      </c>
      <c r="D209" s="491">
        <v>-177.5925221370203</v>
      </c>
      <c r="E209" s="491">
        <v>-59.197507379006773</v>
      </c>
      <c r="F209" s="491">
        <v>-22.283236304552027</v>
      </c>
      <c r="G209" s="491">
        <v>361.72097487611751</v>
      </c>
      <c r="H209" s="491">
        <v>-543.62</v>
      </c>
      <c r="I209" s="492">
        <f t="shared" si="18"/>
        <v>1212.6715545362467</v>
      </c>
      <c r="J209" s="491"/>
      <c r="K209" s="491">
        <v>1387.2346141407793</v>
      </c>
      <c r="L209" s="491">
        <v>374.08695207098219</v>
      </c>
      <c r="M209" s="491">
        <f t="shared" si="19"/>
        <v>-543.62</v>
      </c>
      <c r="N209" s="492">
        <f t="shared" si="21"/>
        <v>1217.7015662117615</v>
      </c>
      <c r="O209" s="491"/>
      <c r="P209" s="491">
        <v>1475.4348272320628</v>
      </c>
      <c r="Q209" s="491">
        <v>390.06281453206662</v>
      </c>
      <c r="R209" s="491">
        <f t="shared" si="20"/>
        <v>-543.62</v>
      </c>
      <c r="S209" s="492">
        <f t="shared" si="22"/>
        <v>1321.8776417641293</v>
      </c>
    </row>
    <row r="210" spans="1:19">
      <c r="A210" s="489">
        <v>635</v>
      </c>
      <c r="B210" s="490" t="s">
        <v>204</v>
      </c>
      <c r="C210" s="491">
        <v>3327.2073088055499</v>
      </c>
      <c r="D210" s="491">
        <v>-574.21280591119103</v>
      </c>
      <c r="E210" s="491">
        <v>-191.40426863706369</v>
      </c>
      <c r="F210" s="491">
        <v>-72.287466474995355</v>
      </c>
      <c r="G210" s="491">
        <v>1338.7710359623375</v>
      </c>
      <c r="H210" s="491">
        <v>-599.30700000000002</v>
      </c>
      <c r="I210" s="492">
        <f t="shared" si="18"/>
        <v>4066.6713447678876</v>
      </c>
      <c r="J210" s="491"/>
      <c r="K210" s="491">
        <v>3231.3006450098037</v>
      </c>
      <c r="L210" s="491">
        <v>1384.4463705895603</v>
      </c>
      <c r="M210" s="491">
        <f t="shared" si="19"/>
        <v>-599.30700000000002</v>
      </c>
      <c r="N210" s="492">
        <f t="shared" si="21"/>
        <v>4016.4400155993644</v>
      </c>
      <c r="O210" s="491"/>
      <c r="P210" s="491">
        <v>3321.1170514067417</v>
      </c>
      <c r="Q210" s="491">
        <v>1442.3730037050914</v>
      </c>
      <c r="R210" s="491">
        <f t="shared" si="20"/>
        <v>-599.30700000000002</v>
      </c>
      <c r="S210" s="492">
        <f t="shared" si="22"/>
        <v>4164.1830551118337</v>
      </c>
    </row>
    <row r="211" spans="1:19">
      <c r="A211" s="489">
        <v>636</v>
      </c>
      <c r="B211" s="490" t="s">
        <v>205</v>
      </c>
      <c r="C211" s="491">
        <v>8049.2366702394065</v>
      </c>
      <c r="D211" s="491">
        <v>-737.69201503069974</v>
      </c>
      <c r="E211" s="491">
        <v>-245.89733834356662</v>
      </c>
      <c r="F211" s="491">
        <v>-93.043502783596765</v>
      </c>
      <c r="G211" s="491">
        <v>1856.9853944033405</v>
      </c>
      <c r="H211" s="491">
        <v>-682.19799999999998</v>
      </c>
      <c r="I211" s="492">
        <f t="shared" si="18"/>
        <v>9224.0240646427465</v>
      </c>
      <c r="J211" s="491"/>
      <c r="K211" s="491">
        <v>7840.5126788274601</v>
      </c>
      <c r="L211" s="491">
        <v>1913.3631045042655</v>
      </c>
      <c r="M211" s="491">
        <f t="shared" si="19"/>
        <v>-682.19799999999998</v>
      </c>
      <c r="N211" s="492">
        <f t="shared" si="21"/>
        <v>9071.6777833317246</v>
      </c>
      <c r="O211" s="491"/>
      <c r="P211" s="491">
        <v>8024.9386151684348</v>
      </c>
      <c r="Q211" s="491">
        <v>1985.210102315328</v>
      </c>
      <c r="R211" s="491">
        <f t="shared" si="20"/>
        <v>-682.19799999999998</v>
      </c>
      <c r="S211" s="492">
        <f t="shared" si="22"/>
        <v>9327.9507174837618</v>
      </c>
    </row>
    <row r="212" spans="1:19">
      <c r="A212" s="489">
        <v>638</v>
      </c>
      <c r="B212" s="490" t="s">
        <v>206</v>
      </c>
      <c r="C212" s="491">
        <v>43446.988036809009</v>
      </c>
      <c r="D212" s="491">
        <v>-4634.9567468791774</v>
      </c>
      <c r="E212" s="491">
        <v>-1544.985582293059</v>
      </c>
      <c r="F212" s="491">
        <v>-592.26435600535967</v>
      </c>
      <c r="G212" s="491">
        <v>7893.0535550813238</v>
      </c>
      <c r="H212" s="491">
        <v>-1028.1859999999999</v>
      </c>
      <c r="I212" s="492">
        <f t="shared" si="18"/>
        <v>50311.855591890329</v>
      </c>
      <c r="J212" s="491"/>
      <c r="K212" s="491">
        <v>43444.552559894677</v>
      </c>
      <c r="L212" s="491">
        <v>8032.632894184555</v>
      </c>
      <c r="M212" s="491">
        <f t="shared" si="19"/>
        <v>-1028.1859999999999</v>
      </c>
      <c r="N212" s="492">
        <f t="shared" si="21"/>
        <v>50448.999454079232</v>
      </c>
      <c r="O212" s="491"/>
      <c r="P212" s="491">
        <v>42480.626202882413</v>
      </c>
      <c r="Q212" s="491">
        <v>8366.0818450900515</v>
      </c>
      <c r="R212" s="491">
        <f t="shared" si="20"/>
        <v>-1028.1859999999999</v>
      </c>
      <c r="S212" s="492">
        <f t="shared" si="22"/>
        <v>49818.522047972467</v>
      </c>
    </row>
    <row r="213" spans="1:19">
      <c r="A213" s="489">
        <v>678</v>
      </c>
      <c r="B213" s="490" t="s">
        <v>207</v>
      </c>
      <c r="C213" s="491">
        <v>16086.124855140617</v>
      </c>
      <c r="D213" s="491">
        <v>-2177.883232503561</v>
      </c>
      <c r="E213" s="491">
        <v>-725.96107750118699</v>
      </c>
      <c r="F213" s="491">
        <v>-275.70587805684045</v>
      </c>
      <c r="G213" s="491">
        <v>3739.147673352229</v>
      </c>
      <c r="H213" s="491">
        <v>-695.86</v>
      </c>
      <c r="I213" s="492">
        <f t="shared" si="18"/>
        <v>19129.412528492845</v>
      </c>
      <c r="J213" s="491"/>
      <c r="K213" s="491">
        <v>15836.670273309392</v>
      </c>
      <c r="L213" s="491">
        <v>3878.0231191023749</v>
      </c>
      <c r="M213" s="491">
        <f t="shared" si="19"/>
        <v>-695.86</v>
      </c>
      <c r="N213" s="492">
        <f t="shared" si="21"/>
        <v>19018.833392411765</v>
      </c>
      <c r="O213" s="491"/>
      <c r="P213" s="491">
        <v>16444.792828046542</v>
      </c>
      <c r="Q213" s="491">
        <v>4052.4947109703312</v>
      </c>
      <c r="R213" s="491">
        <f t="shared" si="20"/>
        <v>-695.86</v>
      </c>
      <c r="S213" s="492">
        <f t="shared" si="22"/>
        <v>19801.427539016873</v>
      </c>
    </row>
    <row r="214" spans="1:19">
      <c r="A214" s="489">
        <v>680</v>
      </c>
      <c r="B214" s="490" t="s">
        <v>208</v>
      </c>
      <c r="C214" s="491">
        <v>11075.302706632066</v>
      </c>
      <c r="D214" s="491">
        <v>-2256.5016236075194</v>
      </c>
      <c r="E214" s="491">
        <v>-752.16720786917313</v>
      </c>
      <c r="F214" s="491">
        <v>-283.51542349067876</v>
      </c>
      <c r="G214" s="491">
        <v>3706.5568337066402</v>
      </c>
      <c r="H214" s="491">
        <v>-393.06900000000002</v>
      </c>
      <c r="I214" s="492">
        <f t="shared" si="18"/>
        <v>14388.790540338707</v>
      </c>
      <c r="J214" s="491"/>
      <c r="K214" s="491">
        <v>10679.564433231129</v>
      </c>
      <c r="L214" s="491">
        <v>3817.2315960991882</v>
      </c>
      <c r="M214" s="491">
        <f t="shared" si="19"/>
        <v>-393.06900000000002</v>
      </c>
      <c r="N214" s="492">
        <f t="shared" si="21"/>
        <v>14103.727029330319</v>
      </c>
      <c r="O214" s="491"/>
      <c r="P214" s="491">
        <v>10771.31388561249</v>
      </c>
      <c r="Q214" s="491">
        <v>3996.7882888657296</v>
      </c>
      <c r="R214" s="491">
        <f t="shared" si="20"/>
        <v>-393.06900000000002</v>
      </c>
      <c r="S214" s="492">
        <f t="shared" si="22"/>
        <v>14375.03317447822</v>
      </c>
    </row>
    <row r="215" spans="1:19">
      <c r="A215" s="489">
        <v>681</v>
      </c>
      <c r="B215" s="490" t="s">
        <v>209</v>
      </c>
      <c r="C215" s="491">
        <v>2124.2226152883563</v>
      </c>
      <c r="D215" s="491">
        <v>-299.27461193543718</v>
      </c>
      <c r="E215" s="491">
        <v>-99.758203978479074</v>
      </c>
      <c r="F215" s="491">
        <v>-36.57181202424141</v>
      </c>
      <c r="G215" s="491">
        <v>849.58622277926736</v>
      </c>
      <c r="H215" s="491">
        <v>-62.301000000000002</v>
      </c>
      <c r="I215" s="492">
        <f t="shared" si="18"/>
        <v>2911.5078380676237</v>
      </c>
      <c r="J215" s="491"/>
      <c r="K215" s="491">
        <v>2079.3455509191472</v>
      </c>
      <c r="L215" s="491">
        <v>879.7572912806645</v>
      </c>
      <c r="M215" s="491">
        <f t="shared" si="19"/>
        <v>-62.301000000000002</v>
      </c>
      <c r="N215" s="492">
        <f t="shared" si="21"/>
        <v>2896.8018421998117</v>
      </c>
      <c r="O215" s="491"/>
      <c r="P215" s="491">
        <v>2348.1433437063051</v>
      </c>
      <c r="Q215" s="491">
        <v>914.70604488766708</v>
      </c>
      <c r="R215" s="491">
        <f t="shared" si="20"/>
        <v>-62.301000000000002</v>
      </c>
      <c r="S215" s="492">
        <f t="shared" si="22"/>
        <v>3200.5483885939725</v>
      </c>
    </row>
    <row r="216" spans="1:19">
      <c r="A216" s="489">
        <v>683</v>
      </c>
      <c r="B216" s="490" t="s">
        <v>210</v>
      </c>
      <c r="C216" s="491">
        <v>7918.9827484991447</v>
      </c>
      <c r="D216" s="491">
        <v>-327.32029805997939</v>
      </c>
      <c r="E216" s="491">
        <v>-109.10676601999313</v>
      </c>
      <c r="F216" s="491">
        <v>-40.655915043715375</v>
      </c>
      <c r="G216" s="491">
        <v>802.46394439131006</v>
      </c>
      <c r="H216" s="491">
        <v>73.587999999999994</v>
      </c>
      <c r="I216" s="492">
        <f t="shared" si="18"/>
        <v>8795.0346928904546</v>
      </c>
      <c r="J216" s="491"/>
      <c r="K216" s="491">
        <v>8078.7917483523761</v>
      </c>
      <c r="L216" s="491">
        <v>828.6179577950852</v>
      </c>
      <c r="M216" s="491">
        <f t="shared" si="19"/>
        <v>73.587999999999994</v>
      </c>
      <c r="N216" s="492">
        <f t="shared" si="21"/>
        <v>8980.9977061474601</v>
      </c>
      <c r="O216" s="491"/>
      <c r="P216" s="491">
        <v>8138.0772504998349</v>
      </c>
      <c r="Q216" s="491">
        <v>859.02999461927129</v>
      </c>
      <c r="R216" s="491">
        <f t="shared" si="20"/>
        <v>73.587999999999994</v>
      </c>
      <c r="S216" s="492">
        <f t="shared" si="22"/>
        <v>9070.6952451191064</v>
      </c>
    </row>
    <row r="217" spans="1:19">
      <c r="A217" s="489">
        <v>684</v>
      </c>
      <c r="B217" s="490" t="s">
        <v>211</v>
      </c>
      <c r="C217" s="491">
        <v>8341.3314425063527</v>
      </c>
      <c r="D217" s="491">
        <v>-3498.2017592828142</v>
      </c>
      <c r="E217" s="491">
        <v>-1166.0672530942716</v>
      </c>
      <c r="F217" s="491">
        <v>-446.99524123902773</v>
      </c>
      <c r="G217" s="491">
        <v>7484.6850785454208</v>
      </c>
      <c r="H217" s="491">
        <v>-1883.5160000000001</v>
      </c>
      <c r="I217" s="492">
        <f t="shared" si="18"/>
        <v>13942.500521051774</v>
      </c>
      <c r="J217" s="491"/>
      <c r="K217" s="491">
        <v>8419.2911871455162</v>
      </c>
      <c r="L217" s="491">
        <v>7711.7272276794083</v>
      </c>
      <c r="M217" s="491">
        <f t="shared" si="19"/>
        <v>-1883.5160000000001</v>
      </c>
      <c r="N217" s="492">
        <f t="shared" si="21"/>
        <v>14247.502414824925</v>
      </c>
      <c r="O217" s="491"/>
      <c r="P217" s="491">
        <v>8030.8487293937951</v>
      </c>
      <c r="Q217" s="491">
        <v>8012.2365589847122</v>
      </c>
      <c r="R217" s="491">
        <f t="shared" si="20"/>
        <v>-1883.5160000000001</v>
      </c>
      <c r="S217" s="492">
        <f t="shared" si="22"/>
        <v>14159.569288378509</v>
      </c>
    </row>
    <row r="218" spans="1:19">
      <c r="A218" s="489">
        <v>686</v>
      </c>
      <c r="B218" s="490" t="s">
        <v>212</v>
      </c>
      <c r="C218" s="491">
        <v>1460.7809934705174</v>
      </c>
      <c r="D218" s="491">
        <v>-268.15294733271941</v>
      </c>
      <c r="E218" s="491">
        <v>-89.384315777573136</v>
      </c>
      <c r="F218" s="491">
        <v>-33.702527183364509</v>
      </c>
      <c r="G218" s="491">
        <v>715.15069722161218</v>
      </c>
      <c r="H218" s="491">
        <v>488.33699999999999</v>
      </c>
      <c r="I218" s="492">
        <f t="shared" si="18"/>
        <v>2664.2686906921294</v>
      </c>
      <c r="J218" s="491"/>
      <c r="K218" s="491">
        <v>1431.8843553855982</v>
      </c>
      <c r="L218" s="491">
        <v>742.01474311001266</v>
      </c>
      <c r="M218" s="491">
        <f t="shared" si="19"/>
        <v>488.33699999999999</v>
      </c>
      <c r="N218" s="492">
        <f t="shared" si="21"/>
        <v>2662.2360984956108</v>
      </c>
      <c r="O218" s="491"/>
      <c r="P218" s="491">
        <v>1557.0002134792992</v>
      </c>
      <c r="Q218" s="491">
        <v>773.19274320660418</v>
      </c>
      <c r="R218" s="491">
        <f t="shared" si="20"/>
        <v>488.33699999999999</v>
      </c>
      <c r="S218" s="492">
        <f t="shared" si="22"/>
        <v>2818.5299566859035</v>
      </c>
    </row>
    <row r="219" spans="1:19">
      <c r="A219" s="489">
        <v>687</v>
      </c>
      <c r="B219" s="490" t="s">
        <v>213</v>
      </c>
      <c r="C219" s="491">
        <v>1503.0925697940856</v>
      </c>
      <c r="D219" s="491">
        <v>-133.62412389015742</v>
      </c>
      <c r="E219" s="491">
        <v>-44.541374630052474</v>
      </c>
      <c r="F219" s="491">
        <v>-16.949606015663921</v>
      </c>
      <c r="G219" s="491">
        <v>402.15582870242895</v>
      </c>
      <c r="H219" s="491">
        <v>152.761</v>
      </c>
      <c r="I219" s="492">
        <f t="shared" si="18"/>
        <v>2058.0093984965147</v>
      </c>
      <c r="J219" s="491"/>
      <c r="K219" s="491">
        <v>1526.6237774821584</v>
      </c>
      <c r="L219" s="491">
        <v>417.40614599465658</v>
      </c>
      <c r="M219" s="491">
        <f t="shared" si="19"/>
        <v>152.761</v>
      </c>
      <c r="N219" s="492">
        <f t="shared" si="21"/>
        <v>2096.7909234768149</v>
      </c>
      <c r="O219" s="491"/>
      <c r="P219" s="491">
        <v>1608.1412393186233</v>
      </c>
      <c r="Q219" s="491">
        <v>434.37266875148021</v>
      </c>
      <c r="R219" s="491">
        <f t="shared" si="20"/>
        <v>152.761</v>
      </c>
      <c r="S219" s="492">
        <f t="shared" si="22"/>
        <v>2195.2749080701037</v>
      </c>
    </row>
    <row r="220" spans="1:19">
      <c r="A220" s="489">
        <v>689</v>
      </c>
      <c r="B220" s="490" t="s">
        <v>214</v>
      </c>
      <c r="C220" s="491">
        <v>1976.3306031521661</v>
      </c>
      <c r="D220" s="491">
        <v>-279.82357155873859</v>
      </c>
      <c r="E220" s="491">
        <v>-93.274523852912864</v>
      </c>
      <c r="F220" s="491">
        <v>-33.829793849693729</v>
      </c>
      <c r="G220" s="491">
        <v>627.97330451981247</v>
      </c>
      <c r="H220" s="491">
        <v>-258.45</v>
      </c>
      <c r="I220" s="492">
        <f t="shared" si="18"/>
        <v>2345.853907671979</v>
      </c>
      <c r="J220" s="491"/>
      <c r="K220" s="491">
        <v>1889.8693752209954</v>
      </c>
      <c r="L220" s="491">
        <v>649.8523781929606</v>
      </c>
      <c r="M220" s="491">
        <f t="shared" si="19"/>
        <v>-258.45</v>
      </c>
      <c r="N220" s="492">
        <f t="shared" si="21"/>
        <v>2281.271753413956</v>
      </c>
      <c r="O220" s="491"/>
      <c r="P220" s="491">
        <v>1829.9754260859554</v>
      </c>
      <c r="Q220" s="491">
        <v>675.71468724593456</v>
      </c>
      <c r="R220" s="491">
        <f t="shared" si="20"/>
        <v>-258.45</v>
      </c>
      <c r="S220" s="492">
        <f t="shared" si="22"/>
        <v>2247.2401133318899</v>
      </c>
    </row>
    <row r="221" spans="1:19">
      <c r="A221" s="489">
        <v>691</v>
      </c>
      <c r="B221" s="490" t="s">
        <v>215</v>
      </c>
      <c r="C221" s="491">
        <v>4205.4698763688575</v>
      </c>
      <c r="D221" s="491">
        <v>-238.47880201384899</v>
      </c>
      <c r="E221" s="491">
        <v>-79.49293400461633</v>
      </c>
      <c r="F221" s="491">
        <v>-30.185339313902507</v>
      </c>
      <c r="G221" s="491">
        <v>676.15965126845185</v>
      </c>
      <c r="H221" s="491">
        <v>-38.918999999999997</v>
      </c>
      <c r="I221" s="492">
        <f t="shared" si="18"/>
        <v>4842.7105276373095</v>
      </c>
      <c r="J221" s="491"/>
      <c r="K221" s="491">
        <v>4403.0905342299284</v>
      </c>
      <c r="L221" s="491">
        <v>699.04931985570602</v>
      </c>
      <c r="M221" s="491">
        <f t="shared" si="19"/>
        <v>-38.918999999999997</v>
      </c>
      <c r="N221" s="492">
        <f t="shared" si="21"/>
        <v>5063.2208540856345</v>
      </c>
      <c r="O221" s="491"/>
      <c r="P221" s="491">
        <v>4489.8172027180717</v>
      </c>
      <c r="Q221" s="491">
        <v>724.95795267548158</v>
      </c>
      <c r="R221" s="491">
        <f t="shared" si="20"/>
        <v>-38.918999999999997</v>
      </c>
      <c r="S221" s="492">
        <f t="shared" si="22"/>
        <v>5175.8561553935533</v>
      </c>
    </row>
    <row r="222" spans="1:19">
      <c r="A222" s="489">
        <v>694</v>
      </c>
      <c r="B222" s="490" t="s">
        <v>216</v>
      </c>
      <c r="C222" s="491">
        <v>4928.5836479615746</v>
      </c>
      <c r="D222" s="491">
        <v>-2564.7327611117626</v>
      </c>
      <c r="E222" s="491">
        <v>-854.91092037058752</v>
      </c>
      <c r="F222" s="491">
        <v>-328.45212640183144</v>
      </c>
      <c r="G222" s="491">
        <v>4617.8436325792836</v>
      </c>
      <c r="H222" s="491">
        <v>-92.625</v>
      </c>
      <c r="I222" s="492">
        <f t="shared" si="18"/>
        <v>9453.8022805408582</v>
      </c>
      <c r="J222" s="491"/>
      <c r="K222" s="491">
        <v>4250.640404777555</v>
      </c>
      <c r="L222" s="491">
        <v>4736.0750338902599</v>
      </c>
      <c r="M222" s="491">
        <f t="shared" si="19"/>
        <v>-92.625</v>
      </c>
      <c r="N222" s="492">
        <f t="shared" si="21"/>
        <v>8894.0904386678158</v>
      </c>
      <c r="O222" s="491"/>
      <c r="P222" s="491">
        <v>3823.6334625887516</v>
      </c>
      <c r="Q222" s="491">
        <v>4940.4237795987692</v>
      </c>
      <c r="R222" s="491">
        <f t="shared" si="20"/>
        <v>-92.625</v>
      </c>
      <c r="S222" s="492">
        <f t="shared" si="22"/>
        <v>8671.4322421875204</v>
      </c>
    </row>
    <row r="223" spans="1:19">
      <c r="A223" s="489">
        <v>697</v>
      </c>
      <c r="B223" s="490" t="s">
        <v>217</v>
      </c>
      <c r="C223" s="491">
        <v>840.92710105492472</v>
      </c>
      <c r="D223" s="491">
        <v>-106.21172745229845</v>
      </c>
      <c r="E223" s="491">
        <v>-35.403909150766154</v>
      </c>
      <c r="F223" s="491">
        <v>-13.744799963555453</v>
      </c>
      <c r="G223" s="491">
        <v>310.39128344174151</v>
      </c>
      <c r="H223" s="491">
        <v>-192.95099999999999</v>
      </c>
      <c r="I223" s="492">
        <f t="shared" si="18"/>
        <v>958.36738449666609</v>
      </c>
      <c r="J223" s="491"/>
      <c r="K223" s="491">
        <v>884.34845889161807</v>
      </c>
      <c r="L223" s="491">
        <v>321.20291708950299</v>
      </c>
      <c r="M223" s="491">
        <f t="shared" si="19"/>
        <v>-192.95099999999999</v>
      </c>
      <c r="N223" s="492">
        <f t="shared" si="21"/>
        <v>1012.600375981121</v>
      </c>
      <c r="O223" s="491"/>
      <c r="P223" s="491">
        <v>927.33147419550335</v>
      </c>
      <c r="Q223" s="491">
        <v>333.51802314756054</v>
      </c>
      <c r="R223" s="491">
        <f t="shared" si="20"/>
        <v>-192.95099999999999</v>
      </c>
      <c r="S223" s="492">
        <f t="shared" si="22"/>
        <v>1067.8984973430638</v>
      </c>
    </row>
    <row r="224" spans="1:19">
      <c r="A224" s="489">
        <v>698</v>
      </c>
      <c r="B224" s="490" t="s">
        <v>218</v>
      </c>
      <c r="C224" s="491">
        <v>14456.100846544266</v>
      </c>
      <c r="D224" s="491">
        <v>-5838.4785614429984</v>
      </c>
      <c r="E224" s="491">
        <v>-1946.1595204809994</v>
      </c>
      <c r="F224" s="491">
        <v>-747.83050104741903</v>
      </c>
      <c r="G224" s="491">
        <v>10467.153715436601</v>
      </c>
      <c r="H224" s="491">
        <v>-4863.5720000000001</v>
      </c>
      <c r="I224" s="492">
        <f t="shared" si="18"/>
        <v>20059.682561980866</v>
      </c>
      <c r="J224" s="491"/>
      <c r="K224" s="491">
        <v>17631.507792268996</v>
      </c>
      <c r="L224" s="491">
        <v>10853.907605691342</v>
      </c>
      <c r="M224" s="491">
        <f t="shared" si="19"/>
        <v>-4863.5720000000001</v>
      </c>
      <c r="N224" s="492">
        <f t="shared" si="21"/>
        <v>23621.843397960336</v>
      </c>
      <c r="O224" s="491"/>
      <c r="P224" s="491">
        <v>18276.889697218936</v>
      </c>
      <c r="Q224" s="491">
        <v>11370.137254700217</v>
      </c>
      <c r="R224" s="491">
        <f t="shared" si="20"/>
        <v>-4863.5720000000001</v>
      </c>
      <c r="S224" s="492">
        <f t="shared" si="22"/>
        <v>24783.454951919153</v>
      </c>
    </row>
    <row r="225" spans="1:19">
      <c r="A225" s="489">
        <v>700</v>
      </c>
      <c r="B225" s="490" t="s">
        <v>219</v>
      </c>
      <c r="C225" s="491">
        <v>2187.6897661848516</v>
      </c>
      <c r="D225" s="491">
        <v>-438.05552327430075</v>
      </c>
      <c r="E225" s="491">
        <v>-146.01850775810024</v>
      </c>
      <c r="F225" s="491">
        <v>-54.435424098087893</v>
      </c>
      <c r="G225" s="491">
        <v>858.04481966493188</v>
      </c>
      <c r="H225" s="491">
        <v>-1100.22</v>
      </c>
      <c r="I225" s="492">
        <f t="shared" si="18"/>
        <v>1945.5145858497833</v>
      </c>
      <c r="J225" s="491"/>
      <c r="K225" s="491">
        <v>2025.0702928742478</v>
      </c>
      <c r="L225" s="491">
        <v>886.19964714042032</v>
      </c>
      <c r="M225" s="491">
        <f t="shared" si="19"/>
        <v>-1100.22</v>
      </c>
      <c r="N225" s="492">
        <f t="shared" si="21"/>
        <v>1811.049940014668</v>
      </c>
      <c r="O225" s="491"/>
      <c r="P225" s="491">
        <v>2038.3038979973808</v>
      </c>
      <c r="Q225" s="491">
        <v>922.28424630008442</v>
      </c>
      <c r="R225" s="491">
        <f t="shared" si="20"/>
        <v>-1100.22</v>
      </c>
      <c r="S225" s="492">
        <f t="shared" si="22"/>
        <v>1860.3681442974651</v>
      </c>
    </row>
    <row r="226" spans="1:19">
      <c r="A226" s="489">
        <v>702</v>
      </c>
      <c r="B226" s="490" t="s">
        <v>220</v>
      </c>
      <c r="C226" s="491">
        <v>2411.0373585313855</v>
      </c>
      <c r="D226" s="491">
        <v>-372.19339585924683</v>
      </c>
      <c r="E226" s="491">
        <v>-124.06446528641561</v>
      </c>
      <c r="F226" s="491">
        <v>-45.920127150969357</v>
      </c>
      <c r="G226" s="491">
        <v>965.55435565669961</v>
      </c>
      <c r="H226" s="491">
        <v>-826.399</v>
      </c>
      <c r="I226" s="492">
        <f t="shared" si="18"/>
        <v>2550.1927141880851</v>
      </c>
      <c r="J226" s="491"/>
      <c r="K226" s="491">
        <v>2355.6820407901091</v>
      </c>
      <c r="L226" s="491">
        <v>1000.268711111081</v>
      </c>
      <c r="M226" s="491">
        <f t="shared" si="19"/>
        <v>-826.399</v>
      </c>
      <c r="N226" s="492">
        <f t="shared" si="21"/>
        <v>2529.5517519011901</v>
      </c>
      <c r="O226" s="491"/>
      <c r="P226" s="491">
        <v>2352.0881705378856</v>
      </c>
      <c r="Q226" s="491">
        <v>1042.1751869543696</v>
      </c>
      <c r="R226" s="491">
        <f t="shared" si="20"/>
        <v>-826.399</v>
      </c>
      <c r="S226" s="492">
        <f t="shared" si="22"/>
        <v>2567.8643574922553</v>
      </c>
    </row>
    <row r="227" spans="1:19">
      <c r="A227" s="489">
        <v>704</v>
      </c>
      <c r="B227" s="490" t="s">
        <v>221</v>
      </c>
      <c r="C227" s="491">
        <v>6188.7827644674799</v>
      </c>
      <c r="D227" s="491">
        <v>-581.54087228566812</v>
      </c>
      <c r="E227" s="491">
        <v>-193.84695742855604</v>
      </c>
      <c r="F227" s="491">
        <v>-75.411284648530682</v>
      </c>
      <c r="G227" s="491">
        <v>915.83980341125084</v>
      </c>
      <c r="H227" s="491">
        <v>-976.98500000000001</v>
      </c>
      <c r="I227" s="492">
        <f t="shared" si="18"/>
        <v>6127.6375678787308</v>
      </c>
      <c r="J227" s="491"/>
      <c r="K227" s="491">
        <v>6480.1598967104255</v>
      </c>
      <c r="L227" s="491">
        <v>937.18951284697903</v>
      </c>
      <c r="M227" s="491">
        <f t="shared" si="19"/>
        <v>-976.98500000000001</v>
      </c>
      <c r="N227" s="492">
        <f t="shared" si="21"/>
        <v>6440.3644095574045</v>
      </c>
      <c r="O227" s="491"/>
      <c r="P227" s="491">
        <v>6800.0811186584951</v>
      </c>
      <c r="Q227" s="491">
        <v>977.70241280262428</v>
      </c>
      <c r="R227" s="491">
        <f t="shared" si="20"/>
        <v>-976.98500000000001</v>
      </c>
      <c r="S227" s="492">
        <f t="shared" si="22"/>
        <v>6800.7985314611196</v>
      </c>
    </row>
    <row r="228" spans="1:19">
      <c r="A228" s="489">
        <v>707</v>
      </c>
      <c r="B228" s="490" t="s">
        <v>222</v>
      </c>
      <c r="C228" s="491">
        <v>1397.4906205655038</v>
      </c>
      <c r="D228" s="491">
        <v>-177.32111227129894</v>
      </c>
      <c r="E228" s="491">
        <v>-59.107037423766315</v>
      </c>
      <c r="F228" s="491">
        <v>-22.46835145557634</v>
      </c>
      <c r="G228" s="491">
        <v>553.80382739903246</v>
      </c>
      <c r="H228" s="491">
        <v>-564.34100000000001</v>
      </c>
      <c r="I228" s="492">
        <f t="shared" si="18"/>
        <v>1386.9534479645363</v>
      </c>
      <c r="J228" s="491"/>
      <c r="K228" s="491">
        <v>1346.9646895556161</v>
      </c>
      <c r="L228" s="491">
        <v>572.98938371836277</v>
      </c>
      <c r="M228" s="491">
        <f t="shared" si="19"/>
        <v>-564.34100000000001</v>
      </c>
      <c r="N228" s="492">
        <f t="shared" si="21"/>
        <v>1355.6130732739789</v>
      </c>
      <c r="O228" s="491"/>
      <c r="P228" s="491">
        <v>1434.9353417132579</v>
      </c>
      <c r="Q228" s="491">
        <v>594.78007492195411</v>
      </c>
      <c r="R228" s="491">
        <f t="shared" si="20"/>
        <v>-564.34100000000001</v>
      </c>
      <c r="S228" s="492">
        <f t="shared" si="22"/>
        <v>1465.3744166352121</v>
      </c>
    </row>
    <row r="229" spans="1:19">
      <c r="A229" s="489">
        <v>710</v>
      </c>
      <c r="B229" s="490" t="s">
        <v>223</v>
      </c>
      <c r="C229" s="491">
        <v>15188.480655532574</v>
      </c>
      <c r="D229" s="491">
        <v>-2470.3725977959639</v>
      </c>
      <c r="E229" s="491">
        <v>-823.45753259865467</v>
      </c>
      <c r="F229" s="491">
        <v>-312.57850220149641</v>
      </c>
      <c r="G229" s="491">
        <v>5213.6359459155083</v>
      </c>
      <c r="H229" s="491">
        <v>-784.16300000000001</v>
      </c>
      <c r="I229" s="492">
        <f t="shared" si="18"/>
        <v>19617.953601448084</v>
      </c>
      <c r="J229" s="491"/>
      <c r="K229" s="491">
        <v>15460.968880844277</v>
      </c>
      <c r="L229" s="491">
        <v>5389.9101518326288</v>
      </c>
      <c r="M229" s="491">
        <f t="shared" si="19"/>
        <v>-784.16300000000001</v>
      </c>
      <c r="N229" s="492">
        <f t="shared" si="21"/>
        <v>20066.716032676904</v>
      </c>
      <c r="O229" s="491"/>
      <c r="P229" s="491">
        <v>16148.282672561219</v>
      </c>
      <c r="Q229" s="491">
        <v>5623.9731108603073</v>
      </c>
      <c r="R229" s="491">
        <f t="shared" si="20"/>
        <v>-784.16300000000001</v>
      </c>
      <c r="S229" s="492">
        <f t="shared" si="22"/>
        <v>20988.092783421525</v>
      </c>
    </row>
    <row r="230" spans="1:19">
      <c r="A230" s="489">
        <v>729</v>
      </c>
      <c r="B230" s="490" t="s">
        <v>224</v>
      </c>
      <c r="C230" s="491">
        <v>7043.2520405450914</v>
      </c>
      <c r="D230" s="491">
        <v>-811.96784828311638</v>
      </c>
      <c r="E230" s="491">
        <v>-270.65594942770542</v>
      </c>
      <c r="F230" s="491">
        <v>-102.19513306236139</v>
      </c>
      <c r="G230" s="491">
        <v>2027.7167793398012</v>
      </c>
      <c r="H230" s="491">
        <v>234.73699999999999</v>
      </c>
      <c r="I230" s="492">
        <f t="shared" si="18"/>
        <v>9305.7058198848918</v>
      </c>
      <c r="J230" s="491"/>
      <c r="K230" s="491">
        <v>6876.1515890650689</v>
      </c>
      <c r="L230" s="491">
        <v>2105.0527890309327</v>
      </c>
      <c r="M230" s="491">
        <f t="shared" si="19"/>
        <v>234.73699999999999</v>
      </c>
      <c r="N230" s="492">
        <f t="shared" si="21"/>
        <v>9215.9413780960003</v>
      </c>
      <c r="O230" s="491"/>
      <c r="P230" s="491">
        <v>7112.6368261546231</v>
      </c>
      <c r="Q230" s="491">
        <v>2194.1250006698306</v>
      </c>
      <c r="R230" s="491">
        <f t="shared" si="20"/>
        <v>234.73699999999999</v>
      </c>
      <c r="S230" s="492">
        <f t="shared" si="22"/>
        <v>9541.4988268244524</v>
      </c>
    </row>
    <row r="231" spans="1:19">
      <c r="A231" s="489">
        <v>732</v>
      </c>
      <c r="B231" s="490" t="s">
        <v>225</v>
      </c>
      <c r="C231" s="491">
        <v>4244.568155599547</v>
      </c>
      <c r="D231" s="491">
        <v>-301.80777068217003</v>
      </c>
      <c r="E231" s="491">
        <v>-100.60259022739001</v>
      </c>
      <c r="F231" s="491">
        <v>-37.346981719155728</v>
      </c>
      <c r="G231" s="491">
        <v>799.69191914881139</v>
      </c>
      <c r="H231" s="491">
        <v>86.963999999999999</v>
      </c>
      <c r="I231" s="492">
        <f t="shared" si="18"/>
        <v>5131.2240747483584</v>
      </c>
      <c r="J231" s="491"/>
      <c r="K231" s="491">
        <v>4252.1809860997691</v>
      </c>
      <c r="L231" s="491">
        <v>827.03177810485192</v>
      </c>
      <c r="M231" s="491">
        <f t="shared" si="19"/>
        <v>86.963999999999999</v>
      </c>
      <c r="N231" s="492">
        <f t="shared" si="21"/>
        <v>5166.1767642046207</v>
      </c>
      <c r="O231" s="491"/>
      <c r="P231" s="491">
        <v>4289.3768869296537</v>
      </c>
      <c r="Q231" s="491">
        <v>857.52354277491099</v>
      </c>
      <c r="R231" s="491">
        <f t="shared" si="20"/>
        <v>86.963999999999999</v>
      </c>
      <c r="S231" s="492">
        <f t="shared" si="22"/>
        <v>5233.8644297045648</v>
      </c>
    </row>
    <row r="232" spans="1:19">
      <c r="A232" s="489">
        <v>734</v>
      </c>
      <c r="B232" s="490" t="s">
        <v>226</v>
      </c>
      <c r="C232" s="491">
        <v>21999.572855634651</v>
      </c>
      <c r="D232" s="491">
        <v>-4607.9062302622806</v>
      </c>
      <c r="E232" s="491">
        <v>-1535.9687434207601</v>
      </c>
      <c r="F232" s="491">
        <v>-581.37727118574207</v>
      </c>
      <c r="G232" s="491">
        <v>9826.4625422479057</v>
      </c>
      <c r="H232" s="491">
        <v>-2425.7080000000001</v>
      </c>
      <c r="I232" s="492">
        <f t="shared" si="18"/>
        <v>29400.32739788256</v>
      </c>
      <c r="J232" s="491"/>
      <c r="K232" s="491">
        <v>21235.007698571382</v>
      </c>
      <c r="L232" s="491">
        <v>10148.292611357005</v>
      </c>
      <c r="M232" s="491">
        <f t="shared" si="19"/>
        <v>-2425.7080000000001</v>
      </c>
      <c r="N232" s="492">
        <f t="shared" si="21"/>
        <v>28957.59230992839</v>
      </c>
      <c r="O232" s="491"/>
      <c r="P232" s="491">
        <v>21360.509756251358</v>
      </c>
      <c r="Q232" s="491">
        <v>10577.589098059101</v>
      </c>
      <c r="R232" s="491">
        <f t="shared" si="20"/>
        <v>-2425.7080000000001</v>
      </c>
      <c r="S232" s="492">
        <f t="shared" si="22"/>
        <v>29512.390854310463</v>
      </c>
    </row>
    <row r="233" spans="1:19">
      <c r="A233" s="489">
        <v>738</v>
      </c>
      <c r="B233" s="490" t="s">
        <v>227</v>
      </c>
      <c r="C233" s="491">
        <v>1569.0229190098821</v>
      </c>
      <c r="D233" s="491">
        <v>-263.90085943641787</v>
      </c>
      <c r="E233" s="491">
        <v>-87.96695314547263</v>
      </c>
      <c r="F233" s="491">
        <v>-33.667818092547449</v>
      </c>
      <c r="G233" s="491">
        <v>609.19979783805252</v>
      </c>
      <c r="H233" s="491">
        <v>-698.37599999999998</v>
      </c>
      <c r="I233" s="492">
        <f t="shared" si="18"/>
        <v>1479.8467168479349</v>
      </c>
      <c r="J233" s="491"/>
      <c r="K233" s="491">
        <v>1462.0303254411435</v>
      </c>
      <c r="L233" s="491">
        <v>628.35318936603505</v>
      </c>
      <c r="M233" s="491">
        <f t="shared" si="19"/>
        <v>-698.37599999999998</v>
      </c>
      <c r="N233" s="492">
        <f t="shared" si="21"/>
        <v>1392.0075148071785</v>
      </c>
      <c r="O233" s="491"/>
      <c r="P233" s="491">
        <v>1521.0132894893363</v>
      </c>
      <c r="Q233" s="491">
        <v>654.26966104765563</v>
      </c>
      <c r="R233" s="491">
        <f t="shared" si="20"/>
        <v>-698.37599999999998</v>
      </c>
      <c r="S233" s="492">
        <f t="shared" si="22"/>
        <v>1476.9069505369919</v>
      </c>
    </row>
    <row r="234" spans="1:19">
      <c r="A234" s="489">
        <v>739</v>
      </c>
      <c r="B234" s="490" t="s">
        <v>228</v>
      </c>
      <c r="C234" s="491">
        <v>3233.8226376625903</v>
      </c>
      <c r="D234" s="491">
        <v>-294.57017426293339</v>
      </c>
      <c r="E234" s="491">
        <v>-98.190058087644459</v>
      </c>
      <c r="F234" s="491">
        <v>-36.54867263036337</v>
      </c>
      <c r="G234" s="491">
        <v>752.63294280313914</v>
      </c>
      <c r="H234" s="491">
        <v>440.30099999999999</v>
      </c>
      <c r="I234" s="492">
        <f t="shared" si="18"/>
        <v>4426.7565804657297</v>
      </c>
      <c r="J234" s="491"/>
      <c r="K234" s="491">
        <v>3079.3018633733654</v>
      </c>
      <c r="L234" s="491">
        <v>779.14930290888412</v>
      </c>
      <c r="M234" s="491">
        <f t="shared" si="19"/>
        <v>440.30099999999999</v>
      </c>
      <c r="N234" s="492">
        <f t="shared" si="21"/>
        <v>4298.7521662822501</v>
      </c>
      <c r="O234" s="491"/>
      <c r="P234" s="491">
        <v>3140.2634650043528</v>
      </c>
      <c r="Q234" s="491">
        <v>809.76145661512146</v>
      </c>
      <c r="R234" s="491">
        <f t="shared" si="20"/>
        <v>440.30099999999999</v>
      </c>
      <c r="S234" s="492">
        <f t="shared" si="22"/>
        <v>4390.3259216194747</v>
      </c>
    </row>
    <row r="235" spans="1:19">
      <c r="A235" s="489">
        <v>740</v>
      </c>
      <c r="B235" s="490" t="s">
        <v>229</v>
      </c>
      <c r="C235" s="491">
        <v>7563.7298955620654</v>
      </c>
      <c r="D235" s="491">
        <v>-2902.7285138901157</v>
      </c>
      <c r="E235" s="491">
        <v>-967.57617129670518</v>
      </c>
      <c r="F235" s="491">
        <v>-360.08367783311144</v>
      </c>
      <c r="G235" s="491">
        <v>6615.8078513134042</v>
      </c>
      <c r="H235" s="491">
        <v>-1391.607</v>
      </c>
      <c r="I235" s="492">
        <f t="shared" si="18"/>
        <v>12787.930746875471</v>
      </c>
      <c r="J235" s="491"/>
      <c r="K235" s="491">
        <v>7522.6430174939524</v>
      </c>
      <c r="L235" s="491">
        <v>6858.0041173866075</v>
      </c>
      <c r="M235" s="491">
        <f t="shared" si="19"/>
        <v>-1391.607</v>
      </c>
      <c r="N235" s="492">
        <f t="shared" si="21"/>
        <v>12989.040134880561</v>
      </c>
      <c r="O235" s="491"/>
      <c r="P235" s="491">
        <v>8643.2455560119979</v>
      </c>
      <c r="Q235" s="491">
        <v>7154.0904729247432</v>
      </c>
      <c r="R235" s="491">
        <f t="shared" si="20"/>
        <v>-1391.607</v>
      </c>
      <c r="S235" s="492">
        <f t="shared" si="22"/>
        <v>14405.729028936741</v>
      </c>
    </row>
    <row r="236" spans="1:19">
      <c r="A236" s="489">
        <v>742</v>
      </c>
      <c r="B236" s="490" t="s">
        <v>230</v>
      </c>
      <c r="C236" s="491">
        <v>1363.9616809617803</v>
      </c>
      <c r="D236" s="491">
        <v>-89.384315777573136</v>
      </c>
      <c r="E236" s="491">
        <v>-29.794771925857713</v>
      </c>
      <c r="F236" s="491">
        <v>-11.396151484934446</v>
      </c>
      <c r="G236" s="491">
        <v>238.48591131057026</v>
      </c>
      <c r="H236" s="491">
        <v>327.125</v>
      </c>
      <c r="I236" s="492">
        <f t="shared" si="18"/>
        <v>1929.5725922723504</v>
      </c>
      <c r="J236" s="491"/>
      <c r="K236" s="491">
        <v>1417.18796040237</v>
      </c>
      <c r="L236" s="491">
        <v>247.43769392287717</v>
      </c>
      <c r="M236" s="491">
        <f t="shared" si="19"/>
        <v>327.125</v>
      </c>
      <c r="N236" s="492">
        <f t="shared" si="21"/>
        <v>1991.7506543252471</v>
      </c>
      <c r="O236" s="491"/>
      <c r="P236" s="491">
        <v>1465.8178769543026</v>
      </c>
      <c r="Q236" s="491">
        <v>257.52520978046221</v>
      </c>
      <c r="R236" s="491">
        <f t="shared" si="20"/>
        <v>327.125</v>
      </c>
      <c r="S236" s="492">
        <f t="shared" si="22"/>
        <v>2050.4680867347647</v>
      </c>
    </row>
    <row r="237" spans="1:19">
      <c r="A237" s="489">
        <v>743</v>
      </c>
      <c r="B237" s="490" t="s">
        <v>231</v>
      </c>
      <c r="C237" s="491">
        <v>22620.776672712134</v>
      </c>
      <c r="D237" s="491">
        <v>-5909.7688861724801</v>
      </c>
      <c r="E237" s="491">
        <v>-1969.9229620574934</v>
      </c>
      <c r="F237" s="491">
        <v>-759.67787071297528</v>
      </c>
      <c r="G237" s="491">
        <v>10690.902042266329</v>
      </c>
      <c r="H237" s="491">
        <v>-2659.77</v>
      </c>
      <c r="I237" s="492">
        <f t="shared" si="18"/>
        <v>30651.908714978465</v>
      </c>
      <c r="J237" s="491"/>
      <c r="K237" s="491">
        <v>23490.910437065781</v>
      </c>
      <c r="L237" s="491">
        <v>11060.438656725955</v>
      </c>
      <c r="M237" s="491">
        <f t="shared" si="19"/>
        <v>-2659.77</v>
      </c>
      <c r="N237" s="492">
        <f t="shared" si="21"/>
        <v>31891.579093791737</v>
      </c>
      <c r="O237" s="491"/>
      <c r="P237" s="491">
        <v>23974.309218235961</v>
      </c>
      <c r="Q237" s="491">
        <v>11565.884764879835</v>
      </c>
      <c r="R237" s="491">
        <f t="shared" si="20"/>
        <v>-2659.77</v>
      </c>
      <c r="S237" s="492">
        <f t="shared" si="22"/>
        <v>32880.423983115797</v>
      </c>
    </row>
    <row r="238" spans="1:19">
      <c r="A238" s="489">
        <v>746</v>
      </c>
      <c r="B238" s="490" t="s">
        <v>232</v>
      </c>
      <c r="C238" s="491">
        <v>6536.6357936139166</v>
      </c>
      <c r="D238" s="491">
        <v>-428.37523806357166</v>
      </c>
      <c r="E238" s="491">
        <v>-142.79174602119056</v>
      </c>
      <c r="F238" s="491">
        <v>-53.694963493990628</v>
      </c>
      <c r="G238" s="491">
        <v>981.80880419421408</v>
      </c>
      <c r="H238" s="491">
        <v>259.971</v>
      </c>
      <c r="I238" s="492">
        <f t="shared" si="18"/>
        <v>7778.4155978081308</v>
      </c>
      <c r="J238" s="491"/>
      <c r="K238" s="491">
        <v>6462.1365251388515</v>
      </c>
      <c r="L238" s="491">
        <v>1016.6962924977057</v>
      </c>
      <c r="M238" s="491">
        <f t="shared" si="19"/>
        <v>259.971</v>
      </c>
      <c r="N238" s="492">
        <f t="shared" si="21"/>
        <v>7738.8038176365571</v>
      </c>
      <c r="O238" s="491"/>
      <c r="P238" s="491">
        <v>6632.2494826782076</v>
      </c>
      <c r="Q238" s="491">
        <v>1058.2046205443589</v>
      </c>
      <c r="R238" s="491">
        <f t="shared" si="20"/>
        <v>259.971</v>
      </c>
      <c r="S238" s="492">
        <f t="shared" si="22"/>
        <v>7950.4251032225657</v>
      </c>
    </row>
    <row r="239" spans="1:19">
      <c r="A239" s="489">
        <v>747</v>
      </c>
      <c r="B239" s="490" t="s">
        <v>233</v>
      </c>
      <c r="C239" s="491">
        <v>1685.9710762819834</v>
      </c>
      <c r="D239" s="491">
        <v>-118.3347014545199</v>
      </c>
      <c r="E239" s="491">
        <v>-39.44490048483997</v>
      </c>
      <c r="F239" s="491">
        <v>-15.191012080932921</v>
      </c>
      <c r="G239" s="491">
        <v>355.88280083976264</v>
      </c>
      <c r="H239" s="491">
        <v>-195.85</v>
      </c>
      <c r="I239" s="492">
        <f t="shared" si="18"/>
        <v>1846.0038771217462</v>
      </c>
      <c r="J239" s="491"/>
      <c r="K239" s="491">
        <v>1808.4850042928263</v>
      </c>
      <c r="L239" s="491">
        <v>369.02529214037077</v>
      </c>
      <c r="M239" s="491">
        <f t="shared" si="19"/>
        <v>-195.85</v>
      </c>
      <c r="N239" s="492">
        <f t="shared" si="21"/>
        <v>1981.6602964331973</v>
      </c>
      <c r="O239" s="491"/>
      <c r="P239" s="491">
        <v>1857.6014660528585</v>
      </c>
      <c r="Q239" s="491">
        <v>383.60720848417225</v>
      </c>
      <c r="R239" s="491">
        <f t="shared" si="20"/>
        <v>-195.85</v>
      </c>
      <c r="S239" s="492">
        <f t="shared" si="22"/>
        <v>2045.3586745370308</v>
      </c>
    </row>
    <row r="240" spans="1:19">
      <c r="A240" s="489">
        <v>748</v>
      </c>
      <c r="B240" s="490" t="s">
        <v>234</v>
      </c>
      <c r="C240" s="491">
        <v>5095.6834358815922</v>
      </c>
      <c r="D240" s="491">
        <v>-443.03137081252595</v>
      </c>
      <c r="E240" s="491">
        <v>-147.67712360417531</v>
      </c>
      <c r="F240" s="491">
        <v>-54.886642278709658</v>
      </c>
      <c r="G240" s="491">
        <v>1082.7780300830188</v>
      </c>
      <c r="H240" s="491">
        <v>102.39</v>
      </c>
      <c r="I240" s="492">
        <f t="shared" si="18"/>
        <v>6280.8514659646116</v>
      </c>
      <c r="J240" s="491"/>
      <c r="K240" s="491">
        <v>5310.2825171038176</v>
      </c>
      <c r="L240" s="491">
        <v>1119.2119791124007</v>
      </c>
      <c r="M240" s="491">
        <f t="shared" si="19"/>
        <v>102.39</v>
      </c>
      <c r="N240" s="492">
        <f t="shared" si="21"/>
        <v>6531.8844962162184</v>
      </c>
      <c r="O240" s="491"/>
      <c r="P240" s="491">
        <v>5515.4221635718759</v>
      </c>
      <c r="Q240" s="491">
        <v>1163.416388249165</v>
      </c>
      <c r="R240" s="491">
        <f t="shared" si="20"/>
        <v>102.39</v>
      </c>
      <c r="S240" s="492">
        <f t="shared" si="22"/>
        <v>6781.228551821041</v>
      </c>
    </row>
    <row r="241" spans="1:19">
      <c r="A241" s="489">
        <v>749</v>
      </c>
      <c r="B241" s="490" t="s">
        <v>235</v>
      </c>
      <c r="C241" s="491">
        <v>8731.1012896732536</v>
      </c>
      <c r="D241" s="491">
        <v>-1920.858089665418</v>
      </c>
      <c r="E241" s="491">
        <v>-640.28602988847263</v>
      </c>
      <c r="F241" s="491">
        <v>-242.31573269082949</v>
      </c>
      <c r="G241" s="491">
        <v>3285.1290364162305</v>
      </c>
      <c r="H241" s="491">
        <v>-2056.4270000000001</v>
      </c>
      <c r="I241" s="492">
        <f t="shared" si="18"/>
        <v>9959.8033260894845</v>
      </c>
      <c r="J241" s="491"/>
      <c r="K241" s="491">
        <v>8901.7847069114905</v>
      </c>
      <c r="L241" s="491">
        <v>3393.4495908691756</v>
      </c>
      <c r="M241" s="491">
        <f t="shared" si="19"/>
        <v>-2056.4270000000001</v>
      </c>
      <c r="N241" s="492">
        <f t="shared" si="21"/>
        <v>10238.807297780666</v>
      </c>
      <c r="O241" s="491"/>
      <c r="P241" s="491">
        <v>8983.0586560521679</v>
      </c>
      <c r="Q241" s="491">
        <v>3551.7704995619561</v>
      </c>
      <c r="R241" s="491">
        <f t="shared" si="20"/>
        <v>-2056.4270000000001</v>
      </c>
      <c r="S241" s="492">
        <f t="shared" si="22"/>
        <v>10478.402155614123</v>
      </c>
    </row>
    <row r="242" spans="1:19">
      <c r="A242" s="489">
        <v>751</v>
      </c>
      <c r="B242" s="490" t="s">
        <v>236</v>
      </c>
      <c r="C242" s="491">
        <v>2497.8265144144043</v>
      </c>
      <c r="D242" s="491">
        <v>-260.28206122679956</v>
      </c>
      <c r="E242" s="491">
        <v>-86.760687075599833</v>
      </c>
      <c r="F242" s="491">
        <v>-32.487709004767439</v>
      </c>
      <c r="G242" s="491">
        <v>549.23897151890912</v>
      </c>
      <c r="H242" s="491">
        <v>260.36200000000002</v>
      </c>
      <c r="I242" s="492">
        <f t="shared" si="18"/>
        <v>3307.4274859333136</v>
      </c>
      <c r="J242" s="491"/>
      <c r="K242" s="491">
        <v>2788.157026097334</v>
      </c>
      <c r="L242" s="491">
        <v>568.83310850163514</v>
      </c>
      <c r="M242" s="491">
        <f t="shared" si="19"/>
        <v>260.36200000000002</v>
      </c>
      <c r="N242" s="492">
        <f t="shared" si="21"/>
        <v>3617.3521345989693</v>
      </c>
      <c r="O242" s="491"/>
      <c r="P242" s="491">
        <v>2938.1570622376594</v>
      </c>
      <c r="Q242" s="491">
        <v>592.98634006276507</v>
      </c>
      <c r="R242" s="491">
        <f t="shared" si="20"/>
        <v>260.36200000000002</v>
      </c>
      <c r="S242" s="492">
        <f t="shared" si="22"/>
        <v>3791.5054023004245</v>
      </c>
    </row>
    <row r="243" spans="1:19">
      <c r="A243" s="489">
        <v>753</v>
      </c>
      <c r="B243" s="490" t="s">
        <v>237</v>
      </c>
      <c r="C243" s="491">
        <v>21592.143707700587</v>
      </c>
      <c r="D243" s="491">
        <v>-2019.2894009670372</v>
      </c>
      <c r="E243" s="491">
        <v>-673.09646698901236</v>
      </c>
      <c r="F243" s="491">
        <v>-264.54112051068643</v>
      </c>
      <c r="G243" s="491">
        <v>2686.210016420951</v>
      </c>
      <c r="H243" s="491">
        <v>-2128.9850000000001</v>
      </c>
      <c r="I243" s="492">
        <f t="shared" si="18"/>
        <v>22149.368724121538</v>
      </c>
      <c r="J243" s="491"/>
      <c r="K243" s="491">
        <v>21830.462593853823</v>
      </c>
      <c r="L243" s="491">
        <v>2692.734348214442</v>
      </c>
      <c r="M243" s="491">
        <f t="shared" si="19"/>
        <v>-2128.9850000000001</v>
      </c>
      <c r="N243" s="492">
        <f t="shared" si="21"/>
        <v>22394.211942068265</v>
      </c>
      <c r="O243" s="491"/>
      <c r="P243" s="491">
        <v>21686.818802935803</v>
      </c>
      <c r="Q243" s="491">
        <v>2823.2019102647232</v>
      </c>
      <c r="R243" s="491">
        <f t="shared" si="20"/>
        <v>-2128.9850000000001</v>
      </c>
      <c r="S243" s="492">
        <f t="shared" si="22"/>
        <v>22381.035713200527</v>
      </c>
    </row>
    <row r="244" spans="1:19">
      <c r="A244" s="489">
        <v>755</v>
      </c>
      <c r="B244" s="490" t="s">
        <v>238</v>
      </c>
      <c r="C244" s="491">
        <v>5057.2151715751361</v>
      </c>
      <c r="D244" s="491">
        <v>-562.45171172993139</v>
      </c>
      <c r="E244" s="491">
        <v>-187.48390390997716</v>
      </c>
      <c r="F244" s="491">
        <v>-71.523866477020036</v>
      </c>
      <c r="G244" s="491">
        <v>950.94479531441107</v>
      </c>
      <c r="H244" s="491">
        <v>-1604.0930000000001</v>
      </c>
      <c r="I244" s="492">
        <f t="shared" si="18"/>
        <v>4404.0669668895471</v>
      </c>
      <c r="J244" s="491"/>
      <c r="K244" s="491">
        <v>4739.1902141400469</v>
      </c>
      <c r="L244" s="491">
        <v>964.12795434852262</v>
      </c>
      <c r="M244" s="491">
        <f t="shared" si="19"/>
        <v>-1604.0930000000001</v>
      </c>
      <c r="N244" s="492">
        <f t="shared" si="21"/>
        <v>4099.2251684885696</v>
      </c>
      <c r="O244" s="491"/>
      <c r="P244" s="491">
        <v>4459.9457833246806</v>
      </c>
      <c r="Q244" s="491">
        <v>1006.4280679966265</v>
      </c>
      <c r="R244" s="491">
        <f t="shared" si="20"/>
        <v>-1604.0930000000001</v>
      </c>
      <c r="S244" s="492">
        <f t="shared" si="22"/>
        <v>3862.2808513213076</v>
      </c>
    </row>
    <row r="245" spans="1:19">
      <c r="A245" s="489">
        <v>758</v>
      </c>
      <c r="B245" s="490" t="s">
        <v>239</v>
      </c>
      <c r="C245" s="491">
        <v>4752.2732422430645</v>
      </c>
      <c r="D245" s="491">
        <v>-735.8826159258906</v>
      </c>
      <c r="E245" s="491">
        <v>-245.29420530863021</v>
      </c>
      <c r="F245" s="491">
        <v>-92.187345210109314</v>
      </c>
      <c r="G245" s="491">
        <v>1615.2692234322753</v>
      </c>
      <c r="H245" s="491">
        <v>-970.89400000000001</v>
      </c>
      <c r="I245" s="492">
        <f t="shared" si="18"/>
        <v>5396.64846567534</v>
      </c>
      <c r="J245" s="491"/>
      <c r="K245" s="491">
        <v>4937.6344539323636</v>
      </c>
      <c r="L245" s="491">
        <v>1670.2292583699764</v>
      </c>
      <c r="M245" s="491">
        <f t="shared" si="19"/>
        <v>-970.89400000000001</v>
      </c>
      <c r="N245" s="492">
        <f t="shared" si="21"/>
        <v>5636.9697123023398</v>
      </c>
      <c r="O245" s="491"/>
      <c r="P245" s="491">
        <v>5161.7383083742625</v>
      </c>
      <c r="Q245" s="491">
        <v>1736.9244444141113</v>
      </c>
      <c r="R245" s="491">
        <f t="shared" si="20"/>
        <v>-970.89400000000001</v>
      </c>
      <c r="S245" s="492">
        <f t="shared" si="22"/>
        <v>5927.7687527883736</v>
      </c>
    </row>
    <row r="246" spans="1:19">
      <c r="A246" s="489">
        <v>759</v>
      </c>
      <c r="B246" s="490" t="s">
        <v>240</v>
      </c>
      <c r="C246" s="491">
        <v>1749.5673488191035</v>
      </c>
      <c r="D246" s="491">
        <v>-175.69265307697069</v>
      </c>
      <c r="E246" s="491">
        <v>-58.56421769232356</v>
      </c>
      <c r="F246" s="491">
        <v>-21.866727214747311</v>
      </c>
      <c r="G246" s="491">
        <v>518.35617626533701</v>
      </c>
      <c r="H246" s="491">
        <v>-534.18799999999999</v>
      </c>
      <c r="I246" s="492">
        <f t="shared" si="18"/>
        <v>1733.7355250844403</v>
      </c>
      <c r="J246" s="491"/>
      <c r="K246" s="491">
        <v>2012.3753034820236</v>
      </c>
      <c r="L246" s="491">
        <v>536.34865710728855</v>
      </c>
      <c r="M246" s="491">
        <f t="shared" si="19"/>
        <v>-534.18799999999999</v>
      </c>
      <c r="N246" s="492">
        <f t="shared" si="21"/>
        <v>2014.5359605893118</v>
      </c>
      <c r="O246" s="491"/>
      <c r="P246" s="491">
        <v>2174.8544587849246</v>
      </c>
      <c r="Q246" s="491">
        <v>556.92580751448918</v>
      </c>
      <c r="R246" s="491">
        <f t="shared" si="20"/>
        <v>-534.18799999999999</v>
      </c>
      <c r="S246" s="492">
        <f t="shared" si="22"/>
        <v>2197.5922662994135</v>
      </c>
    </row>
    <row r="247" spans="1:19">
      <c r="A247" s="489">
        <v>761</v>
      </c>
      <c r="B247" s="490" t="s">
        <v>241</v>
      </c>
      <c r="C247" s="491">
        <v>6385.7808131812853</v>
      </c>
      <c r="D247" s="491">
        <v>-762.29984285610465</v>
      </c>
      <c r="E247" s="491">
        <v>-254.09994761870152</v>
      </c>
      <c r="F247" s="491">
        <v>-96.815223985717211</v>
      </c>
      <c r="G247" s="491">
        <v>1930.6900082171644</v>
      </c>
      <c r="H247" s="491">
        <v>239.673</v>
      </c>
      <c r="I247" s="492">
        <f t="shared" si="18"/>
        <v>8556.1438213984511</v>
      </c>
      <c r="J247" s="491"/>
      <c r="K247" s="491">
        <v>6183.1862060057292</v>
      </c>
      <c r="L247" s="491">
        <v>1992.5905413990965</v>
      </c>
      <c r="M247" s="491">
        <f t="shared" si="19"/>
        <v>239.673</v>
      </c>
      <c r="N247" s="492">
        <f t="shared" si="21"/>
        <v>8415.4497474048258</v>
      </c>
      <c r="O247" s="491"/>
      <c r="P247" s="491">
        <v>6541.9407068072105</v>
      </c>
      <c r="Q247" s="491">
        <v>2067.5885035312613</v>
      </c>
      <c r="R247" s="491">
        <f t="shared" si="20"/>
        <v>239.673</v>
      </c>
      <c r="S247" s="492">
        <f t="shared" si="22"/>
        <v>8849.2022103384716</v>
      </c>
    </row>
    <row r="248" spans="1:19">
      <c r="A248" s="489">
        <v>762</v>
      </c>
      <c r="B248" s="490" t="s">
        <v>242</v>
      </c>
      <c r="C248" s="491">
        <v>4609.5864466953481</v>
      </c>
      <c r="D248" s="491">
        <v>-332.20567564296414</v>
      </c>
      <c r="E248" s="491">
        <v>-110.73522521432139</v>
      </c>
      <c r="F248" s="491">
        <v>-41.870733222312445</v>
      </c>
      <c r="G248" s="491">
        <v>942.8518831929008</v>
      </c>
      <c r="H248" s="491">
        <v>-90.67</v>
      </c>
      <c r="I248" s="492">
        <f t="shared" si="18"/>
        <v>5461.7683298882484</v>
      </c>
      <c r="J248" s="491"/>
      <c r="K248" s="491">
        <v>4594.2027306731052</v>
      </c>
      <c r="L248" s="491">
        <v>975.67348224136163</v>
      </c>
      <c r="M248" s="491">
        <f t="shared" si="19"/>
        <v>-90.67</v>
      </c>
      <c r="N248" s="492">
        <f t="shared" si="21"/>
        <v>5479.206212914467</v>
      </c>
      <c r="O248" s="491"/>
      <c r="P248" s="491">
        <v>4788.8660376508824</v>
      </c>
      <c r="Q248" s="491">
        <v>1012.4286385309076</v>
      </c>
      <c r="R248" s="491">
        <f t="shared" si="20"/>
        <v>-90.67</v>
      </c>
      <c r="S248" s="492">
        <f t="shared" si="22"/>
        <v>5710.6246761817902</v>
      </c>
    </row>
    <row r="249" spans="1:19">
      <c r="A249" s="489">
        <v>765</v>
      </c>
      <c r="B249" s="490" t="s">
        <v>243</v>
      </c>
      <c r="C249" s="491">
        <v>5214.286667826208</v>
      </c>
      <c r="D249" s="491">
        <v>-936.72591655970882</v>
      </c>
      <c r="E249" s="491">
        <v>-312.24197218656957</v>
      </c>
      <c r="F249" s="491">
        <v>-117.40928453717235</v>
      </c>
      <c r="G249" s="491">
        <v>1994.2665260012125</v>
      </c>
      <c r="H249" s="491">
        <v>589.41600000000005</v>
      </c>
      <c r="I249" s="492">
        <f t="shared" si="18"/>
        <v>7797.9691938274209</v>
      </c>
      <c r="J249" s="491"/>
      <c r="K249" s="491">
        <v>4980.9529054133745</v>
      </c>
      <c r="L249" s="491">
        <v>2057.0520707795463</v>
      </c>
      <c r="M249" s="491">
        <f t="shared" si="19"/>
        <v>589.41600000000005</v>
      </c>
      <c r="N249" s="492">
        <f t="shared" si="21"/>
        <v>7627.4209761929205</v>
      </c>
      <c r="O249" s="491"/>
      <c r="P249" s="491">
        <v>4956.7706820825433</v>
      </c>
      <c r="Q249" s="491">
        <v>2136.5028799340926</v>
      </c>
      <c r="R249" s="491">
        <f t="shared" si="20"/>
        <v>589.41600000000005</v>
      </c>
      <c r="S249" s="492">
        <f t="shared" si="22"/>
        <v>7682.689562016636</v>
      </c>
    </row>
    <row r="250" spans="1:19">
      <c r="A250" s="489">
        <v>768</v>
      </c>
      <c r="B250" s="490" t="s">
        <v>244</v>
      </c>
      <c r="C250" s="491">
        <v>2510.9420215519926</v>
      </c>
      <c r="D250" s="491">
        <v>-214.86614369608927</v>
      </c>
      <c r="E250" s="491">
        <v>-71.622047898696437</v>
      </c>
      <c r="F250" s="491">
        <v>-27.04995144342816</v>
      </c>
      <c r="G250" s="491">
        <v>601.35550254110467</v>
      </c>
      <c r="H250" s="491">
        <v>303.65899999999999</v>
      </c>
      <c r="I250" s="492">
        <f t="shared" si="18"/>
        <v>3415.9565240930974</v>
      </c>
      <c r="J250" s="491"/>
      <c r="K250" s="491">
        <v>2539.1624127299056</v>
      </c>
      <c r="L250" s="491">
        <v>621.68638622576259</v>
      </c>
      <c r="M250" s="491">
        <f t="shared" si="19"/>
        <v>303.65899999999999</v>
      </c>
      <c r="N250" s="492">
        <f t="shared" si="21"/>
        <v>3464.507798955668</v>
      </c>
      <c r="O250" s="491"/>
      <c r="P250" s="491">
        <v>2727.3098931466179</v>
      </c>
      <c r="Q250" s="491">
        <v>645.86200314802454</v>
      </c>
      <c r="R250" s="491">
        <f t="shared" si="20"/>
        <v>303.65899999999999</v>
      </c>
      <c r="S250" s="492">
        <f t="shared" si="22"/>
        <v>3676.8308962946426</v>
      </c>
    </row>
    <row r="251" spans="1:19">
      <c r="A251" s="489">
        <v>777</v>
      </c>
      <c r="B251" s="490" t="s">
        <v>245</v>
      </c>
      <c r="C251" s="491">
        <v>7904.1369801168121</v>
      </c>
      <c r="D251" s="491">
        <v>-666.49216025645876</v>
      </c>
      <c r="E251" s="491">
        <v>-222.16405341881958</v>
      </c>
      <c r="F251" s="491">
        <v>-82.862169477259386</v>
      </c>
      <c r="G251" s="491">
        <v>1666.751011234848</v>
      </c>
      <c r="H251" s="491">
        <v>82.591999999999999</v>
      </c>
      <c r="I251" s="492">
        <f t="shared" si="18"/>
        <v>9653.4799913516599</v>
      </c>
      <c r="J251" s="491"/>
      <c r="K251" s="491">
        <v>8288.4129709463268</v>
      </c>
      <c r="L251" s="491">
        <v>1729.20810789201</v>
      </c>
      <c r="M251" s="491">
        <f t="shared" si="19"/>
        <v>82.591999999999999</v>
      </c>
      <c r="N251" s="492">
        <f t="shared" si="21"/>
        <v>10100.213078838337</v>
      </c>
      <c r="O251" s="491"/>
      <c r="P251" s="491">
        <v>8583.2271393106203</v>
      </c>
      <c r="Q251" s="491">
        <v>1800.5501255909312</v>
      </c>
      <c r="R251" s="491">
        <f t="shared" si="20"/>
        <v>82.591999999999999</v>
      </c>
      <c r="S251" s="492">
        <f t="shared" si="22"/>
        <v>10466.369264901552</v>
      </c>
    </row>
    <row r="252" spans="1:19">
      <c r="A252" s="489">
        <v>778</v>
      </c>
      <c r="B252" s="490" t="s">
        <v>246</v>
      </c>
      <c r="C252" s="491">
        <v>3599.8810600805441</v>
      </c>
      <c r="D252" s="491">
        <v>-611.84830729122177</v>
      </c>
      <c r="E252" s="491">
        <v>-203.94943576374058</v>
      </c>
      <c r="F252" s="491">
        <v>-76.857496765908138</v>
      </c>
      <c r="G252" s="491">
        <v>1454.5025429384671</v>
      </c>
      <c r="H252" s="491">
        <v>92.402000000000001</v>
      </c>
      <c r="I252" s="492">
        <f t="shared" si="18"/>
        <v>5146.7856030190114</v>
      </c>
      <c r="J252" s="491"/>
      <c r="K252" s="491">
        <v>3413.3688852056825</v>
      </c>
      <c r="L252" s="491">
        <v>1508.9750622681711</v>
      </c>
      <c r="M252" s="491">
        <f t="shared" si="19"/>
        <v>92.402000000000001</v>
      </c>
      <c r="N252" s="492">
        <f t="shared" si="21"/>
        <v>5014.7459474738534</v>
      </c>
      <c r="O252" s="491"/>
      <c r="P252" s="491">
        <v>3488.5411887231985</v>
      </c>
      <c r="Q252" s="491">
        <v>1573.8891885461401</v>
      </c>
      <c r="R252" s="491">
        <f t="shared" si="20"/>
        <v>92.402000000000001</v>
      </c>
      <c r="S252" s="492">
        <f t="shared" si="22"/>
        <v>5154.8323772693384</v>
      </c>
    </row>
    <row r="253" spans="1:19">
      <c r="A253" s="489">
        <v>781</v>
      </c>
      <c r="B253" s="490" t="s">
        <v>247</v>
      </c>
      <c r="C253" s="491">
        <v>3634.3084132514236</v>
      </c>
      <c r="D253" s="491">
        <v>-317.00672316256708</v>
      </c>
      <c r="E253" s="491">
        <v>-105.66890772085569</v>
      </c>
      <c r="F253" s="491">
        <v>-39.290690804911044</v>
      </c>
      <c r="G253" s="491">
        <v>843.05783716640167</v>
      </c>
      <c r="H253" s="491">
        <v>-412.50700000000001</v>
      </c>
      <c r="I253" s="492">
        <f t="shared" si="18"/>
        <v>4064.8592504178255</v>
      </c>
      <c r="J253" s="491"/>
      <c r="K253" s="491">
        <v>3531.8707557882908</v>
      </c>
      <c r="L253" s="491">
        <v>867.24122250421965</v>
      </c>
      <c r="M253" s="491">
        <f t="shared" si="19"/>
        <v>-412.50700000000001</v>
      </c>
      <c r="N253" s="492">
        <f t="shared" si="21"/>
        <v>3986.6049782925106</v>
      </c>
      <c r="O253" s="491"/>
      <c r="P253" s="491">
        <v>3640.6094347276889</v>
      </c>
      <c r="Q253" s="491">
        <v>897.04089677971103</v>
      </c>
      <c r="R253" s="491">
        <f t="shared" si="20"/>
        <v>-412.50700000000001</v>
      </c>
      <c r="S253" s="492">
        <f t="shared" si="22"/>
        <v>4125.1433315074</v>
      </c>
    </row>
    <row r="254" spans="1:19">
      <c r="A254" s="489">
        <v>783</v>
      </c>
      <c r="B254" s="490" t="s">
        <v>248</v>
      </c>
      <c r="C254" s="491">
        <v>1354.5364979902754</v>
      </c>
      <c r="D254" s="491">
        <v>-580.72664268850406</v>
      </c>
      <c r="E254" s="491">
        <v>-193.57554756283469</v>
      </c>
      <c r="F254" s="491">
        <v>-74.057630106665371</v>
      </c>
      <c r="G254" s="491">
        <v>1322.9798075577773</v>
      </c>
      <c r="H254" s="491">
        <v>-418.39699999999999</v>
      </c>
      <c r="I254" s="492">
        <f t="shared" si="18"/>
        <v>2259.1193055480526</v>
      </c>
      <c r="J254" s="491"/>
      <c r="K254" s="491">
        <v>1221.8531919996371</v>
      </c>
      <c r="L254" s="491">
        <v>1368.8066474034276</v>
      </c>
      <c r="M254" s="491">
        <f t="shared" si="19"/>
        <v>-418.39699999999999</v>
      </c>
      <c r="N254" s="492">
        <f t="shared" si="21"/>
        <v>2172.2628394030648</v>
      </c>
      <c r="O254" s="491"/>
      <c r="P254" s="491">
        <v>1270.8325493027842</v>
      </c>
      <c r="Q254" s="491">
        <v>1423.8796619090019</v>
      </c>
      <c r="R254" s="491">
        <f t="shared" si="20"/>
        <v>-418.39699999999999</v>
      </c>
      <c r="S254" s="492">
        <f t="shared" si="22"/>
        <v>2276.3152112117859</v>
      </c>
    </row>
    <row r="255" spans="1:19">
      <c r="A255" s="489">
        <v>785</v>
      </c>
      <c r="B255" s="490" t="s">
        <v>249</v>
      </c>
      <c r="C255" s="491">
        <v>5005.3494402717106</v>
      </c>
      <c r="D255" s="491">
        <v>-237.57410246144443</v>
      </c>
      <c r="E255" s="491">
        <v>-79.191367487148128</v>
      </c>
      <c r="F255" s="491">
        <v>-29.456448406744265</v>
      </c>
      <c r="G255" s="491">
        <v>672.88115135191663</v>
      </c>
      <c r="H255" s="491">
        <v>189.15899999999999</v>
      </c>
      <c r="I255" s="492">
        <f t="shared" si="18"/>
        <v>5867.389591623627</v>
      </c>
      <c r="J255" s="491"/>
      <c r="K255" s="491">
        <v>5130.9003935224846</v>
      </c>
      <c r="L255" s="491">
        <v>694.85720656134094</v>
      </c>
      <c r="M255" s="491">
        <f t="shared" si="19"/>
        <v>189.15899999999999</v>
      </c>
      <c r="N255" s="492">
        <f t="shared" si="21"/>
        <v>6014.916600083825</v>
      </c>
      <c r="O255" s="491"/>
      <c r="P255" s="491">
        <v>5069.8325369370496</v>
      </c>
      <c r="Q255" s="491">
        <v>720.10716898260125</v>
      </c>
      <c r="R255" s="491">
        <f t="shared" si="20"/>
        <v>189.15899999999999</v>
      </c>
      <c r="S255" s="492">
        <f t="shared" si="22"/>
        <v>5979.0987059196505</v>
      </c>
    </row>
    <row r="256" spans="1:19">
      <c r="A256" s="489">
        <v>790</v>
      </c>
      <c r="B256" s="490" t="s">
        <v>250</v>
      </c>
      <c r="C256" s="491">
        <v>15421.44585721188</v>
      </c>
      <c r="D256" s="491">
        <v>-2147.2139176770452</v>
      </c>
      <c r="E256" s="491">
        <v>-715.73797255901513</v>
      </c>
      <c r="F256" s="491">
        <v>-268.83347807506271</v>
      </c>
      <c r="G256" s="491">
        <v>4730.2431950311184</v>
      </c>
      <c r="H256" s="491">
        <v>-2266.145</v>
      </c>
      <c r="I256" s="492">
        <f t="shared" si="18"/>
        <v>17885.544052242996</v>
      </c>
      <c r="J256" s="491"/>
      <c r="K256" s="491">
        <v>15086.735192660886</v>
      </c>
      <c r="L256" s="491">
        <v>4897.9190053739467</v>
      </c>
      <c r="M256" s="491">
        <f t="shared" si="19"/>
        <v>-2266.145</v>
      </c>
      <c r="N256" s="492">
        <f t="shared" si="21"/>
        <v>17718.509198034833</v>
      </c>
      <c r="O256" s="491"/>
      <c r="P256" s="491">
        <v>15417.422237407272</v>
      </c>
      <c r="Q256" s="491">
        <v>5110.290185443755</v>
      </c>
      <c r="R256" s="491">
        <f t="shared" si="20"/>
        <v>-2266.145</v>
      </c>
      <c r="S256" s="492">
        <f t="shared" si="22"/>
        <v>18261.567422851029</v>
      </c>
    </row>
    <row r="257" spans="1:19">
      <c r="A257" s="489">
        <v>791</v>
      </c>
      <c r="B257" s="490" t="s">
        <v>251</v>
      </c>
      <c r="C257" s="491">
        <v>6768.4079333573836</v>
      </c>
      <c r="D257" s="491">
        <v>-454.97340490426654</v>
      </c>
      <c r="E257" s="491">
        <v>-151.65780163475551</v>
      </c>
      <c r="F257" s="491">
        <v>-56.946048333855174</v>
      </c>
      <c r="G257" s="491">
        <v>1335.9245297009527</v>
      </c>
      <c r="H257" s="491">
        <v>-165.77</v>
      </c>
      <c r="I257" s="492">
        <f t="shared" si="18"/>
        <v>7938.5624630583361</v>
      </c>
      <c r="J257" s="491"/>
      <c r="K257" s="491">
        <v>6819.6573131023679</v>
      </c>
      <c r="L257" s="491">
        <v>1382.4753757367253</v>
      </c>
      <c r="M257" s="491">
        <f t="shared" si="19"/>
        <v>-165.77</v>
      </c>
      <c r="N257" s="492">
        <f t="shared" si="21"/>
        <v>8036.3626888390936</v>
      </c>
      <c r="O257" s="491"/>
      <c r="P257" s="491">
        <v>7248.359518302871</v>
      </c>
      <c r="Q257" s="491">
        <v>1434.5803391920279</v>
      </c>
      <c r="R257" s="491">
        <f t="shared" si="20"/>
        <v>-165.77</v>
      </c>
      <c r="S257" s="492">
        <f t="shared" si="22"/>
        <v>8517.1698574948987</v>
      </c>
    </row>
    <row r="258" spans="1:19">
      <c r="A258" s="489">
        <v>831</v>
      </c>
      <c r="B258" s="490" t="s">
        <v>252</v>
      </c>
      <c r="C258" s="491">
        <v>2844.3826235095821</v>
      </c>
      <c r="D258" s="491">
        <v>-412.45252594125094</v>
      </c>
      <c r="E258" s="491">
        <v>-137.48417531375031</v>
      </c>
      <c r="F258" s="491">
        <v>-52.46857561845453</v>
      </c>
      <c r="G258" s="491">
        <v>734.7065336189803</v>
      </c>
      <c r="H258" s="491">
        <v>-1131.2570000000001</v>
      </c>
      <c r="I258" s="492">
        <f t="shared" si="18"/>
        <v>2447.8321571285624</v>
      </c>
      <c r="J258" s="491"/>
      <c r="K258" s="491">
        <v>2853.1516118113127</v>
      </c>
      <c r="L258" s="491">
        <v>757.23000644583124</v>
      </c>
      <c r="M258" s="491">
        <f t="shared" si="19"/>
        <v>-1131.2570000000001</v>
      </c>
      <c r="N258" s="492">
        <f t="shared" si="21"/>
        <v>2479.124618257144</v>
      </c>
      <c r="O258" s="491"/>
      <c r="P258" s="491">
        <v>2970.6456403459774</v>
      </c>
      <c r="Q258" s="491">
        <v>790.72651387374958</v>
      </c>
      <c r="R258" s="491">
        <f t="shared" si="20"/>
        <v>-1131.2570000000001</v>
      </c>
      <c r="S258" s="492">
        <f t="shared" si="22"/>
        <v>2630.1151542197272</v>
      </c>
    </row>
    <row r="259" spans="1:19">
      <c r="A259" s="489">
        <v>832</v>
      </c>
      <c r="B259" s="490" t="s">
        <v>253</v>
      </c>
      <c r="C259" s="491">
        <v>8386.4869104012141</v>
      </c>
      <c r="D259" s="491">
        <v>-346.04757879475432</v>
      </c>
      <c r="E259" s="491">
        <v>-115.34919293158478</v>
      </c>
      <c r="F259" s="491">
        <v>-43.224387764177756</v>
      </c>
      <c r="G259" s="491">
        <v>819.75796787834838</v>
      </c>
      <c r="H259" s="491">
        <v>-94.74</v>
      </c>
      <c r="I259" s="492">
        <f t="shared" si="18"/>
        <v>9111.504878279562</v>
      </c>
      <c r="J259" s="491"/>
      <c r="K259" s="491">
        <v>8298.4778576081226</v>
      </c>
      <c r="L259" s="491">
        <v>849.6160553087168</v>
      </c>
      <c r="M259" s="491">
        <f t="shared" si="19"/>
        <v>-94.74</v>
      </c>
      <c r="N259" s="492">
        <f t="shared" si="21"/>
        <v>9053.3539129168403</v>
      </c>
      <c r="O259" s="491"/>
      <c r="P259" s="491">
        <v>8219.8154572980839</v>
      </c>
      <c r="Q259" s="491">
        <v>883.58358644331599</v>
      </c>
      <c r="R259" s="491">
        <f t="shared" si="20"/>
        <v>-94.74</v>
      </c>
      <c r="S259" s="492">
        <f t="shared" si="22"/>
        <v>9008.6590437413997</v>
      </c>
    </row>
    <row r="260" spans="1:19">
      <c r="A260" s="489">
        <v>833</v>
      </c>
      <c r="B260" s="490" t="s">
        <v>254</v>
      </c>
      <c r="C260" s="491">
        <v>2006.2948163868291</v>
      </c>
      <c r="D260" s="491">
        <v>-152.98469431161558</v>
      </c>
      <c r="E260" s="491">
        <v>-50.994898103871854</v>
      </c>
      <c r="F260" s="491">
        <v>-19.425521160614149</v>
      </c>
      <c r="G260" s="491">
        <v>356.46016652743481</v>
      </c>
      <c r="H260" s="491">
        <v>-402.45800000000003</v>
      </c>
      <c r="I260" s="492">
        <f t="shared" si="18"/>
        <v>1960.2969829142639</v>
      </c>
      <c r="J260" s="491"/>
      <c r="K260" s="491">
        <v>1978.9633489912417</v>
      </c>
      <c r="L260" s="491">
        <v>366.73008600700166</v>
      </c>
      <c r="M260" s="491">
        <f t="shared" si="19"/>
        <v>-402.45800000000003</v>
      </c>
      <c r="N260" s="492">
        <f t="shared" si="21"/>
        <v>1943.2354349982434</v>
      </c>
      <c r="O260" s="491"/>
      <c r="P260" s="491">
        <v>1963.7236895511469</v>
      </c>
      <c r="Q260" s="491">
        <v>380.09888078652301</v>
      </c>
      <c r="R260" s="491">
        <f t="shared" si="20"/>
        <v>-402.45800000000003</v>
      </c>
      <c r="S260" s="492">
        <f t="shared" si="22"/>
        <v>1941.3645703376696</v>
      </c>
    </row>
    <row r="261" spans="1:19">
      <c r="A261" s="489">
        <v>834</v>
      </c>
      <c r="B261" s="490" t="s">
        <v>255</v>
      </c>
      <c r="C261" s="491">
        <v>5122.0164424638724</v>
      </c>
      <c r="D261" s="491">
        <v>-531.87286685865638</v>
      </c>
      <c r="E261" s="491">
        <v>-177.29095561955214</v>
      </c>
      <c r="F261" s="491">
        <v>-67.659587699387458</v>
      </c>
      <c r="G261" s="491">
        <v>1168.1649479784983</v>
      </c>
      <c r="H261" s="491">
        <v>-1520.6769999999999</v>
      </c>
      <c r="I261" s="492">
        <f t="shared" si="18"/>
        <v>4769.504390442371</v>
      </c>
      <c r="J261" s="491"/>
      <c r="K261" s="491">
        <v>5124.0137848870381</v>
      </c>
      <c r="L261" s="491">
        <v>1204.4249824978313</v>
      </c>
      <c r="M261" s="491">
        <f t="shared" si="19"/>
        <v>-1520.6769999999999</v>
      </c>
      <c r="N261" s="492">
        <f t="shared" si="21"/>
        <v>4807.7617673848699</v>
      </c>
      <c r="O261" s="491"/>
      <c r="P261" s="491">
        <v>4742.9708448055726</v>
      </c>
      <c r="Q261" s="491">
        <v>1254.6041465022022</v>
      </c>
      <c r="R261" s="491">
        <f t="shared" si="20"/>
        <v>-1520.6769999999999</v>
      </c>
      <c r="S261" s="492">
        <f t="shared" si="22"/>
        <v>4476.8979913077746</v>
      </c>
    </row>
    <row r="262" spans="1:19">
      <c r="A262" s="489">
        <v>837</v>
      </c>
      <c r="B262" s="490" t="s">
        <v>256</v>
      </c>
      <c r="C262" s="491">
        <v>2105.5822645987132</v>
      </c>
      <c r="D262" s="491">
        <v>-22527.833084471367</v>
      </c>
      <c r="E262" s="491">
        <v>-7509.2776948237897</v>
      </c>
      <c r="F262" s="491">
        <v>-2903.5080044225165</v>
      </c>
      <c r="G262" s="491">
        <v>39691.455176818883</v>
      </c>
      <c r="H262" s="491">
        <v>78311.426000000007</v>
      </c>
      <c r="I262" s="492">
        <f t="shared" si="18"/>
        <v>120108.46344141761</v>
      </c>
      <c r="J262" s="491"/>
      <c r="K262" s="491">
        <v>2112.4038378315322</v>
      </c>
      <c r="L262" s="491">
        <v>41012.295840956889</v>
      </c>
      <c r="M262" s="491">
        <f t="shared" si="19"/>
        <v>78311.426000000007</v>
      </c>
      <c r="N262" s="492">
        <f t="shared" si="21"/>
        <v>121436.12567878843</v>
      </c>
      <c r="O262" s="491"/>
      <c r="P262" s="491">
        <v>1107.9529045269153</v>
      </c>
      <c r="Q262" s="491">
        <v>42956.369472011109</v>
      </c>
      <c r="R262" s="491">
        <f t="shared" si="20"/>
        <v>78311.426000000007</v>
      </c>
      <c r="S262" s="492">
        <f t="shared" si="22"/>
        <v>122375.74837653803</v>
      </c>
    </row>
    <row r="263" spans="1:19">
      <c r="A263" s="489">
        <v>844</v>
      </c>
      <c r="B263" s="490" t="s">
        <v>257</v>
      </c>
      <c r="C263" s="491">
        <v>1010.8135278621847</v>
      </c>
      <c r="D263" s="491">
        <v>-130.36720550150091</v>
      </c>
      <c r="E263" s="491">
        <v>-43.455735167166971</v>
      </c>
      <c r="F263" s="491">
        <v>-16.741351470761568</v>
      </c>
      <c r="G263" s="491">
        <v>385.91822731665496</v>
      </c>
      <c r="H263" s="491">
        <v>-331.834</v>
      </c>
      <c r="I263" s="492">
        <f t="shared" si="18"/>
        <v>1064.8977551788396</v>
      </c>
      <c r="J263" s="491"/>
      <c r="K263" s="491">
        <v>1097.9601009704959</v>
      </c>
      <c r="L263" s="491">
        <v>399.4607135998092</v>
      </c>
      <c r="M263" s="491">
        <f t="shared" si="19"/>
        <v>-331.834</v>
      </c>
      <c r="N263" s="492">
        <f t="shared" si="21"/>
        <v>1165.586814570305</v>
      </c>
      <c r="O263" s="491"/>
      <c r="P263" s="491">
        <v>1272.1930007262361</v>
      </c>
      <c r="Q263" s="491">
        <v>414.86754218645149</v>
      </c>
      <c r="R263" s="491">
        <f t="shared" si="20"/>
        <v>-331.834</v>
      </c>
      <c r="S263" s="492">
        <f t="shared" si="22"/>
        <v>1355.2265429126876</v>
      </c>
    </row>
    <row r="264" spans="1:19">
      <c r="A264" s="489">
        <v>845</v>
      </c>
      <c r="B264" s="490" t="s">
        <v>258</v>
      </c>
      <c r="C264" s="491">
        <v>3482.0708020136708</v>
      </c>
      <c r="D264" s="491">
        <v>-259.01548185343307</v>
      </c>
      <c r="E264" s="491">
        <v>-86.338493951144372</v>
      </c>
      <c r="F264" s="491">
        <v>-31.99021203638959</v>
      </c>
      <c r="G264" s="491">
        <v>625.37812261097929</v>
      </c>
      <c r="H264" s="491">
        <v>-71.887</v>
      </c>
      <c r="I264" s="492">
        <f t="shared" si="18"/>
        <v>4035.5619246246501</v>
      </c>
      <c r="J264" s="491"/>
      <c r="K264" s="491">
        <v>3847.9181481942151</v>
      </c>
      <c r="L264" s="491">
        <v>644.52061099191167</v>
      </c>
      <c r="M264" s="491">
        <f t="shared" si="19"/>
        <v>-71.887</v>
      </c>
      <c r="N264" s="492">
        <f t="shared" si="21"/>
        <v>4420.5517591861271</v>
      </c>
      <c r="O264" s="491"/>
      <c r="P264" s="491">
        <v>3901.3559943093628</v>
      </c>
      <c r="Q264" s="491">
        <v>667.29599617663609</v>
      </c>
      <c r="R264" s="491">
        <f t="shared" si="20"/>
        <v>-71.887</v>
      </c>
      <c r="S264" s="492">
        <f t="shared" si="22"/>
        <v>4496.7649904859991</v>
      </c>
    </row>
    <row r="265" spans="1:19">
      <c r="A265" s="489">
        <v>846</v>
      </c>
      <c r="B265" s="490" t="s">
        <v>259</v>
      </c>
      <c r="C265" s="491">
        <v>5465.2236042954855</v>
      </c>
      <c r="D265" s="491">
        <v>-439.86492237910994</v>
      </c>
      <c r="E265" s="491">
        <v>-146.62164079303665</v>
      </c>
      <c r="F265" s="491">
        <v>-54.516411976661026</v>
      </c>
      <c r="G265" s="491">
        <v>1206.8584156945167</v>
      </c>
      <c r="H265" s="491">
        <v>-409.00700000000001</v>
      </c>
      <c r="I265" s="492">
        <f t="shared" ref="I265:I301" si="23">C265+G265+H265</f>
        <v>6263.0750199900031</v>
      </c>
      <c r="J265" s="491"/>
      <c r="K265" s="491">
        <v>5419.4405429562448</v>
      </c>
      <c r="L265" s="491">
        <v>1251.9688583138084</v>
      </c>
      <c r="M265" s="491">
        <f t="shared" ref="M265:M301" si="24">H265</f>
        <v>-409.00700000000001</v>
      </c>
      <c r="N265" s="492">
        <f t="shared" si="21"/>
        <v>6262.4024012700538</v>
      </c>
      <c r="O265" s="491"/>
      <c r="P265" s="491">
        <v>5573.8393534075731</v>
      </c>
      <c r="Q265" s="491">
        <v>1303.6260240498673</v>
      </c>
      <c r="R265" s="491">
        <f t="shared" ref="R265:R301" si="25">M265</f>
        <v>-409.00700000000001</v>
      </c>
      <c r="S265" s="492">
        <f t="shared" si="22"/>
        <v>6468.4583774574403</v>
      </c>
    </row>
    <row r="266" spans="1:19">
      <c r="A266" s="489">
        <v>848</v>
      </c>
      <c r="B266" s="490" t="s">
        <v>260</v>
      </c>
      <c r="C266" s="491">
        <v>4831.4513329640831</v>
      </c>
      <c r="D266" s="491">
        <v>-376.35501380030797</v>
      </c>
      <c r="E266" s="491">
        <v>-125.45167126676934</v>
      </c>
      <c r="F266" s="491">
        <v>-47.019248360176235</v>
      </c>
      <c r="G266" s="491">
        <v>1046.0749689522675</v>
      </c>
      <c r="H266" s="491">
        <v>575.09500000000003</v>
      </c>
      <c r="I266" s="492">
        <f t="shared" si="23"/>
        <v>6452.6213019163506</v>
      </c>
      <c r="J266" s="491"/>
      <c r="K266" s="491">
        <v>4716.5782285735049</v>
      </c>
      <c r="L266" s="491">
        <v>1082.3104464291766</v>
      </c>
      <c r="M266" s="491">
        <f t="shared" si="24"/>
        <v>575.09500000000003</v>
      </c>
      <c r="N266" s="492">
        <f t="shared" ref="N266:N301" si="26">K266+L266+M266</f>
        <v>6373.9836750026816</v>
      </c>
      <c r="O266" s="491"/>
      <c r="P266" s="491">
        <v>4799.8466413355318</v>
      </c>
      <c r="Q266" s="491">
        <v>1124.3979020691279</v>
      </c>
      <c r="R266" s="491">
        <f t="shared" si="25"/>
        <v>575.09500000000003</v>
      </c>
      <c r="S266" s="492">
        <f t="shared" ref="S266:S301" si="27">P266+Q266+R266</f>
        <v>6499.3395434046597</v>
      </c>
    </row>
    <row r="267" spans="1:19">
      <c r="A267" s="489">
        <v>849</v>
      </c>
      <c r="B267" s="490" t="s">
        <v>261</v>
      </c>
      <c r="C267" s="491">
        <v>4244.7147435287607</v>
      </c>
      <c r="D267" s="491">
        <v>-262.63428006305145</v>
      </c>
      <c r="E267" s="491">
        <v>-87.544760021017154</v>
      </c>
      <c r="F267" s="491">
        <v>-31.96707264251155</v>
      </c>
      <c r="G267" s="491">
        <v>731.00800873352421</v>
      </c>
      <c r="H267" s="491">
        <v>202.30600000000001</v>
      </c>
      <c r="I267" s="492">
        <f t="shared" si="23"/>
        <v>5178.0287522622848</v>
      </c>
      <c r="J267" s="491"/>
      <c r="K267" s="491">
        <v>4194.1934493606705</v>
      </c>
      <c r="L267" s="491">
        <v>754.00912743273898</v>
      </c>
      <c r="M267" s="491">
        <f t="shared" si="24"/>
        <v>202.30600000000001</v>
      </c>
      <c r="N267" s="492">
        <f t="shared" si="26"/>
        <v>5150.5085767934088</v>
      </c>
      <c r="O267" s="491"/>
      <c r="P267" s="491">
        <v>4233.5341800453307</v>
      </c>
      <c r="Q267" s="491">
        <v>781.30936041463281</v>
      </c>
      <c r="R267" s="491">
        <f t="shared" si="25"/>
        <v>202.30600000000001</v>
      </c>
      <c r="S267" s="492">
        <f t="shared" si="27"/>
        <v>5217.1495404599627</v>
      </c>
    </row>
    <row r="268" spans="1:19">
      <c r="A268" s="489">
        <v>850</v>
      </c>
      <c r="B268" s="490" t="s">
        <v>262</v>
      </c>
      <c r="C268" s="491">
        <v>2910.86867121048</v>
      </c>
      <c r="D268" s="491">
        <v>-217.76118226378395</v>
      </c>
      <c r="E268" s="491">
        <v>-72.58706075459466</v>
      </c>
      <c r="F268" s="491">
        <v>-27.697854472013262</v>
      </c>
      <c r="G268" s="491">
        <v>440.42466528016865</v>
      </c>
      <c r="H268" s="491">
        <v>-513.45799999999997</v>
      </c>
      <c r="I268" s="492">
        <f t="shared" si="23"/>
        <v>2837.8353364906484</v>
      </c>
      <c r="J268" s="491"/>
      <c r="K268" s="491">
        <v>3035.7073321298762</v>
      </c>
      <c r="L268" s="491">
        <v>455.24927051731515</v>
      </c>
      <c r="M268" s="491">
        <f t="shared" si="24"/>
        <v>-513.45799999999997</v>
      </c>
      <c r="N268" s="492">
        <f t="shared" si="26"/>
        <v>2977.4986026471911</v>
      </c>
      <c r="O268" s="491"/>
      <c r="P268" s="491">
        <v>2936.5207663694314</v>
      </c>
      <c r="Q268" s="491">
        <v>474.71853166681603</v>
      </c>
      <c r="R268" s="491">
        <f t="shared" si="25"/>
        <v>-513.45799999999997</v>
      </c>
      <c r="S268" s="492">
        <f t="shared" si="27"/>
        <v>2897.7812980362473</v>
      </c>
    </row>
    <row r="269" spans="1:19">
      <c r="A269" s="489">
        <v>851</v>
      </c>
      <c r="B269" s="490" t="s">
        <v>263</v>
      </c>
      <c r="C269" s="491">
        <v>9662.5507747631709</v>
      </c>
      <c r="D269" s="491">
        <v>-1920.4057398892157</v>
      </c>
      <c r="E269" s="491">
        <v>-640.13524662973862</v>
      </c>
      <c r="F269" s="491">
        <v>-243.34543571840223</v>
      </c>
      <c r="G269" s="491">
        <v>3527.4925260458858</v>
      </c>
      <c r="H269" s="491">
        <v>-181.96899999999999</v>
      </c>
      <c r="I269" s="492">
        <f t="shared" si="23"/>
        <v>13008.074300809058</v>
      </c>
      <c r="J269" s="491"/>
      <c r="K269" s="491">
        <v>10153.627958966583</v>
      </c>
      <c r="L269" s="491">
        <v>3645.2465043760999</v>
      </c>
      <c r="M269" s="491">
        <f t="shared" si="24"/>
        <v>-181.96899999999999</v>
      </c>
      <c r="N269" s="492">
        <f t="shared" si="26"/>
        <v>13616.905463342684</v>
      </c>
      <c r="O269" s="491"/>
      <c r="P269" s="491">
        <v>10544.34800540691</v>
      </c>
      <c r="Q269" s="491">
        <v>3801.4883625201815</v>
      </c>
      <c r="R269" s="491">
        <f t="shared" si="25"/>
        <v>-181.96899999999999</v>
      </c>
      <c r="S269" s="492">
        <f t="shared" si="27"/>
        <v>14163.867367927092</v>
      </c>
    </row>
    <row r="270" spans="1:19">
      <c r="A270" s="489">
        <v>853</v>
      </c>
      <c r="B270" s="490" t="s">
        <v>264</v>
      </c>
      <c r="C270" s="491">
        <v>21146.282306743185</v>
      </c>
      <c r="D270" s="491">
        <v>-17904.004142086767</v>
      </c>
      <c r="E270" s="491">
        <v>-5968.0013806955885</v>
      </c>
      <c r="F270" s="491">
        <v>-2299.6392423873199</v>
      </c>
      <c r="G270" s="491">
        <v>34073.73274899878</v>
      </c>
      <c r="H270" s="491">
        <v>42085.252999999997</v>
      </c>
      <c r="I270" s="492">
        <f t="shared" si="23"/>
        <v>97305.268055741966</v>
      </c>
      <c r="J270" s="491"/>
      <c r="K270" s="491">
        <v>20920.063344082679</v>
      </c>
      <c r="L270" s="491">
        <v>35179.419328539872</v>
      </c>
      <c r="M270" s="491">
        <f t="shared" si="24"/>
        <v>42085.252999999997</v>
      </c>
      <c r="N270" s="492">
        <f t="shared" si="26"/>
        <v>98184.735672622541</v>
      </c>
      <c r="O270" s="491"/>
      <c r="P270" s="491">
        <v>20491.263142322645</v>
      </c>
      <c r="Q270" s="491">
        <v>36739.780003886059</v>
      </c>
      <c r="R270" s="491">
        <f t="shared" si="25"/>
        <v>42085.252999999997</v>
      </c>
      <c r="S270" s="492">
        <f t="shared" si="27"/>
        <v>99316.296146208697</v>
      </c>
    </row>
    <row r="271" spans="1:19">
      <c r="A271" s="489">
        <v>854</v>
      </c>
      <c r="B271" s="490" t="s">
        <v>265</v>
      </c>
      <c r="C271" s="491">
        <v>2428.4216370772924</v>
      </c>
      <c r="D271" s="491">
        <v>-295.1129939943761</v>
      </c>
      <c r="E271" s="491">
        <v>-98.370997998125375</v>
      </c>
      <c r="F271" s="491">
        <v>-36.085884752802578</v>
      </c>
      <c r="G271" s="491">
        <v>717.4172709320701</v>
      </c>
      <c r="H271" s="491">
        <v>-296.76100000000002</v>
      </c>
      <c r="I271" s="492">
        <f t="shared" si="23"/>
        <v>2849.0779080093625</v>
      </c>
      <c r="J271" s="491"/>
      <c r="K271" s="491">
        <v>2637.887327747645</v>
      </c>
      <c r="L271" s="491">
        <v>742.67810362057764</v>
      </c>
      <c r="M271" s="491">
        <f t="shared" si="24"/>
        <v>-296.76100000000002</v>
      </c>
      <c r="N271" s="492">
        <f t="shared" si="26"/>
        <v>3083.8044313682226</v>
      </c>
      <c r="O271" s="491"/>
      <c r="P271" s="491">
        <v>2902.4827225773183</v>
      </c>
      <c r="Q271" s="491">
        <v>771.94767272404499</v>
      </c>
      <c r="R271" s="491">
        <f t="shared" si="25"/>
        <v>-296.76100000000002</v>
      </c>
      <c r="S271" s="492">
        <f t="shared" si="27"/>
        <v>3377.6693953013632</v>
      </c>
    </row>
    <row r="272" spans="1:19">
      <c r="A272" s="489">
        <v>857</v>
      </c>
      <c r="B272" s="490" t="s">
        <v>266</v>
      </c>
      <c r="C272" s="491">
        <v>-403.01406577885058</v>
      </c>
      <c r="D272" s="491">
        <v>-216.585072845658</v>
      </c>
      <c r="E272" s="491">
        <v>-72.195024281885992</v>
      </c>
      <c r="F272" s="491">
        <v>-26.413618111782071</v>
      </c>
      <c r="G272" s="491">
        <v>558.51882558257296</v>
      </c>
      <c r="H272" s="491">
        <v>227.92099999999999</v>
      </c>
      <c r="I272" s="492">
        <f t="shared" si="23"/>
        <v>383.42575980372237</v>
      </c>
      <c r="J272" s="491"/>
      <c r="K272" s="491">
        <v>-382.723090467426</v>
      </c>
      <c r="L272" s="491">
        <v>580.67565860079492</v>
      </c>
      <c r="M272" s="491">
        <f t="shared" si="24"/>
        <v>227.92099999999999</v>
      </c>
      <c r="N272" s="492">
        <f t="shared" si="26"/>
        <v>425.87356813336891</v>
      </c>
      <c r="O272" s="491"/>
      <c r="P272" s="491">
        <v>-256.83325915348206</v>
      </c>
      <c r="Q272" s="491">
        <v>605.75950841602219</v>
      </c>
      <c r="R272" s="491">
        <f t="shared" si="25"/>
        <v>227.92099999999999</v>
      </c>
      <c r="S272" s="492">
        <f t="shared" si="27"/>
        <v>576.84724926254012</v>
      </c>
    </row>
    <row r="273" spans="1:19">
      <c r="A273" s="489">
        <v>858</v>
      </c>
      <c r="B273" s="490" t="s">
        <v>267</v>
      </c>
      <c r="C273" s="491">
        <v>26899.203217575054</v>
      </c>
      <c r="D273" s="491">
        <v>-3653.5386724306818</v>
      </c>
      <c r="E273" s="491">
        <v>-1217.8462241435607</v>
      </c>
      <c r="F273" s="491">
        <v>-452.94206546568387</v>
      </c>
      <c r="G273" s="491">
        <v>4898.0707570736286</v>
      </c>
      <c r="H273" s="491">
        <v>-3492.6109999999999</v>
      </c>
      <c r="I273" s="492">
        <f t="shared" si="23"/>
        <v>28304.662974648683</v>
      </c>
      <c r="J273" s="491"/>
      <c r="K273" s="491">
        <v>26026.688147329831</v>
      </c>
      <c r="L273" s="491">
        <v>4929.9213240792078</v>
      </c>
      <c r="M273" s="491">
        <f t="shared" si="24"/>
        <v>-3492.6109999999999</v>
      </c>
      <c r="N273" s="492">
        <f t="shared" si="26"/>
        <v>27463.998471409039</v>
      </c>
      <c r="O273" s="491"/>
      <c r="P273" s="491">
        <v>24747.734206353314</v>
      </c>
      <c r="Q273" s="491">
        <v>5158.5483998973432</v>
      </c>
      <c r="R273" s="491">
        <f t="shared" si="25"/>
        <v>-3492.6109999999999</v>
      </c>
      <c r="S273" s="492">
        <f t="shared" si="27"/>
        <v>26413.671606250657</v>
      </c>
    </row>
    <row r="274" spans="1:19">
      <c r="A274" s="489">
        <v>859</v>
      </c>
      <c r="B274" s="490" t="s">
        <v>268</v>
      </c>
      <c r="C274" s="491">
        <v>11509.133782013603</v>
      </c>
      <c r="D274" s="491">
        <v>-593.66384628788967</v>
      </c>
      <c r="E274" s="491">
        <v>-197.88794876262989</v>
      </c>
      <c r="F274" s="491">
        <v>-75.330296769957542</v>
      </c>
      <c r="G274" s="491">
        <v>1030.761227081975</v>
      </c>
      <c r="H274" s="491">
        <v>-970.78399999999999</v>
      </c>
      <c r="I274" s="492">
        <f t="shared" si="23"/>
        <v>11569.111009095579</v>
      </c>
      <c r="J274" s="491"/>
      <c r="K274" s="491">
        <v>11488.167417160825</v>
      </c>
      <c r="L274" s="491">
        <v>1066.4849256863106</v>
      </c>
      <c r="M274" s="491">
        <f t="shared" si="24"/>
        <v>-970.78399999999999</v>
      </c>
      <c r="N274" s="492">
        <f t="shared" si="26"/>
        <v>11583.868342847136</v>
      </c>
      <c r="O274" s="491"/>
      <c r="P274" s="491">
        <v>11864.756716652473</v>
      </c>
      <c r="Q274" s="491">
        <v>1115.3368927494616</v>
      </c>
      <c r="R274" s="491">
        <f t="shared" si="25"/>
        <v>-970.78399999999999</v>
      </c>
      <c r="S274" s="492">
        <f t="shared" si="27"/>
        <v>12009.309609401935</v>
      </c>
    </row>
    <row r="275" spans="1:19">
      <c r="A275" s="489">
        <v>886</v>
      </c>
      <c r="B275" s="490" t="s">
        <v>269</v>
      </c>
      <c r="C275" s="491">
        <v>6350.8591692347227</v>
      </c>
      <c r="D275" s="491">
        <v>-1139.8309660745383</v>
      </c>
      <c r="E275" s="491">
        <v>-379.94365535817946</v>
      </c>
      <c r="F275" s="491">
        <v>-143.41796325608874</v>
      </c>
      <c r="G275" s="491">
        <v>2062.4553724209982</v>
      </c>
      <c r="H275" s="491">
        <v>-163.87100000000001</v>
      </c>
      <c r="I275" s="492">
        <f t="shared" si="23"/>
        <v>8249.4435416557208</v>
      </c>
      <c r="J275" s="491"/>
      <c r="K275" s="491">
        <v>6507.0193818602347</v>
      </c>
      <c r="L275" s="491">
        <v>2134.2603948087203</v>
      </c>
      <c r="M275" s="491">
        <f t="shared" si="24"/>
        <v>-163.87100000000001</v>
      </c>
      <c r="N275" s="492">
        <f t="shared" si="26"/>
        <v>8477.4087766689554</v>
      </c>
      <c r="O275" s="491"/>
      <c r="P275" s="491">
        <v>6972.1959503766629</v>
      </c>
      <c r="Q275" s="491">
        <v>2232.8507276465675</v>
      </c>
      <c r="R275" s="491">
        <f t="shared" si="25"/>
        <v>-163.87100000000001</v>
      </c>
      <c r="S275" s="492">
        <f t="shared" si="27"/>
        <v>9041.1756780232317</v>
      </c>
    </row>
    <row r="276" spans="1:19">
      <c r="A276" s="489">
        <v>887</v>
      </c>
      <c r="B276" s="490" t="s">
        <v>270</v>
      </c>
      <c r="C276" s="491">
        <v>2158.9438449807867</v>
      </c>
      <c r="D276" s="491">
        <v>-413.35722549365556</v>
      </c>
      <c r="E276" s="491">
        <v>-137.7857418312185</v>
      </c>
      <c r="F276" s="491">
        <v>-51.890090771503544</v>
      </c>
      <c r="G276" s="491">
        <v>1114.049095771109</v>
      </c>
      <c r="H276" s="491">
        <v>-303.74200000000002</v>
      </c>
      <c r="I276" s="492">
        <f t="shared" si="23"/>
        <v>2969.2509407518955</v>
      </c>
      <c r="J276" s="491"/>
      <c r="K276" s="491">
        <v>2354.5531347592787</v>
      </c>
      <c r="L276" s="491">
        <v>1152.7388448963891</v>
      </c>
      <c r="M276" s="491">
        <f t="shared" si="24"/>
        <v>-303.74200000000002</v>
      </c>
      <c r="N276" s="492">
        <f t="shared" si="26"/>
        <v>3203.5499796556678</v>
      </c>
      <c r="O276" s="491"/>
      <c r="P276" s="491">
        <v>2627.7352812328386</v>
      </c>
      <c r="Q276" s="491">
        <v>1198.927117909373</v>
      </c>
      <c r="R276" s="491">
        <f t="shared" si="25"/>
        <v>-303.74200000000002</v>
      </c>
      <c r="S276" s="492">
        <f t="shared" si="27"/>
        <v>3522.9203991422114</v>
      </c>
    </row>
    <row r="277" spans="1:19">
      <c r="A277" s="489">
        <v>889</v>
      </c>
      <c r="B277" s="490" t="s">
        <v>271</v>
      </c>
      <c r="C277" s="491">
        <v>4266.0039299065602</v>
      </c>
      <c r="D277" s="491">
        <v>-228.25569707167716</v>
      </c>
      <c r="E277" s="491">
        <v>-76.085232357225721</v>
      </c>
      <c r="F277" s="491">
        <v>-28.611860530195823</v>
      </c>
      <c r="G277" s="491">
        <v>587.78484228294644</v>
      </c>
      <c r="H277" s="491">
        <v>343.56599999999997</v>
      </c>
      <c r="I277" s="492">
        <f t="shared" si="23"/>
        <v>5197.3547721895065</v>
      </c>
      <c r="J277" s="491"/>
      <c r="K277" s="491">
        <v>4697.982030840999</v>
      </c>
      <c r="L277" s="491">
        <v>606.31908187673446</v>
      </c>
      <c r="M277" s="491">
        <f t="shared" si="24"/>
        <v>343.56599999999997</v>
      </c>
      <c r="N277" s="492">
        <f t="shared" si="26"/>
        <v>5647.8671127177331</v>
      </c>
      <c r="O277" s="491"/>
      <c r="P277" s="491">
        <v>4839.2275728741843</v>
      </c>
      <c r="Q277" s="491">
        <v>628.53227911516956</v>
      </c>
      <c r="R277" s="491">
        <f t="shared" si="25"/>
        <v>343.56599999999997</v>
      </c>
      <c r="S277" s="492">
        <f t="shared" si="27"/>
        <v>5811.3258519893534</v>
      </c>
    </row>
    <row r="278" spans="1:19">
      <c r="A278" s="489">
        <v>890</v>
      </c>
      <c r="B278" s="490" t="s">
        <v>272</v>
      </c>
      <c r="C278" s="491">
        <v>2676.0250039643761</v>
      </c>
      <c r="D278" s="491">
        <v>-106.75454718374121</v>
      </c>
      <c r="E278" s="491">
        <v>-35.58484906124707</v>
      </c>
      <c r="F278" s="491">
        <v>-13.895206023762711</v>
      </c>
      <c r="G278" s="491">
        <v>252.2429958449699</v>
      </c>
      <c r="H278" s="491">
        <v>421.21800000000002</v>
      </c>
      <c r="I278" s="492">
        <f t="shared" si="23"/>
        <v>3349.4859998093457</v>
      </c>
      <c r="J278" s="491"/>
      <c r="K278" s="491">
        <v>2693.5156687899084</v>
      </c>
      <c r="L278" s="491">
        <v>260.84708763256691</v>
      </c>
      <c r="M278" s="491">
        <f t="shared" si="24"/>
        <v>421.21800000000002</v>
      </c>
      <c r="N278" s="492">
        <f t="shared" si="26"/>
        <v>3375.5807564224751</v>
      </c>
      <c r="O278" s="491"/>
      <c r="P278" s="491">
        <v>2804.0462426963422</v>
      </c>
      <c r="Q278" s="491">
        <v>271.08103484684938</v>
      </c>
      <c r="R278" s="491">
        <f t="shared" si="25"/>
        <v>421.21800000000002</v>
      </c>
      <c r="S278" s="492">
        <f t="shared" si="27"/>
        <v>3496.3452775431915</v>
      </c>
    </row>
    <row r="279" spans="1:19">
      <c r="A279" s="489">
        <v>892</v>
      </c>
      <c r="B279" s="490" t="s">
        <v>273</v>
      </c>
      <c r="C279" s="491">
        <v>7225.0125962156335</v>
      </c>
      <c r="D279" s="491">
        <v>-324.96807922372744</v>
      </c>
      <c r="E279" s="491">
        <v>-108.32269307457581</v>
      </c>
      <c r="F279" s="491">
        <v>-42.402939281507358</v>
      </c>
      <c r="G279" s="491">
        <v>632.34259000252416</v>
      </c>
      <c r="H279" s="491">
        <v>-596.101</v>
      </c>
      <c r="I279" s="492">
        <f t="shared" si="23"/>
        <v>7261.2541862181579</v>
      </c>
      <c r="J279" s="491"/>
      <c r="K279" s="491">
        <v>7245.5880111362767</v>
      </c>
      <c r="L279" s="491">
        <v>653.62195124835671</v>
      </c>
      <c r="M279" s="491">
        <f t="shared" si="24"/>
        <v>-596.101</v>
      </c>
      <c r="N279" s="492">
        <f t="shared" si="26"/>
        <v>7303.1089623846337</v>
      </c>
      <c r="O279" s="491"/>
      <c r="P279" s="491">
        <v>7215.8360495419183</v>
      </c>
      <c r="Q279" s="491">
        <v>682.22281417644115</v>
      </c>
      <c r="R279" s="491">
        <f t="shared" si="25"/>
        <v>-596.101</v>
      </c>
      <c r="S279" s="492">
        <f t="shared" si="27"/>
        <v>7301.9578637183595</v>
      </c>
    </row>
    <row r="280" spans="1:19">
      <c r="A280" s="489">
        <v>893</v>
      </c>
      <c r="B280" s="490" t="s">
        <v>274</v>
      </c>
      <c r="C280" s="491">
        <v>8102.5872443060616</v>
      </c>
      <c r="D280" s="491">
        <v>-672.55364725756965</v>
      </c>
      <c r="E280" s="491">
        <v>-224.18454908585653</v>
      </c>
      <c r="F280" s="491">
        <v>-86.147963407941006</v>
      </c>
      <c r="G280" s="491">
        <v>1611.6015939525703</v>
      </c>
      <c r="H280" s="491">
        <v>-300.25599999999997</v>
      </c>
      <c r="I280" s="492">
        <f t="shared" si="23"/>
        <v>9413.9328382586318</v>
      </c>
      <c r="J280" s="491"/>
      <c r="K280" s="491">
        <v>7905.1015765366683</v>
      </c>
      <c r="L280" s="491">
        <v>1667.9439922368003</v>
      </c>
      <c r="M280" s="491">
        <f t="shared" si="24"/>
        <v>-300.25599999999997</v>
      </c>
      <c r="N280" s="492">
        <f t="shared" si="26"/>
        <v>9272.789568773469</v>
      </c>
      <c r="O280" s="491"/>
      <c r="P280" s="491">
        <v>8219.5861544220352</v>
      </c>
      <c r="Q280" s="491">
        <v>1734.7178601245957</v>
      </c>
      <c r="R280" s="491">
        <f t="shared" si="25"/>
        <v>-300.25599999999997</v>
      </c>
      <c r="S280" s="492">
        <f t="shared" si="27"/>
        <v>9654.0480145466317</v>
      </c>
    </row>
    <row r="281" spans="1:19">
      <c r="A281" s="489">
        <v>895</v>
      </c>
      <c r="B281" s="490" t="s">
        <v>275</v>
      </c>
      <c r="C281" s="491">
        <v>4088.6427600341713</v>
      </c>
      <c r="D281" s="491">
        <v>-1365.3725644890019</v>
      </c>
      <c r="E281" s="491">
        <v>-455.12418816300061</v>
      </c>
      <c r="F281" s="491">
        <v>-175.11893286900283</v>
      </c>
      <c r="G281" s="491">
        <v>2788.2204303704602</v>
      </c>
      <c r="H281" s="491">
        <v>-1630.8710000000001</v>
      </c>
      <c r="I281" s="492">
        <f t="shared" si="23"/>
        <v>5245.9921904046314</v>
      </c>
      <c r="J281" s="491"/>
      <c r="K281" s="491">
        <v>3531.7308857112257</v>
      </c>
      <c r="L281" s="491">
        <v>2880.4364570643929</v>
      </c>
      <c r="M281" s="491">
        <f t="shared" si="24"/>
        <v>-1630.8710000000001</v>
      </c>
      <c r="N281" s="492">
        <f t="shared" si="26"/>
        <v>4781.2963427756185</v>
      </c>
      <c r="O281" s="491"/>
      <c r="P281" s="491">
        <v>3800.3244595064261</v>
      </c>
      <c r="Q281" s="491">
        <v>3000.1518385276427</v>
      </c>
      <c r="R281" s="491">
        <f t="shared" si="25"/>
        <v>-1630.8710000000001</v>
      </c>
      <c r="S281" s="492">
        <f t="shared" si="27"/>
        <v>5169.6052980340692</v>
      </c>
    </row>
    <row r="282" spans="1:19">
      <c r="A282" s="489">
        <v>905</v>
      </c>
      <c r="B282" s="490" t="s">
        <v>276</v>
      </c>
      <c r="C282" s="491">
        <v>11004.28906362652</v>
      </c>
      <c r="D282" s="491">
        <v>-6150.8713168883023</v>
      </c>
      <c r="E282" s="491">
        <v>-2050.2904389627674</v>
      </c>
      <c r="F282" s="491">
        <v>-783.04865852979526</v>
      </c>
      <c r="G282" s="491">
        <v>11414.568571398091</v>
      </c>
      <c r="H282" s="491">
        <v>28342.370999999999</v>
      </c>
      <c r="I282" s="492">
        <f t="shared" si="23"/>
        <v>50761.228635024614</v>
      </c>
      <c r="J282" s="491"/>
      <c r="K282" s="491">
        <v>11579.693931957076</v>
      </c>
      <c r="L282" s="491">
        <v>11820.472888353597</v>
      </c>
      <c r="M282" s="491">
        <f t="shared" si="24"/>
        <v>28342.370999999999</v>
      </c>
      <c r="N282" s="492">
        <f t="shared" si="26"/>
        <v>51742.537820310674</v>
      </c>
      <c r="O282" s="491"/>
      <c r="P282" s="491">
        <v>12343.107042498901</v>
      </c>
      <c r="Q282" s="491">
        <v>12370.6520209588</v>
      </c>
      <c r="R282" s="491">
        <f t="shared" si="25"/>
        <v>28342.370999999999</v>
      </c>
      <c r="S282" s="492">
        <f t="shared" si="27"/>
        <v>53056.130063457698</v>
      </c>
    </row>
    <row r="283" spans="1:19">
      <c r="A283" s="489">
        <v>908</v>
      </c>
      <c r="B283" s="490" t="s">
        <v>277</v>
      </c>
      <c r="C283" s="491">
        <v>5982.2103779983536</v>
      </c>
      <c r="D283" s="491">
        <v>-1872.9994833432154</v>
      </c>
      <c r="E283" s="491">
        <v>-624.33316111440513</v>
      </c>
      <c r="F283" s="491">
        <v>-235.74414482946628</v>
      </c>
      <c r="G283" s="491">
        <v>3117.8493388533707</v>
      </c>
      <c r="H283" s="491">
        <v>933.28899999999999</v>
      </c>
      <c r="I283" s="492">
        <f t="shared" si="23"/>
        <v>10033.348716851724</v>
      </c>
      <c r="J283" s="491"/>
      <c r="K283" s="491">
        <v>6082.6717815479915</v>
      </c>
      <c r="L283" s="491">
        <v>3218.1395927909989</v>
      </c>
      <c r="M283" s="491">
        <f t="shared" si="24"/>
        <v>933.28899999999999</v>
      </c>
      <c r="N283" s="492">
        <f t="shared" si="26"/>
        <v>10234.100374338992</v>
      </c>
      <c r="O283" s="491"/>
      <c r="P283" s="491">
        <v>6608.9641413650179</v>
      </c>
      <c r="Q283" s="491">
        <v>3363.1146575793055</v>
      </c>
      <c r="R283" s="491">
        <f t="shared" si="25"/>
        <v>933.28899999999999</v>
      </c>
      <c r="S283" s="492">
        <f t="shared" si="27"/>
        <v>10905.367798944324</v>
      </c>
    </row>
    <row r="284" spans="1:19">
      <c r="A284" s="489">
        <v>915</v>
      </c>
      <c r="B284" s="490" t="s">
        <v>278</v>
      </c>
      <c r="C284" s="491">
        <v>5844.6084388329455</v>
      </c>
      <c r="D284" s="491">
        <v>-1787.5958455962225</v>
      </c>
      <c r="E284" s="491">
        <v>-595.8652818654075</v>
      </c>
      <c r="F284" s="491">
        <v>-225.57438122006792</v>
      </c>
      <c r="G284" s="491">
        <v>3575.5392498390183</v>
      </c>
      <c r="H284" s="491">
        <v>-2328.7719999999999</v>
      </c>
      <c r="I284" s="492">
        <f t="shared" si="23"/>
        <v>7091.3756886719648</v>
      </c>
      <c r="J284" s="491"/>
      <c r="K284" s="491">
        <v>5338.6564429943619</v>
      </c>
      <c r="L284" s="491">
        <v>3704.9795441382562</v>
      </c>
      <c r="M284" s="491">
        <f t="shared" si="24"/>
        <v>-2328.7719999999999</v>
      </c>
      <c r="N284" s="492">
        <f t="shared" si="26"/>
        <v>6714.8639871326186</v>
      </c>
      <c r="O284" s="491"/>
      <c r="P284" s="491">
        <v>5298.9833081058705</v>
      </c>
      <c r="Q284" s="491">
        <v>3868.154883255902</v>
      </c>
      <c r="R284" s="491">
        <f t="shared" si="25"/>
        <v>-2328.7719999999999</v>
      </c>
      <c r="S284" s="492">
        <f t="shared" si="27"/>
        <v>6838.3661913617734</v>
      </c>
    </row>
    <row r="285" spans="1:19">
      <c r="A285" s="489">
        <v>918</v>
      </c>
      <c r="B285" s="490" t="s">
        <v>279</v>
      </c>
      <c r="C285" s="491">
        <v>1253.5785334903869</v>
      </c>
      <c r="D285" s="491">
        <v>-201.56706027574185</v>
      </c>
      <c r="E285" s="491">
        <v>-67.189020091913946</v>
      </c>
      <c r="F285" s="491">
        <v>-26.772278716891684</v>
      </c>
      <c r="G285" s="491">
        <v>548.50460398892426</v>
      </c>
      <c r="H285" s="491">
        <v>-563.32500000000005</v>
      </c>
      <c r="I285" s="492">
        <f t="shared" si="23"/>
        <v>1238.758137479311</v>
      </c>
      <c r="J285" s="491"/>
      <c r="K285" s="491">
        <v>1230.3267609330014</v>
      </c>
      <c r="L285" s="491">
        <v>567.44674225065273</v>
      </c>
      <c r="M285" s="491">
        <f t="shared" si="24"/>
        <v>-563.32500000000005</v>
      </c>
      <c r="N285" s="492">
        <f t="shared" si="26"/>
        <v>1234.4485031836541</v>
      </c>
      <c r="O285" s="491"/>
      <c r="P285" s="491">
        <v>1194.2350974205929</v>
      </c>
      <c r="Q285" s="491">
        <v>590.48347791971185</v>
      </c>
      <c r="R285" s="491">
        <f t="shared" si="25"/>
        <v>-563.32500000000005</v>
      </c>
      <c r="S285" s="492">
        <f t="shared" si="27"/>
        <v>1221.3935753403046</v>
      </c>
    </row>
    <row r="286" spans="1:19">
      <c r="A286" s="489">
        <v>921</v>
      </c>
      <c r="B286" s="490" t="s">
        <v>280</v>
      </c>
      <c r="C286" s="491">
        <v>2108.7593569498313</v>
      </c>
      <c r="D286" s="491">
        <v>-171.35009522542867</v>
      </c>
      <c r="E286" s="491">
        <v>-57.116698408476225</v>
      </c>
      <c r="F286" s="491">
        <v>-21.369230246369465</v>
      </c>
      <c r="G286" s="491">
        <v>519.98784937296307</v>
      </c>
      <c r="H286" s="491">
        <v>168.53399999999999</v>
      </c>
      <c r="I286" s="492">
        <f t="shared" si="23"/>
        <v>2797.2812063227943</v>
      </c>
      <c r="J286" s="491"/>
      <c r="K286" s="491">
        <v>2111.8673395892174</v>
      </c>
      <c r="L286" s="491">
        <v>538.8931971025288</v>
      </c>
      <c r="M286" s="491">
        <f t="shared" si="24"/>
        <v>168.53399999999999</v>
      </c>
      <c r="N286" s="492">
        <f t="shared" si="26"/>
        <v>2819.2945366917461</v>
      </c>
      <c r="O286" s="491"/>
      <c r="P286" s="491">
        <v>2147.1749283912513</v>
      </c>
      <c r="Q286" s="491">
        <v>559.91020069849196</v>
      </c>
      <c r="R286" s="491">
        <f t="shared" si="25"/>
        <v>168.53399999999999</v>
      </c>
      <c r="S286" s="492">
        <f t="shared" si="27"/>
        <v>2875.6191290897436</v>
      </c>
    </row>
    <row r="287" spans="1:19">
      <c r="A287" s="489">
        <v>922</v>
      </c>
      <c r="B287" s="490" t="s">
        <v>281</v>
      </c>
      <c r="C287" s="491">
        <v>3476.9422288604769</v>
      </c>
      <c r="D287" s="491">
        <v>-407.20526853730439</v>
      </c>
      <c r="E287" s="491">
        <v>-135.7350895124348</v>
      </c>
      <c r="F287" s="491">
        <v>-49.900102897992149</v>
      </c>
      <c r="G287" s="491">
        <v>759.05191629541662</v>
      </c>
      <c r="H287" s="491">
        <v>-1061.894</v>
      </c>
      <c r="I287" s="492">
        <f t="shared" si="23"/>
        <v>3174.1001451558932</v>
      </c>
      <c r="J287" s="491"/>
      <c r="K287" s="491">
        <v>3415.0294646155789</v>
      </c>
      <c r="L287" s="491">
        <v>778.65138686744831</v>
      </c>
      <c r="M287" s="491">
        <f t="shared" si="24"/>
        <v>-1061.894</v>
      </c>
      <c r="N287" s="492">
        <f t="shared" si="26"/>
        <v>3131.786851483027</v>
      </c>
      <c r="O287" s="491"/>
      <c r="P287" s="491">
        <v>3371.7433622483827</v>
      </c>
      <c r="Q287" s="491">
        <v>812.9555034271616</v>
      </c>
      <c r="R287" s="491">
        <f t="shared" si="25"/>
        <v>-1061.894</v>
      </c>
      <c r="S287" s="492">
        <f t="shared" si="27"/>
        <v>3122.8048656755436</v>
      </c>
    </row>
    <row r="288" spans="1:19">
      <c r="A288" s="489">
        <v>924</v>
      </c>
      <c r="B288" s="490" t="s">
        <v>282</v>
      </c>
      <c r="C288" s="491">
        <v>3043.2486952944346</v>
      </c>
      <c r="D288" s="491">
        <v>-266.52448813839118</v>
      </c>
      <c r="E288" s="491">
        <v>-88.841496046130388</v>
      </c>
      <c r="F288" s="491">
        <v>-33.887642334388822</v>
      </c>
      <c r="G288" s="491">
        <v>761.80356399066943</v>
      </c>
      <c r="H288" s="491">
        <v>185.959</v>
      </c>
      <c r="I288" s="492">
        <f t="shared" si="23"/>
        <v>3991.0112592851037</v>
      </c>
      <c r="J288" s="491"/>
      <c r="K288" s="491">
        <v>2964.2870356117369</v>
      </c>
      <c r="L288" s="491">
        <v>788.68954204373279</v>
      </c>
      <c r="M288" s="491">
        <f t="shared" si="24"/>
        <v>185.959</v>
      </c>
      <c r="N288" s="492">
        <f t="shared" si="26"/>
        <v>3938.9355776554694</v>
      </c>
      <c r="O288" s="491"/>
      <c r="P288" s="491">
        <v>2988.6795351921287</v>
      </c>
      <c r="Q288" s="491">
        <v>819.46970937147876</v>
      </c>
      <c r="R288" s="491">
        <f t="shared" si="25"/>
        <v>185.959</v>
      </c>
      <c r="S288" s="492">
        <f t="shared" si="27"/>
        <v>3994.1082445636075</v>
      </c>
    </row>
    <row r="289" spans="1:19">
      <c r="A289" s="489">
        <v>925</v>
      </c>
      <c r="B289" s="490" t="s">
        <v>283</v>
      </c>
      <c r="C289" s="491">
        <v>3635.5287452249663</v>
      </c>
      <c r="D289" s="491">
        <v>-310.0405366090518</v>
      </c>
      <c r="E289" s="491">
        <v>-103.34684553635061</v>
      </c>
      <c r="F289" s="491">
        <v>-39.198133229398891</v>
      </c>
      <c r="G289" s="491">
        <v>859.52966058585719</v>
      </c>
      <c r="H289" s="491">
        <v>120.111</v>
      </c>
      <c r="I289" s="492">
        <f t="shared" si="23"/>
        <v>4615.1694058108233</v>
      </c>
      <c r="J289" s="491"/>
      <c r="K289" s="491">
        <v>3765.1929254265688</v>
      </c>
      <c r="L289" s="491">
        <v>887.58538425211827</v>
      </c>
      <c r="M289" s="491">
        <f t="shared" si="24"/>
        <v>120.111</v>
      </c>
      <c r="N289" s="492">
        <f t="shared" si="26"/>
        <v>4772.8893096786869</v>
      </c>
      <c r="O289" s="491"/>
      <c r="P289" s="491">
        <v>3879.0867846232877</v>
      </c>
      <c r="Q289" s="491">
        <v>919.50149997486926</v>
      </c>
      <c r="R289" s="491">
        <f t="shared" si="25"/>
        <v>120.111</v>
      </c>
      <c r="S289" s="492">
        <f t="shared" si="27"/>
        <v>4918.6992845981567</v>
      </c>
    </row>
    <row r="290" spans="1:19">
      <c r="A290" s="489">
        <v>927</v>
      </c>
      <c r="B290" s="490" t="s">
        <v>284</v>
      </c>
      <c r="C290" s="491">
        <v>18397.961336417833</v>
      </c>
      <c r="D290" s="491">
        <v>-2615.7578158673805</v>
      </c>
      <c r="E290" s="491">
        <v>-871.91927195579365</v>
      </c>
      <c r="F290" s="491">
        <v>-338.73758698061999</v>
      </c>
      <c r="G290" s="491">
        <v>4414.0367086931956</v>
      </c>
      <c r="H290" s="491">
        <v>-3298.1039999999998</v>
      </c>
      <c r="I290" s="492">
        <f t="shared" si="23"/>
        <v>19513.894045111028</v>
      </c>
      <c r="J290" s="491"/>
      <c r="K290" s="491">
        <v>17343.031579125993</v>
      </c>
      <c r="L290" s="491">
        <v>4478.0056319724026</v>
      </c>
      <c r="M290" s="491">
        <f t="shared" si="24"/>
        <v>-3298.1039999999998</v>
      </c>
      <c r="N290" s="492">
        <f t="shared" si="26"/>
        <v>18522.933211098396</v>
      </c>
      <c r="O290" s="491"/>
      <c r="P290" s="491">
        <v>16665.76190702197</v>
      </c>
      <c r="Q290" s="491">
        <v>4675.1082802759338</v>
      </c>
      <c r="R290" s="491">
        <f t="shared" si="25"/>
        <v>-3298.1039999999998</v>
      </c>
      <c r="S290" s="492">
        <f t="shared" si="27"/>
        <v>18042.766187297904</v>
      </c>
    </row>
    <row r="291" spans="1:19">
      <c r="A291" s="489">
        <v>931</v>
      </c>
      <c r="B291" s="490" t="s">
        <v>285</v>
      </c>
      <c r="C291" s="491">
        <v>7524.8591352793628</v>
      </c>
      <c r="D291" s="491">
        <v>-538.38670363596941</v>
      </c>
      <c r="E291" s="491">
        <v>-179.46223454532316</v>
      </c>
      <c r="F291" s="491">
        <v>-66.814999822839013</v>
      </c>
      <c r="G291" s="491">
        <v>1391.8226044419737</v>
      </c>
      <c r="H291" s="491">
        <v>31.173999999999999</v>
      </c>
      <c r="I291" s="492">
        <f t="shared" si="23"/>
        <v>8947.8557397213372</v>
      </c>
      <c r="J291" s="491"/>
      <c r="K291" s="491">
        <v>7414.8257337434034</v>
      </c>
      <c r="L291" s="491">
        <v>1440.2017047527711</v>
      </c>
      <c r="M291" s="491">
        <f t="shared" si="24"/>
        <v>31.173999999999999</v>
      </c>
      <c r="N291" s="492">
        <f t="shared" si="26"/>
        <v>8886.2014384961749</v>
      </c>
      <c r="O291" s="491"/>
      <c r="P291" s="491">
        <v>7480.4984228674875</v>
      </c>
      <c r="Q291" s="491">
        <v>1497.0303179534615</v>
      </c>
      <c r="R291" s="491">
        <f t="shared" si="25"/>
        <v>31.173999999999999</v>
      </c>
      <c r="S291" s="492">
        <f t="shared" si="27"/>
        <v>9008.7027408209506</v>
      </c>
    </row>
    <row r="292" spans="1:19">
      <c r="A292" s="489">
        <v>934</v>
      </c>
      <c r="B292" s="490" t="s">
        <v>286</v>
      </c>
      <c r="C292" s="491">
        <v>1855.8589605278764</v>
      </c>
      <c r="D292" s="491">
        <v>-241.64525044726506</v>
      </c>
      <c r="E292" s="491">
        <v>-80.548416815755019</v>
      </c>
      <c r="F292" s="491">
        <v>-30.220048404719567</v>
      </c>
      <c r="G292" s="491">
        <v>602.08802258985077</v>
      </c>
      <c r="H292" s="491">
        <v>-776.61199999999997</v>
      </c>
      <c r="I292" s="492">
        <f t="shared" si="23"/>
        <v>1681.334983117727</v>
      </c>
      <c r="J292" s="491"/>
      <c r="K292" s="491">
        <v>1864.2200033562435</v>
      </c>
      <c r="L292" s="491">
        <v>623.33193200752783</v>
      </c>
      <c r="M292" s="491">
        <f t="shared" si="24"/>
        <v>-776.61199999999997</v>
      </c>
      <c r="N292" s="492">
        <f t="shared" si="26"/>
        <v>1710.9399353637714</v>
      </c>
      <c r="O292" s="491"/>
      <c r="P292" s="491">
        <v>2002.6105677392236</v>
      </c>
      <c r="Q292" s="491">
        <v>649.13695545556652</v>
      </c>
      <c r="R292" s="491">
        <f t="shared" si="25"/>
        <v>-776.61199999999997</v>
      </c>
      <c r="S292" s="492">
        <f t="shared" si="27"/>
        <v>1875.13552319479</v>
      </c>
    </row>
    <row r="293" spans="1:19">
      <c r="A293" s="489">
        <v>935</v>
      </c>
      <c r="B293" s="490" t="s">
        <v>287</v>
      </c>
      <c r="C293" s="491">
        <v>1376.3639045670539</v>
      </c>
      <c r="D293" s="491">
        <v>-270.05281639276905</v>
      </c>
      <c r="E293" s="491">
        <v>-90.017605464256349</v>
      </c>
      <c r="F293" s="491">
        <v>-34.165315060925302</v>
      </c>
      <c r="G293" s="491">
        <v>670.89706829944043</v>
      </c>
      <c r="H293" s="491">
        <v>62.258000000000003</v>
      </c>
      <c r="I293" s="492">
        <f t="shared" si="23"/>
        <v>2109.5189728664941</v>
      </c>
      <c r="J293" s="491"/>
      <c r="K293" s="491">
        <v>1376.6961397008445</v>
      </c>
      <c r="L293" s="491">
        <v>695.84746309090008</v>
      </c>
      <c r="M293" s="491">
        <f t="shared" si="24"/>
        <v>62.258000000000003</v>
      </c>
      <c r="N293" s="492">
        <f t="shared" si="26"/>
        <v>2134.8016027917442</v>
      </c>
      <c r="O293" s="491"/>
      <c r="P293" s="491">
        <v>1483.9608818799879</v>
      </c>
      <c r="Q293" s="491">
        <v>724.23053906124517</v>
      </c>
      <c r="R293" s="491">
        <f t="shared" si="25"/>
        <v>62.258000000000003</v>
      </c>
      <c r="S293" s="492">
        <f t="shared" si="27"/>
        <v>2270.4494209412328</v>
      </c>
    </row>
    <row r="294" spans="1:19">
      <c r="A294" s="489">
        <v>936</v>
      </c>
      <c r="B294" s="490" t="s">
        <v>288</v>
      </c>
      <c r="C294" s="491">
        <v>5759.7794356415579</v>
      </c>
      <c r="D294" s="491">
        <v>-578.55536376273301</v>
      </c>
      <c r="E294" s="491">
        <v>-192.85178792091102</v>
      </c>
      <c r="F294" s="491">
        <v>-71.975084657641816</v>
      </c>
      <c r="G294" s="491">
        <v>1511.4581384450676</v>
      </c>
      <c r="H294" s="491">
        <v>714.83500000000004</v>
      </c>
      <c r="I294" s="492">
        <f t="shared" si="23"/>
        <v>7986.0725740866255</v>
      </c>
      <c r="J294" s="491"/>
      <c r="K294" s="491">
        <v>5781.8355084756258</v>
      </c>
      <c r="L294" s="491">
        <v>1562.9479067233133</v>
      </c>
      <c r="M294" s="491">
        <f t="shared" si="24"/>
        <v>714.83500000000004</v>
      </c>
      <c r="N294" s="492">
        <f t="shared" si="26"/>
        <v>8059.6184151989391</v>
      </c>
      <c r="O294" s="491"/>
      <c r="P294" s="491">
        <v>5738.6590820594911</v>
      </c>
      <c r="Q294" s="491">
        <v>1625.7028225019847</v>
      </c>
      <c r="R294" s="491">
        <f t="shared" si="25"/>
        <v>714.83500000000004</v>
      </c>
      <c r="S294" s="492">
        <f t="shared" si="27"/>
        <v>8079.196904561476</v>
      </c>
    </row>
    <row r="295" spans="1:19">
      <c r="A295" s="489">
        <v>946</v>
      </c>
      <c r="B295" s="490" t="s">
        <v>289</v>
      </c>
      <c r="C295" s="491">
        <v>7475.214037625562</v>
      </c>
      <c r="D295" s="491">
        <v>-568.78460859676341</v>
      </c>
      <c r="E295" s="491">
        <v>-189.59486953225451</v>
      </c>
      <c r="F295" s="491">
        <v>-71.951945263763776</v>
      </c>
      <c r="G295" s="491">
        <v>1447.9673331510826</v>
      </c>
      <c r="H295" s="491">
        <v>591.03700000000003</v>
      </c>
      <c r="I295" s="492">
        <f t="shared" si="23"/>
        <v>9514.2183707766453</v>
      </c>
      <c r="J295" s="491"/>
      <c r="K295" s="491">
        <v>7666.8197773884476</v>
      </c>
      <c r="L295" s="491">
        <v>1495.6402121486574</v>
      </c>
      <c r="M295" s="491">
        <f t="shared" si="24"/>
        <v>591.03700000000003</v>
      </c>
      <c r="N295" s="492">
        <f t="shared" si="26"/>
        <v>9753.496989537105</v>
      </c>
      <c r="O295" s="491"/>
      <c r="P295" s="491">
        <v>7924.4892214294396</v>
      </c>
      <c r="Q295" s="491">
        <v>1551.1004303511443</v>
      </c>
      <c r="R295" s="491">
        <f t="shared" si="25"/>
        <v>591.03700000000003</v>
      </c>
      <c r="S295" s="492">
        <f t="shared" si="27"/>
        <v>10066.626651780583</v>
      </c>
    </row>
    <row r="296" spans="1:19">
      <c r="A296" s="489">
        <v>976</v>
      </c>
      <c r="B296" s="490" t="s">
        <v>290</v>
      </c>
      <c r="C296" s="491">
        <v>4068.7514244019103</v>
      </c>
      <c r="D296" s="491">
        <v>-342.70019045085735</v>
      </c>
      <c r="E296" s="491">
        <v>-114.23339681695245</v>
      </c>
      <c r="F296" s="491">
        <v>-42.345090796812258</v>
      </c>
      <c r="G296" s="491">
        <v>874.74145735874799</v>
      </c>
      <c r="H296" s="491">
        <v>-695.84400000000005</v>
      </c>
      <c r="I296" s="492">
        <f t="shared" si="23"/>
        <v>4247.6488817606578</v>
      </c>
      <c r="J296" s="491"/>
      <c r="K296" s="491">
        <v>4248.7003202692686</v>
      </c>
      <c r="L296" s="491">
        <v>902.63685919863269</v>
      </c>
      <c r="M296" s="491">
        <f t="shared" si="24"/>
        <v>-695.84400000000005</v>
      </c>
      <c r="N296" s="492">
        <f t="shared" si="26"/>
        <v>4455.4931794679014</v>
      </c>
      <c r="O296" s="491"/>
      <c r="P296" s="491">
        <v>4405.9165799607981</v>
      </c>
      <c r="Q296" s="491">
        <v>935.03287814646137</v>
      </c>
      <c r="R296" s="491">
        <f t="shared" si="25"/>
        <v>-695.84400000000005</v>
      </c>
      <c r="S296" s="492">
        <f t="shared" si="27"/>
        <v>4645.1054581072594</v>
      </c>
    </row>
    <row r="297" spans="1:19">
      <c r="A297" s="489">
        <v>977</v>
      </c>
      <c r="B297" s="490" t="s">
        <v>291</v>
      </c>
      <c r="C297" s="491">
        <v>15062.627065108809</v>
      </c>
      <c r="D297" s="491">
        <v>-1383.5570254923341</v>
      </c>
      <c r="E297" s="491">
        <v>-461.18567516411139</v>
      </c>
      <c r="F297" s="491">
        <v>-178.6708298292819</v>
      </c>
      <c r="G297" s="491">
        <v>2644.2586894685674</v>
      </c>
      <c r="H297" s="491">
        <v>182.83600000000001</v>
      </c>
      <c r="I297" s="492">
        <f t="shared" si="23"/>
        <v>17889.721754577375</v>
      </c>
      <c r="J297" s="491"/>
      <c r="K297" s="491">
        <v>15625.15868406102</v>
      </c>
      <c r="L297" s="491">
        <v>2752.7828192700676</v>
      </c>
      <c r="M297" s="491">
        <f t="shared" si="24"/>
        <v>182.83600000000001</v>
      </c>
      <c r="N297" s="492">
        <f t="shared" si="26"/>
        <v>18560.777503331086</v>
      </c>
      <c r="O297" s="491"/>
      <c r="P297" s="491">
        <v>16265.896121478356</v>
      </c>
      <c r="Q297" s="491">
        <v>2886.6423015620344</v>
      </c>
      <c r="R297" s="491">
        <f t="shared" si="25"/>
        <v>182.83600000000001</v>
      </c>
      <c r="S297" s="492">
        <f t="shared" si="27"/>
        <v>19335.37442304039</v>
      </c>
    </row>
    <row r="298" spans="1:19">
      <c r="A298" s="489">
        <v>980</v>
      </c>
      <c r="B298" s="490" t="s">
        <v>292</v>
      </c>
      <c r="C298" s="491">
        <v>27109.452999743542</v>
      </c>
      <c r="D298" s="491">
        <v>-3040.4237857660937</v>
      </c>
      <c r="E298" s="491">
        <v>-1013.4745952553645</v>
      </c>
      <c r="F298" s="491">
        <v>-390.70866563069671</v>
      </c>
      <c r="G298" s="491">
        <v>4613.6964807485238</v>
      </c>
      <c r="H298" s="491">
        <v>-3835.518</v>
      </c>
      <c r="I298" s="492">
        <f t="shared" si="23"/>
        <v>27887.631480492066</v>
      </c>
      <c r="J298" s="491"/>
      <c r="K298" s="491">
        <v>27871.776851076804</v>
      </c>
      <c r="L298" s="491">
        <v>4735.5961673076845</v>
      </c>
      <c r="M298" s="491">
        <f t="shared" si="24"/>
        <v>-3835.518</v>
      </c>
      <c r="N298" s="492">
        <f t="shared" si="26"/>
        <v>28771.855018384489</v>
      </c>
      <c r="O298" s="491"/>
      <c r="P298" s="491">
        <v>27611.389437506474</v>
      </c>
      <c r="Q298" s="491">
        <v>4960.8576194088992</v>
      </c>
      <c r="R298" s="491">
        <f t="shared" si="25"/>
        <v>-3835.518</v>
      </c>
      <c r="S298" s="492">
        <f t="shared" si="27"/>
        <v>28736.729056915374</v>
      </c>
    </row>
    <row r="299" spans="1:19">
      <c r="A299" s="489">
        <v>981</v>
      </c>
      <c r="B299" s="490" t="s">
        <v>293</v>
      </c>
      <c r="C299" s="491">
        <v>1996.2917623780245</v>
      </c>
      <c r="D299" s="491">
        <v>-202.381289872906</v>
      </c>
      <c r="E299" s="491">
        <v>-67.460429957635341</v>
      </c>
      <c r="F299" s="491">
        <v>-26.147515082184619</v>
      </c>
      <c r="G299" s="491">
        <v>536.40017782329801</v>
      </c>
      <c r="H299" s="491">
        <v>-536.46</v>
      </c>
      <c r="I299" s="492">
        <f t="shared" si="23"/>
        <v>1996.2319402013227</v>
      </c>
      <c r="J299" s="491"/>
      <c r="K299" s="491">
        <v>1859.0609098421794</v>
      </c>
      <c r="L299" s="491">
        <v>555.64711478543563</v>
      </c>
      <c r="M299" s="491">
        <f t="shared" si="24"/>
        <v>-536.46</v>
      </c>
      <c r="N299" s="492">
        <f t="shared" si="26"/>
        <v>1878.248024627615</v>
      </c>
      <c r="O299" s="491"/>
      <c r="P299" s="491">
        <v>1958.1729489490488</v>
      </c>
      <c r="Q299" s="491">
        <v>577.94240672205899</v>
      </c>
      <c r="R299" s="491">
        <f t="shared" si="25"/>
        <v>-536.46</v>
      </c>
      <c r="S299" s="492">
        <f t="shared" si="27"/>
        <v>1999.6553556711078</v>
      </c>
    </row>
    <row r="300" spans="1:19">
      <c r="A300" s="489">
        <v>989</v>
      </c>
      <c r="B300" s="490" t="s">
        <v>294</v>
      </c>
      <c r="C300" s="491">
        <v>1470.3770565756638</v>
      </c>
      <c r="D300" s="491">
        <v>-489.08057802991942</v>
      </c>
      <c r="E300" s="491">
        <v>-163.02685934330648</v>
      </c>
      <c r="F300" s="491">
        <v>-60.729339232914633</v>
      </c>
      <c r="G300" s="491">
        <v>1236.1537599226988</v>
      </c>
      <c r="H300" s="491">
        <v>-442.11399999999998</v>
      </c>
      <c r="I300" s="492">
        <f t="shared" si="23"/>
        <v>2264.4168164983626</v>
      </c>
      <c r="J300" s="491"/>
      <c r="K300" s="491">
        <v>1247.3266308412035</v>
      </c>
      <c r="L300" s="491">
        <v>1281.7337698451158</v>
      </c>
      <c r="M300" s="491">
        <f t="shared" si="24"/>
        <v>-442.11399999999998</v>
      </c>
      <c r="N300" s="492">
        <f t="shared" si="26"/>
        <v>2086.9464006863195</v>
      </c>
      <c r="O300" s="491"/>
      <c r="P300" s="491">
        <v>1466.6286516128803</v>
      </c>
      <c r="Q300" s="491">
        <v>1334.7003997875224</v>
      </c>
      <c r="R300" s="491">
        <f t="shared" si="25"/>
        <v>-442.11399999999998</v>
      </c>
      <c r="S300" s="492">
        <f t="shared" si="27"/>
        <v>2359.2150514004029</v>
      </c>
    </row>
    <row r="301" spans="1:19">
      <c r="A301" s="489">
        <v>992</v>
      </c>
      <c r="B301" s="490" t="s">
        <v>295</v>
      </c>
      <c r="C301" s="491">
        <v>9077.9770962589901</v>
      </c>
      <c r="D301" s="491">
        <v>-1639.3155889571105</v>
      </c>
      <c r="E301" s="491">
        <v>-546.43852965237022</v>
      </c>
      <c r="F301" s="491">
        <v>-207.84960550948966</v>
      </c>
      <c r="G301" s="491">
        <v>3207.1616351742618</v>
      </c>
      <c r="H301" s="491">
        <v>-878.88099999999997</v>
      </c>
      <c r="I301" s="492">
        <f t="shared" si="23"/>
        <v>11406.257731433252</v>
      </c>
      <c r="J301" s="491"/>
      <c r="K301" s="491">
        <v>8461.0560108313493</v>
      </c>
      <c r="L301" s="491">
        <v>3328.6841858347248</v>
      </c>
      <c r="M301" s="491">
        <f t="shared" si="24"/>
        <v>-878.88099999999997</v>
      </c>
      <c r="N301" s="492">
        <f t="shared" si="26"/>
        <v>10910.859196666075</v>
      </c>
      <c r="O301" s="491"/>
      <c r="P301" s="491">
        <v>8587.6958661699628</v>
      </c>
      <c r="Q301" s="491">
        <v>3479.7800293146183</v>
      </c>
      <c r="R301" s="491">
        <f t="shared" si="25"/>
        <v>-878.88099999999997</v>
      </c>
      <c r="S301" s="492">
        <f t="shared" si="27"/>
        <v>11188.594895484583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T404"/>
  <sheetViews>
    <sheetView zoomScale="90" zoomScaleNormal="90" workbookViewId="0">
      <pane xSplit="2" ySplit="6" topLeftCell="C7" activePane="bottomRight" state="frozen"/>
      <selection pane="topRight" activeCell="C1" sqref="C1"/>
      <selection pane="bottomLeft" activeCell="A11" sqref="A11"/>
      <selection pane="bottomRight" activeCell="C34" sqref="C34"/>
    </sheetView>
  </sheetViews>
  <sheetFormatPr defaultRowHeight="14.25"/>
  <cols>
    <col min="1" max="1" width="20.75" style="58" customWidth="1"/>
    <col min="2" max="2" width="19.125" style="1" customWidth="1"/>
    <col min="3" max="3" width="19.125" style="2" customWidth="1"/>
    <col min="4" max="4" width="16.375" style="2" bestFit="1" customWidth="1"/>
    <col min="5" max="5" width="19.125" style="2" customWidth="1"/>
    <col min="6" max="6" width="19.125" style="7" customWidth="1"/>
    <col min="7" max="7" width="19.125" style="50" customWidth="1"/>
    <col min="8" max="8" width="19.125" style="51" customWidth="1"/>
    <col min="9" max="9" width="20.625" style="51" bestFit="1" customWidth="1"/>
    <col min="10" max="11" width="19.125" style="7" customWidth="1"/>
    <col min="12" max="12" width="19.125" style="8" customWidth="1"/>
    <col min="13" max="13" width="19.125" style="7" customWidth="1"/>
    <col min="14" max="15" width="19.125" style="66" customWidth="1"/>
    <col min="16" max="16" width="17.875" style="7" customWidth="1"/>
    <col min="17" max="17" width="19.125" style="66" customWidth="1"/>
    <col min="18" max="18" width="19.125" style="67" customWidth="1"/>
    <col min="19" max="19" width="19.125" style="9" customWidth="1"/>
    <col min="20" max="20" width="11.125" style="11" customWidth="1"/>
  </cols>
  <sheetData>
    <row r="1" spans="1:20" ht="23.25">
      <c r="A1" s="316" t="s">
        <v>782</v>
      </c>
      <c r="E1" s="4"/>
      <c r="F1" s="3"/>
      <c r="G1" s="4"/>
      <c r="H1" s="5"/>
      <c r="I1" s="6"/>
      <c r="R1" s="70"/>
    </row>
    <row r="2" spans="1:20" ht="15">
      <c r="A2" s="132" t="s">
        <v>783</v>
      </c>
      <c r="B2" s="326"/>
      <c r="C2" s="14"/>
      <c r="D2" s="14"/>
      <c r="E2" s="14"/>
      <c r="F2" s="15"/>
      <c r="G2" s="16"/>
      <c r="H2" s="17"/>
      <c r="I2" s="17"/>
      <c r="J2" s="15"/>
      <c r="K2" s="15"/>
      <c r="L2" s="18"/>
      <c r="M2" s="15"/>
      <c r="N2" s="121"/>
      <c r="O2" s="121"/>
      <c r="P2" s="15"/>
      <c r="Q2" s="121"/>
      <c r="R2" s="123"/>
      <c r="S2" s="19"/>
      <c r="T2" s="10"/>
    </row>
    <row r="3" spans="1:20" ht="15">
      <c r="A3" s="22" t="s">
        <v>784</v>
      </c>
      <c r="B3" s="312">
        <v>0.21920000000000001</v>
      </c>
      <c r="C3" s="14"/>
      <c r="E3" s="14"/>
      <c r="F3" s="15"/>
      <c r="G3" s="14"/>
      <c r="H3" s="17"/>
      <c r="I3" s="17"/>
      <c r="J3" s="23"/>
      <c r="K3" s="15"/>
      <c r="L3" s="18"/>
      <c r="M3" s="24"/>
      <c r="N3" s="122"/>
      <c r="O3" s="122"/>
      <c r="P3" s="15"/>
      <c r="Q3" s="364"/>
      <c r="R3" s="34"/>
      <c r="S3" s="15"/>
      <c r="T3" s="10"/>
    </row>
    <row r="4" spans="1:20" ht="15">
      <c r="A4" s="12" t="s">
        <v>785</v>
      </c>
      <c r="B4" s="313">
        <v>293</v>
      </c>
      <c r="C4" s="15"/>
      <c r="D4" s="326"/>
      <c r="E4" s="326"/>
      <c r="F4" s="326"/>
      <c r="G4" s="326"/>
      <c r="H4" s="326"/>
      <c r="I4" s="326"/>
      <c r="J4" s="326"/>
      <c r="K4" s="326"/>
      <c r="L4" s="326"/>
      <c r="M4" s="326"/>
      <c r="N4" s="326"/>
      <c r="O4" s="326"/>
      <c r="P4" s="326"/>
      <c r="Q4" s="365"/>
      <c r="R4" s="365"/>
      <c r="S4" s="365"/>
      <c r="T4" s="10"/>
    </row>
    <row r="5" spans="1:20" s="311" customFormat="1" ht="59.25" customHeight="1">
      <c r="A5" s="217" t="s">
        <v>786</v>
      </c>
      <c r="B5" s="216" t="s">
        <v>787</v>
      </c>
      <c r="C5" s="218" t="s">
        <v>788</v>
      </c>
      <c r="D5" s="218" t="s">
        <v>789</v>
      </c>
      <c r="E5" s="218" t="s">
        <v>790</v>
      </c>
      <c r="F5" s="204" t="s">
        <v>791</v>
      </c>
      <c r="G5" s="309" t="s">
        <v>792</v>
      </c>
      <c r="H5" s="309" t="s">
        <v>793</v>
      </c>
      <c r="I5" s="309" t="s">
        <v>794</v>
      </c>
      <c r="J5" s="218" t="s">
        <v>795</v>
      </c>
      <c r="K5" s="218" t="s">
        <v>796</v>
      </c>
      <c r="L5" s="218" t="s">
        <v>797</v>
      </c>
      <c r="M5" s="218" t="s">
        <v>798</v>
      </c>
      <c r="N5" s="204" t="s">
        <v>799</v>
      </c>
      <c r="O5" s="204" t="s">
        <v>800</v>
      </c>
      <c r="P5" s="216" t="s">
        <v>801</v>
      </c>
      <c r="Q5" s="216" t="s">
        <v>802</v>
      </c>
      <c r="R5" s="216" t="s">
        <v>803</v>
      </c>
      <c r="S5" s="310"/>
    </row>
    <row r="6" spans="1:20" s="31" customFormat="1" ht="15">
      <c r="A6" s="13"/>
      <c r="B6" s="13" t="s">
        <v>820</v>
      </c>
      <c r="C6" s="315">
        <f t="shared" ref="C6:K6" si="0">SUM(C7:C299)</f>
        <v>5533611</v>
      </c>
      <c r="D6" s="315">
        <f t="shared" si="0"/>
        <v>8118640370.71</v>
      </c>
      <c r="E6" s="315">
        <f t="shared" si="0"/>
        <v>1723145411.9442766</v>
      </c>
      <c r="F6" s="308">
        <f>SUM(F7:F299)</f>
        <v>9841785782.6542721</v>
      </c>
      <c r="G6" s="329">
        <v>1388.69</v>
      </c>
      <c r="H6" s="315">
        <f t="shared" si="0"/>
        <v>7684470259.5899906</v>
      </c>
      <c r="I6" s="308">
        <f t="shared" si="0"/>
        <v>2157315523.0642767</v>
      </c>
      <c r="J6" s="315">
        <f>SUM(J7:J299)</f>
        <v>277653820.72280204</v>
      </c>
      <c r="K6" s="315">
        <f t="shared" si="0"/>
        <v>-785283919.13769388</v>
      </c>
      <c r="L6" s="308">
        <f>SUM(L7:L299)</f>
        <v>1649685424.649385</v>
      </c>
      <c r="M6" s="315">
        <f>SUM(M7:M299)</f>
        <v>808485152.80636096</v>
      </c>
      <c r="N6" s="308">
        <f>SUM(N7:N375)</f>
        <v>2458170577.4557462</v>
      </c>
      <c r="O6" s="244">
        <f>SUM(O7:O375)</f>
        <v>848000000.00000095</v>
      </c>
      <c r="P6" s="379">
        <f>SUM(P7:P375)</f>
        <v>3306170577.4557424</v>
      </c>
      <c r="Q6" s="315">
        <f>SUM(Q7:Q375)</f>
        <v>19883304.764948469</v>
      </c>
      <c r="R6" s="347">
        <f>SUM(R7:R375)</f>
        <v>3326053882.2206974</v>
      </c>
      <c r="S6" s="30"/>
    </row>
    <row r="7" spans="1:20" ht="15">
      <c r="A7" s="32">
        <v>5</v>
      </c>
      <c r="B7" s="13" t="s">
        <v>3</v>
      </c>
      <c r="C7" s="15">
        <v>9183</v>
      </c>
      <c r="D7" s="15">
        <v>15033472.670000002</v>
      </c>
      <c r="E7" s="15">
        <v>1961662.9477066533</v>
      </c>
      <c r="F7" s="234">
        <f>Yhteenveto[[#This Row],[Åldersstruktur, kalkylerade kostnader]]+Yhteenveto[[#This Row],[Andra kalkylerade kostnader]]</f>
        <v>16995135.617706656</v>
      </c>
      <c r="G7" s="329">
        <v>1388.69</v>
      </c>
      <c r="H7" s="17">
        <v>12752340.270000001</v>
      </c>
      <c r="I7" s="345">
        <f>Yhteenveto[[#This Row],[Kalkylerade kostander sammanlagt]]-Yhteenveto[[#This Row],[Självfinansieringsandel, €]]</f>
        <v>4242795.347706655</v>
      </c>
      <c r="J7" s="33">
        <v>603946.22586553474</v>
      </c>
      <c r="K7" s="34">
        <v>59091.761859764112</v>
      </c>
      <c r="L7" s="234">
        <f>Yhteenveto[[#This Row],[Statsandel efter självfinansieringsandelen (mellansumma)]]+Yhteenveto[[#This Row],[Tilläggsdelar sammanlagt]]+Yhteenveto[[#This Row],[Minskiningar och höjningar av statsandelen, netto]]</f>
        <v>4905833.3354319539</v>
      </c>
      <c r="M7" s="34">
        <v>5328311.2382792467</v>
      </c>
      <c r="N7" s="308">
        <f>SUM(Yhteenveto[[#This Row],[Statsandelar före skatteutjämning ]]+Yhteenveto[[#This Row],[Utjämning av statsandelarna på basis av skatteinkomsterna]])</f>
        <v>10234144.573711202</v>
      </c>
      <c r="O7" s="244">
        <v>1998836.7833538039</v>
      </c>
      <c r="P7" s="380">
        <f>SUM(Yhteenveto[[#This Row],[Statsandel för kommunal basservice, sammanlagt ]:[Ersättning för förlorade skatteinkomster orsakade av förändringar i beskattningsgrunden ]])</f>
        <v>12232981.357065005</v>
      </c>
      <c r="Q7" s="34">
        <v>2028438.6079999993</v>
      </c>
      <c r="R7" s="347">
        <f>+Yhteenveto[[#This Row],[Statsandel för kommunal basservice, sammanlagt ]]+Yhteenveto[[#This Row],[Ersättning för förlorade skatteinkomster orsakade av förändringar i beskattningsgrunden ]]+Yhteenveto[[#This Row],[Hemkommunsersättningar, netto]]</f>
        <v>14261419.965065004</v>
      </c>
      <c r="S7" s="11"/>
      <c r="T7"/>
    </row>
    <row r="8" spans="1:20" ht="15">
      <c r="A8" s="32">
        <v>9</v>
      </c>
      <c r="B8" s="13" t="s">
        <v>4</v>
      </c>
      <c r="C8" s="15">
        <v>2447</v>
      </c>
      <c r="D8" s="15">
        <v>4493559.16</v>
      </c>
      <c r="E8" s="15">
        <v>417412.73056110297</v>
      </c>
      <c r="F8" s="234">
        <f>Yhteenveto[[#This Row],[Åldersstruktur, kalkylerade kostnader]]+Yhteenveto[[#This Row],[Andra kalkylerade kostnader]]</f>
        <v>4910971.8905611029</v>
      </c>
      <c r="G8" s="329">
        <v>1388.69</v>
      </c>
      <c r="H8" s="17">
        <v>3398124.43</v>
      </c>
      <c r="I8" s="345">
        <f>Yhteenveto[[#This Row],[Kalkylerade kostander sammanlagt]]-Yhteenveto[[#This Row],[Självfinansieringsandel, €]]</f>
        <v>1512847.4605611027</v>
      </c>
      <c r="J8" s="33">
        <v>69491.155272324555</v>
      </c>
      <c r="K8" s="34">
        <v>310041.94863251323</v>
      </c>
      <c r="L8" s="234">
        <f>Yhteenveto[[#This Row],[Statsandel efter självfinansieringsandelen (mellansumma)]]+Yhteenveto[[#This Row],[Tilläggsdelar sammanlagt]]+Yhteenveto[[#This Row],[Minskiningar och höjningar av statsandelen, netto]]</f>
        <v>1892380.5644659405</v>
      </c>
      <c r="M8" s="34">
        <v>1701923.5138172619</v>
      </c>
      <c r="N8" s="308">
        <f>SUM(Yhteenveto[[#This Row],[Statsandelar före skatteutjämning ]]+Yhteenveto[[#This Row],[Utjämning av statsandelarna på basis av skatteinkomsterna]])</f>
        <v>3594304.0782832024</v>
      </c>
      <c r="O8" s="244">
        <v>524718.77367367654</v>
      </c>
      <c r="P8" s="380">
        <f>SUM(Yhteenveto[[#This Row],[Statsandel för kommunal basservice, sammanlagt ]:[Ersättning för förlorade skatteinkomster orsakade av förändringar i beskattningsgrunden ]])</f>
        <v>4119022.8519568788</v>
      </c>
      <c r="Q8" s="34">
        <v>83543.599999999977</v>
      </c>
      <c r="R8" s="347">
        <f>+Yhteenveto[[#This Row],[Statsandel för kommunal basservice, sammanlagt ]]+Yhteenveto[[#This Row],[Ersättning för förlorade skatteinkomster orsakade av förändringar i beskattningsgrunden ]]+Yhteenveto[[#This Row],[Hemkommunsersättningar, netto]]</f>
        <v>4202566.4519568784</v>
      </c>
      <c r="S8" s="11"/>
      <c r="T8"/>
    </row>
    <row r="9" spans="1:20" ht="15">
      <c r="A9" s="32">
        <v>10</v>
      </c>
      <c r="B9" s="13" t="s">
        <v>5</v>
      </c>
      <c r="C9" s="15">
        <v>11102</v>
      </c>
      <c r="D9" s="15">
        <v>17419263.140000001</v>
      </c>
      <c r="E9" s="15">
        <v>2021755.3081408772</v>
      </c>
      <c r="F9" s="234">
        <f>Yhteenveto[[#This Row],[Åldersstruktur, kalkylerade kostnader]]+Yhteenveto[[#This Row],[Andra kalkylerade kostnader]]</f>
        <v>19441018.448140878</v>
      </c>
      <c r="G9" s="329">
        <v>1388.69</v>
      </c>
      <c r="H9" s="17">
        <v>15417236.380000001</v>
      </c>
      <c r="I9" s="345">
        <f>Yhteenveto[[#This Row],[Kalkylerade kostander sammanlagt]]-Yhteenveto[[#This Row],[Självfinansieringsandel, €]]</f>
        <v>4023782.0681408774</v>
      </c>
      <c r="J9" s="33">
        <v>707760.98595207778</v>
      </c>
      <c r="K9" s="34">
        <v>-2627164.6792911887</v>
      </c>
      <c r="L9" s="234">
        <f>Yhteenveto[[#This Row],[Statsandel efter självfinansieringsandelen (mellansumma)]]+Yhteenveto[[#This Row],[Tilläggsdelar sammanlagt]]+Yhteenveto[[#This Row],[Minskiningar och höjningar av statsandelen, netto]]</f>
        <v>2104378.3748017661</v>
      </c>
      <c r="M9" s="34">
        <v>6432598.827244279</v>
      </c>
      <c r="N9" s="308">
        <f>SUM(Yhteenveto[[#This Row],[Statsandelar före skatteutjämning ]]+Yhteenveto[[#This Row],[Utjämning av statsandelarna på basis av skatteinkomsterna]])</f>
        <v>8536977.2020460442</v>
      </c>
      <c r="O9" s="244">
        <v>2446371.1142968205</v>
      </c>
      <c r="P9" s="380">
        <f>SUM(Yhteenveto[[#This Row],[Statsandel för kommunal basservice, sammanlagt ]:[Ersättning för förlorade skatteinkomster orsakade av förändringar i beskattningsgrunden ]])</f>
        <v>10983348.316342864</v>
      </c>
      <c r="Q9" s="34">
        <v>-46321.942500000005</v>
      </c>
      <c r="R9" s="347">
        <f>+Yhteenveto[[#This Row],[Statsandel för kommunal basservice, sammanlagt ]]+Yhteenveto[[#This Row],[Ersättning för förlorade skatteinkomster orsakade av förändringar i beskattningsgrunden ]]+Yhteenveto[[#This Row],[Hemkommunsersättningar, netto]]</f>
        <v>10937026.373842863</v>
      </c>
      <c r="S9" s="11"/>
      <c r="T9"/>
    </row>
    <row r="10" spans="1:20" ht="15">
      <c r="A10" s="32">
        <v>16</v>
      </c>
      <c r="B10" s="13" t="s">
        <v>6</v>
      </c>
      <c r="C10" s="15">
        <v>8014</v>
      </c>
      <c r="D10" s="15">
        <v>10497530.290000001</v>
      </c>
      <c r="E10" s="15">
        <v>1655391.2168641158</v>
      </c>
      <c r="F10" s="234">
        <f>Yhteenveto[[#This Row],[Åldersstruktur, kalkylerade kostnader]]+Yhteenveto[[#This Row],[Andra kalkylerade kostnader]]</f>
        <v>12152921.506864117</v>
      </c>
      <c r="G10" s="329">
        <v>1388.69</v>
      </c>
      <c r="H10" s="17">
        <v>11128961.66</v>
      </c>
      <c r="I10" s="345">
        <f>Yhteenveto[[#This Row],[Kalkylerade kostander sammanlagt]]-Yhteenveto[[#This Row],[Självfinansieringsandel, €]]</f>
        <v>1023959.8468641173</v>
      </c>
      <c r="J10" s="33">
        <v>234686.48954985311</v>
      </c>
      <c r="K10" s="34">
        <v>3281032.6693369858</v>
      </c>
      <c r="L10" s="234">
        <f>Yhteenveto[[#This Row],[Statsandel efter självfinansieringsandelen (mellansumma)]]+Yhteenveto[[#This Row],[Tilläggsdelar sammanlagt]]+Yhteenveto[[#This Row],[Minskiningar och höjningar av statsandelen, netto]]</f>
        <v>4539679.005750956</v>
      </c>
      <c r="M10" s="34">
        <v>2368648.8969992241</v>
      </c>
      <c r="N10" s="308">
        <f>SUM(Yhteenveto[[#This Row],[Statsandelar före skatteutjämning ]]+Yhteenveto[[#This Row],[Utjämning av statsandelarna på basis av skatteinkomsterna]])</f>
        <v>6908327.9027501801</v>
      </c>
      <c r="O10" s="244">
        <v>1380381.6988638802</v>
      </c>
      <c r="P10" s="380">
        <f>SUM(Yhteenveto[[#This Row],[Statsandel för kommunal basservice, sammanlagt ]:[Ersättning för förlorade skatteinkomster orsakade av förändringar i beskattningsgrunden ]])</f>
        <v>8288709.6016140599</v>
      </c>
      <c r="Q10" s="34">
        <v>548329.46750000003</v>
      </c>
      <c r="R10" s="347">
        <f>+Yhteenveto[[#This Row],[Statsandel för kommunal basservice, sammanlagt ]]+Yhteenveto[[#This Row],[Ersättning för förlorade skatteinkomster orsakade av förändringar i beskattningsgrunden ]]+Yhteenveto[[#This Row],[Hemkommunsersättningar, netto]]</f>
        <v>8837039.0691140592</v>
      </c>
      <c r="S10" s="11"/>
      <c r="T10"/>
    </row>
    <row r="11" spans="1:20" ht="15">
      <c r="A11" s="32">
        <v>18</v>
      </c>
      <c r="B11" s="13" t="s">
        <v>7</v>
      </c>
      <c r="C11" s="15">
        <v>4763</v>
      </c>
      <c r="D11" s="15">
        <v>8234191.7300000014</v>
      </c>
      <c r="E11" s="15">
        <v>811618.78063029889</v>
      </c>
      <c r="F11" s="234">
        <f>Yhteenveto[[#This Row],[Åldersstruktur, kalkylerade kostnader]]+Yhteenveto[[#This Row],[Andra kalkylerade kostnader]]</f>
        <v>9045810.5106303003</v>
      </c>
      <c r="G11" s="329">
        <v>1388.69</v>
      </c>
      <c r="H11" s="17">
        <v>6614330.4700000007</v>
      </c>
      <c r="I11" s="345">
        <f>Yhteenveto[[#This Row],[Kalkylerade kostander sammanlagt]]-Yhteenveto[[#This Row],[Självfinansieringsandel, €]]</f>
        <v>2431480.0406302996</v>
      </c>
      <c r="J11" s="33">
        <v>107913.800656668</v>
      </c>
      <c r="K11" s="34">
        <v>-1208188.2658543531</v>
      </c>
      <c r="L11" s="234">
        <f>Yhteenveto[[#This Row],[Statsandel efter självfinansieringsandelen (mellansumma)]]+Yhteenveto[[#This Row],[Tilläggsdelar sammanlagt]]+Yhteenveto[[#This Row],[Minskiningar och höjningar av statsandelen, netto]]</f>
        <v>1331205.5754326144</v>
      </c>
      <c r="M11" s="34">
        <v>1202177.5160080274</v>
      </c>
      <c r="N11" s="308">
        <f>SUM(Yhteenveto[[#This Row],[Statsandelar före skatteutjämning ]]+Yhteenveto[[#This Row],[Utjämning av statsandelarna på basis av skatteinkomsterna]])</f>
        <v>2533383.0914406418</v>
      </c>
      <c r="O11" s="244">
        <v>810544.9492311714</v>
      </c>
      <c r="P11" s="380">
        <f>SUM(Yhteenveto[[#This Row],[Statsandel för kommunal basservice, sammanlagt ]:[Ersättning för förlorade skatteinkomster orsakade av förändringar i beskattningsgrunden ]])</f>
        <v>3343928.0406718133</v>
      </c>
      <c r="Q11" s="34">
        <v>393162.14900000003</v>
      </c>
      <c r="R11" s="347">
        <f>+Yhteenveto[[#This Row],[Statsandel för kommunal basservice, sammanlagt ]]+Yhteenveto[[#This Row],[Ersättning för förlorade skatteinkomster orsakade av förändringar i beskattningsgrunden ]]+Yhteenveto[[#This Row],[Hemkommunsersättningar, netto]]</f>
        <v>3737090.1896718135</v>
      </c>
      <c r="S11" s="11"/>
      <c r="T11"/>
    </row>
    <row r="12" spans="1:20" ht="15">
      <c r="A12" s="32">
        <v>19</v>
      </c>
      <c r="B12" s="13" t="s">
        <v>8</v>
      </c>
      <c r="C12" s="15">
        <v>3965</v>
      </c>
      <c r="D12" s="15">
        <v>7018661.7800000003</v>
      </c>
      <c r="E12" s="15">
        <v>512747.30407876516</v>
      </c>
      <c r="F12" s="234">
        <f>Yhteenveto[[#This Row],[Åldersstruktur, kalkylerade kostnader]]+Yhteenveto[[#This Row],[Andra kalkylerade kostnader]]</f>
        <v>7531409.0840787655</v>
      </c>
      <c r="G12" s="329">
        <v>1388.69</v>
      </c>
      <c r="H12" s="17">
        <v>5506155.8500000006</v>
      </c>
      <c r="I12" s="345">
        <f>Yhteenveto[[#This Row],[Kalkylerade kostander sammanlagt]]-Yhteenveto[[#This Row],[Självfinansieringsandel, €]]</f>
        <v>2025253.2340787649</v>
      </c>
      <c r="J12" s="33">
        <v>91426.622192129522</v>
      </c>
      <c r="K12" s="34">
        <v>-1303058.6819786732</v>
      </c>
      <c r="L12" s="234">
        <f>Yhteenveto[[#This Row],[Statsandel efter självfinansieringsandelen (mellansumma)]]+Yhteenveto[[#This Row],[Tilläggsdelar sammanlagt]]+Yhteenveto[[#This Row],[Minskiningar och höjningar av statsandelen, netto]]</f>
        <v>813621.1742922212</v>
      </c>
      <c r="M12" s="34">
        <v>1578060.6176425968</v>
      </c>
      <c r="N12" s="308">
        <f>SUM(Yhteenveto[[#This Row],[Statsandelar före skatteutjämning ]]+Yhteenveto[[#This Row],[Utjämning av statsandelarna på basis av skatteinkomsterna]])</f>
        <v>2391681.791934818</v>
      </c>
      <c r="O12" s="244">
        <v>635350.01221102325</v>
      </c>
      <c r="P12" s="380">
        <f>SUM(Yhteenveto[[#This Row],[Statsandel för kommunal basservice, sammanlagt ]:[Ersättning för förlorade skatteinkomster orsakade av förändringar i beskattningsgrunden ]])</f>
        <v>3027031.8041458414</v>
      </c>
      <c r="Q12" s="34">
        <v>40279.949999999983</v>
      </c>
      <c r="R12" s="347">
        <f>+Yhteenveto[[#This Row],[Statsandel för kommunal basservice, sammanlagt ]]+Yhteenveto[[#This Row],[Ersättning för förlorade skatteinkomster orsakade av förändringar i beskattningsgrunden ]]+Yhteenveto[[#This Row],[Hemkommunsersättningar, netto]]</f>
        <v>3067311.7541458416</v>
      </c>
      <c r="S12" s="11"/>
      <c r="T12"/>
    </row>
    <row r="13" spans="1:20" ht="15">
      <c r="A13" s="32">
        <v>20</v>
      </c>
      <c r="B13" s="13" t="s">
        <v>9</v>
      </c>
      <c r="C13" s="15">
        <v>16473</v>
      </c>
      <c r="D13" s="15">
        <v>25707144.859999999</v>
      </c>
      <c r="E13" s="15">
        <v>2381484.3427598858</v>
      </c>
      <c r="F13" s="234">
        <f>Yhteenveto[[#This Row],[Åldersstruktur, kalkylerade kostnader]]+Yhteenveto[[#This Row],[Andra kalkylerade kostnader]]</f>
        <v>28088629.202759884</v>
      </c>
      <c r="G13" s="329">
        <v>1388.69</v>
      </c>
      <c r="H13" s="17">
        <v>22875890.370000001</v>
      </c>
      <c r="I13" s="345">
        <f>Yhteenveto[[#This Row],[Kalkylerade kostander sammanlagt]]-Yhteenveto[[#This Row],[Självfinansieringsandel, €]]</f>
        <v>5212738.8327598833</v>
      </c>
      <c r="J13" s="33">
        <v>409064.89318643126</v>
      </c>
      <c r="K13" s="34">
        <v>-7294941.5012032259</v>
      </c>
      <c r="L13" s="234">
        <f>Yhteenveto[[#This Row],[Statsandel efter självfinansieringsandelen (mellansumma)]]+Yhteenveto[[#This Row],[Tilläggsdelar sammanlagt]]+Yhteenveto[[#This Row],[Minskiningar och höjningar av statsandelen, netto]]</f>
        <v>-1673137.7752569113</v>
      </c>
      <c r="M13" s="34">
        <v>7090798.5108171748</v>
      </c>
      <c r="N13" s="308">
        <f>SUM(Yhteenveto[[#This Row],[Statsandelar före skatteutjämning ]]+Yhteenveto[[#This Row],[Utjämning av statsandelarna på basis av skatteinkomsterna]])</f>
        <v>5417660.7355602635</v>
      </c>
      <c r="O13" s="244">
        <v>2687797.7412677575</v>
      </c>
      <c r="P13" s="380">
        <f>SUM(Yhteenveto[[#This Row],[Statsandel för kommunal basservice, sammanlagt ]:[Ersättning för förlorade skatteinkomster orsakade av förändringar i beskattningsgrunden ]])</f>
        <v>8105458.476828021</v>
      </c>
      <c r="Q13" s="34">
        <v>-585670.47299999988</v>
      </c>
      <c r="R13" s="347">
        <f>+Yhteenveto[[#This Row],[Statsandel för kommunal basservice, sammanlagt ]]+Yhteenveto[[#This Row],[Ersättning för förlorade skatteinkomster orsakade av förändringar i beskattningsgrunden ]]+Yhteenveto[[#This Row],[Hemkommunsersättningar, netto]]</f>
        <v>7519788.0038280208</v>
      </c>
      <c r="S13" s="11"/>
      <c r="T13"/>
    </row>
    <row r="14" spans="1:20" ht="15">
      <c r="A14" s="32">
        <v>46</v>
      </c>
      <c r="B14" s="13" t="s">
        <v>10</v>
      </c>
      <c r="C14" s="15">
        <v>1341</v>
      </c>
      <c r="D14" s="15">
        <v>1588896.9</v>
      </c>
      <c r="E14" s="15">
        <v>988787.73737250874</v>
      </c>
      <c r="F14" s="234">
        <f>Yhteenveto[[#This Row],[Åldersstruktur, kalkylerade kostnader]]+Yhteenveto[[#This Row],[Andra kalkylerade kostnader]]</f>
        <v>2577684.6373725086</v>
      </c>
      <c r="G14" s="329">
        <v>1388.69</v>
      </c>
      <c r="H14" s="17">
        <v>1862233.29</v>
      </c>
      <c r="I14" s="345">
        <f>Yhteenveto[[#This Row],[Kalkylerade kostander sammanlagt]]-Yhteenveto[[#This Row],[Självfinansieringsandel, €]]</f>
        <v>715451.34737250861</v>
      </c>
      <c r="J14" s="33">
        <v>197541.04755521621</v>
      </c>
      <c r="K14" s="34">
        <v>515059.53606470814</v>
      </c>
      <c r="L14" s="234">
        <f>Yhteenveto[[#This Row],[Statsandel efter självfinansieringsandelen (mellansumma)]]+Yhteenveto[[#This Row],[Tilläggsdelar sammanlagt]]+Yhteenveto[[#This Row],[Minskiningar och höjningar av statsandelen, netto]]</f>
        <v>1428051.9309924329</v>
      </c>
      <c r="M14" s="34">
        <v>557740.1019090804</v>
      </c>
      <c r="N14" s="308">
        <f>SUM(Yhteenveto[[#This Row],[Statsandelar före skatteutjämning ]]+Yhteenveto[[#This Row],[Utjämning av statsandelarna på basis av skatteinkomsterna]])</f>
        <v>1985792.0329015134</v>
      </c>
      <c r="O14" s="244">
        <v>298198.75810749142</v>
      </c>
      <c r="P14" s="380">
        <f>SUM(Yhteenveto[[#This Row],[Statsandel för kommunal basservice, sammanlagt ]:[Ersättning för förlorade skatteinkomster orsakade av förändringar i beskattningsgrunden ]])</f>
        <v>2283990.7910090047</v>
      </c>
      <c r="Q14" s="34">
        <v>292551.78500000003</v>
      </c>
      <c r="R14" s="347">
        <f>+Yhteenveto[[#This Row],[Statsandel för kommunal basservice, sammanlagt ]]+Yhteenveto[[#This Row],[Ersättning för förlorade skatteinkomster orsakade av förändringar i beskattningsgrunden ]]+Yhteenveto[[#This Row],[Hemkommunsersättningar, netto]]</f>
        <v>2576542.5760090048</v>
      </c>
      <c r="S14" s="11"/>
      <c r="T14"/>
    </row>
    <row r="15" spans="1:20" ht="15">
      <c r="A15" s="32">
        <v>47</v>
      </c>
      <c r="B15" s="13" t="s">
        <v>821</v>
      </c>
      <c r="C15" s="15">
        <v>1811</v>
      </c>
      <c r="D15" s="15">
        <v>2144498.69</v>
      </c>
      <c r="E15" s="15">
        <v>1827987.5543960826</v>
      </c>
      <c r="F15" s="234">
        <f>Yhteenveto[[#This Row],[Åldersstruktur, kalkylerade kostnader]]+Yhteenveto[[#This Row],[Andra kalkylerade kostnader]]</f>
        <v>3972486.2443960826</v>
      </c>
      <c r="G15" s="329">
        <v>1388.69</v>
      </c>
      <c r="H15" s="17">
        <v>2514917.5900000003</v>
      </c>
      <c r="I15" s="345">
        <f>Yhteenveto[[#This Row],[Kalkylerade kostander sammanlagt]]-Yhteenveto[[#This Row],[Självfinansieringsandel, €]]</f>
        <v>1457568.6543960823</v>
      </c>
      <c r="J15" s="33">
        <v>871601.53527151525</v>
      </c>
      <c r="K15" s="34">
        <v>256673.87967493944</v>
      </c>
      <c r="L15" s="234">
        <f>Yhteenveto[[#This Row],[Statsandel efter självfinansieringsandelen (mellansumma)]]+Yhteenveto[[#This Row],[Tilläggsdelar sammanlagt]]+Yhteenveto[[#This Row],[Minskiningar och höjningar av statsandelen, netto]]</f>
        <v>2585844.0693425369</v>
      </c>
      <c r="M15" s="34">
        <v>492549.8208036701</v>
      </c>
      <c r="N15" s="308">
        <f>SUM(Yhteenveto[[#This Row],[Statsandelar före skatteutjämning ]]+Yhteenveto[[#This Row],[Utjämning av statsandelarna på basis av skatteinkomsterna]])</f>
        <v>3078393.8901462071</v>
      </c>
      <c r="O15" s="244">
        <v>388828.50457805779</v>
      </c>
      <c r="P15" s="380">
        <f>SUM(Yhteenveto[[#This Row],[Statsandel för kommunal basservice, sammanlagt ]:[Ersättning för förlorade skatteinkomster orsakade av förändringar i beskattningsgrunden ]])</f>
        <v>3467222.3947242647</v>
      </c>
      <c r="Q15" s="34">
        <v>-50722.9</v>
      </c>
      <c r="R15" s="347">
        <f>+Yhteenveto[[#This Row],[Statsandel för kommunal basservice, sammanlagt ]]+Yhteenveto[[#This Row],[Ersättning för förlorade skatteinkomster orsakade av förändringar i beskattningsgrunden ]]+Yhteenveto[[#This Row],[Hemkommunsersättningar, netto]]</f>
        <v>3416499.4947242648</v>
      </c>
      <c r="S15" s="11"/>
      <c r="T15"/>
    </row>
    <row r="16" spans="1:20" ht="15">
      <c r="A16" s="32">
        <v>49</v>
      </c>
      <c r="B16" s="13" t="s">
        <v>822</v>
      </c>
      <c r="C16" s="15">
        <v>305274</v>
      </c>
      <c r="D16" s="15">
        <v>527930165.90000004</v>
      </c>
      <c r="E16" s="15">
        <v>157194604.01287532</v>
      </c>
      <c r="F16" s="234">
        <f>Yhteenveto[[#This Row],[Åldersstruktur, kalkylerade kostnader]]+Yhteenveto[[#This Row],[Andra kalkylerade kostnader]]</f>
        <v>685124769.91287541</v>
      </c>
      <c r="G16" s="329">
        <v>1388.69</v>
      </c>
      <c r="H16" s="17">
        <v>423930951.06</v>
      </c>
      <c r="I16" s="345">
        <f>Yhteenveto[[#This Row],[Kalkylerade kostander sammanlagt]]-Yhteenveto[[#This Row],[Självfinansieringsandel, €]]</f>
        <v>261193818.85287541</v>
      </c>
      <c r="J16" s="33">
        <v>15483687.787255287</v>
      </c>
      <c r="K16" s="34">
        <v>114863715.38478649</v>
      </c>
      <c r="L16" s="234">
        <f>Yhteenveto[[#This Row],[Statsandel efter självfinansieringsandelen (mellansumma)]]+Yhteenveto[[#This Row],[Tilläggsdelar sammanlagt]]+Yhteenveto[[#This Row],[Minskiningar och höjningar av statsandelen, netto]]</f>
        <v>391541222.02491719</v>
      </c>
      <c r="M16" s="34">
        <v>-24543140.663064256</v>
      </c>
      <c r="N16" s="308">
        <f>SUM(Yhteenveto[[#This Row],[Statsandelar före skatteutjämning ]]+Yhteenveto[[#This Row],[Utjämning av statsandelarna på basis av skatteinkomsterna]])</f>
        <v>366998081.36185294</v>
      </c>
      <c r="O16" s="244">
        <v>30849901.272778347</v>
      </c>
      <c r="P16" s="380">
        <f>SUM(Yhteenveto[[#This Row],[Statsandel för kommunal basservice, sammanlagt ]:[Ersättning för förlorade skatteinkomster orsakade av förändringar i beskattningsgrunden ]])</f>
        <v>397847982.63463128</v>
      </c>
      <c r="Q16" s="34">
        <v>-14808746.087350003</v>
      </c>
      <c r="R16" s="347">
        <f>+Yhteenveto[[#This Row],[Statsandel för kommunal basservice, sammanlagt ]]+Yhteenveto[[#This Row],[Ersättning för förlorade skatteinkomster orsakade av förändringar i beskattningsgrunden ]]+Yhteenveto[[#This Row],[Hemkommunsersättningar, netto]]</f>
        <v>383039236.54728127</v>
      </c>
      <c r="S16" s="11"/>
      <c r="T16"/>
    </row>
    <row r="17" spans="1:20" ht="15">
      <c r="A17" s="32">
        <v>50</v>
      </c>
      <c r="B17" s="13" t="s">
        <v>13</v>
      </c>
      <c r="C17" s="15">
        <v>11276</v>
      </c>
      <c r="D17" s="15">
        <v>16117371.41</v>
      </c>
      <c r="E17" s="15">
        <v>2105846.2779869367</v>
      </c>
      <c r="F17" s="234">
        <f>Yhteenveto[[#This Row],[Åldersstruktur, kalkylerade kostnader]]+Yhteenveto[[#This Row],[Andra kalkylerade kostnader]]</f>
        <v>18223217.687986936</v>
      </c>
      <c r="G17" s="329">
        <v>1388.69</v>
      </c>
      <c r="H17" s="17">
        <v>15658868.440000001</v>
      </c>
      <c r="I17" s="345">
        <f>Yhteenveto[[#This Row],[Kalkylerade kostander sammanlagt]]-Yhteenveto[[#This Row],[Självfinansieringsandel, €]]</f>
        <v>2564349.2479869351</v>
      </c>
      <c r="J17" s="33">
        <v>262622.2423961467</v>
      </c>
      <c r="K17" s="34">
        <v>-2542472.7010949268</v>
      </c>
      <c r="L17" s="234">
        <f>Yhteenveto[[#This Row],[Statsandel efter självfinansieringsandelen (mellansumma)]]+Yhteenveto[[#This Row],[Tilläggsdelar sammanlagt]]+Yhteenveto[[#This Row],[Minskiningar och höjningar av statsandelen, netto]]</f>
        <v>284498.7892881548</v>
      </c>
      <c r="M17" s="34">
        <v>3606541.4339591502</v>
      </c>
      <c r="N17" s="308">
        <f>SUM(Yhteenveto[[#This Row],[Statsandelar före skatteutjämning ]]+Yhteenveto[[#This Row],[Utjämning av statsandelarna på basis av skatteinkomsterna]])</f>
        <v>3891040.223247305</v>
      </c>
      <c r="O17" s="244">
        <v>2048835.1354750555</v>
      </c>
      <c r="P17" s="380">
        <f>SUM(Yhteenveto[[#This Row],[Statsandel för kommunal basservice, sammanlagt ]:[Ersättning för förlorade skatteinkomster orsakade av förändringar i beskattningsgrunden ]])</f>
        <v>5939875.3587223608</v>
      </c>
      <c r="Q17" s="34">
        <v>198416.04999999996</v>
      </c>
      <c r="R17" s="347">
        <f>+Yhteenveto[[#This Row],[Statsandel för kommunal basservice, sammanlagt ]]+Yhteenveto[[#This Row],[Ersättning för förlorade skatteinkomster orsakade av förändringar i beskattningsgrunden ]]+Yhteenveto[[#This Row],[Hemkommunsersättningar, netto]]</f>
        <v>6138291.4087223606</v>
      </c>
      <c r="S17" s="11"/>
      <c r="T17"/>
    </row>
    <row r="18" spans="1:20" ht="15">
      <c r="A18" s="32">
        <v>51</v>
      </c>
      <c r="B18" s="13" t="s">
        <v>823</v>
      </c>
      <c r="C18" s="15">
        <v>9211</v>
      </c>
      <c r="D18" s="15">
        <v>14816375.91</v>
      </c>
      <c r="E18" s="15">
        <v>1576559.7943514534</v>
      </c>
      <c r="F18" s="234">
        <f>Yhteenveto[[#This Row],[Åldersstruktur, kalkylerade kostnader]]+Yhteenveto[[#This Row],[Andra kalkylerade kostnader]]</f>
        <v>16392935.704351453</v>
      </c>
      <c r="G18" s="329">
        <v>1388.69</v>
      </c>
      <c r="H18" s="17">
        <v>12791223.59</v>
      </c>
      <c r="I18" s="345">
        <f>Yhteenveto[[#This Row],[Kalkylerade kostander sammanlagt]]-Yhteenveto[[#This Row],[Självfinansieringsandel, €]]</f>
        <v>3601712.1143514533</v>
      </c>
      <c r="J18" s="33">
        <v>282508.41371444304</v>
      </c>
      <c r="K18" s="34">
        <v>-9472423.8119445983</v>
      </c>
      <c r="L18" s="234">
        <f>Yhteenveto[[#This Row],[Statsandel efter självfinansieringsandelen (mellansumma)]]+Yhteenveto[[#This Row],[Tilläggsdelar sammanlagt]]+Yhteenveto[[#This Row],[Minskiningar och höjningar av statsandelen, netto]]</f>
        <v>-5588203.2838787027</v>
      </c>
      <c r="M18" s="34">
        <v>-172948.8332569873</v>
      </c>
      <c r="N18" s="308">
        <f>SUM(Yhteenveto[[#This Row],[Statsandelar före skatteutjämning ]]+Yhteenveto[[#This Row],[Utjämning av statsandelarna på basis av skatteinkomsterna]])</f>
        <v>-5761152.1171356896</v>
      </c>
      <c r="O18" s="244">
        <v>1783372.0840898198</v>
      </c>
      <c r="P18" s="380">
        <f>SUM(Yhteenveto[[#This Row],[Statsandel för kommunal basservice, sammanlagt ]:[Ersättning för förlorade skatteinkomster orsakade av förändringar i beskattningsgrunden ]])</f>
        <v>-3977780.0330458698</v>
      </c>
      <c r="Q18" s="34">
        <v>-140114.55199999997</v>
      </c>
      <c r="R18" s="347">
        <f>+Yhteenveto[[#This Row],[Statsandel för kommunal basservice, sammanlagt ]]+Yhteenveto[[#This Row],[Ersättning för förlorade skatteinkomster orsakade av förändringar i beskattningsgrunden ]]+Yhteenveto[[#This Row],[Hemkommunsersättningar, netto]]</f>
        <v>-4117894.5850458699</v>
      </c>
      <c r="S18" s="11"/>
      <c r="T18"/>
    </row>
    <row r="19" spans="1:20" ht="15">
      <c r="A19" s="32">
        <v>52</v>
      </c>
      <c r="B19" s="13" t="s">
        <v>15</v>
      </c>
      <c r="C19" s="15">
        <v>2346</v>
      </c>
      <c r="D19" s="15">
        <v>3675226.12</v>
      </c>
      <c r="E19" s="15">
        <v>568137.21745564544</v>
      </c>
      <c r="F19" s="234">
        <f>Yhteenveto[[#This Row],[Åldersstruktur, kalkylerade kostnader]]+Yhteenveto[[#This Row],[Andra kalkylerade kostnader]]</f>
        <v>4243363.3374556452</v>
      </c>
      <c r="G19" s="329">
        <v>1388.69</v>
      </c>
      <c r="H19" s="17">
        <v>3257866.74</v>
      </c>
      <c r="I19" s="345">
        <f>Yhteenveto[[#This Row],[Kalkylerade kostander sammanlagt]]-Yhteenveto[[#This Row],[Självfinansieringsandel, €]]</f>
        <v>985496.59745564498</v>
      </c>
      <c r="J19" s="33">
        <v>175663.08132982836</v>
      </c>
      <c r="K19" s="34">
        <v>357087.46178733197</v>
      </c>
      <c r="L19" s="234">
        <f>Yhteenveto[[#This Row],[Statsandel efter självfinansieringsandelen (mellansumma)]]+Yhteenveto[[#This Row],[Tilläggsdelar sammanlagt]]+Yhteenveto[[#This Row],[Minskiningar och höjningar av statsandelen, netto]]</f>
        <v>1518247.1405728054</v>
      </c>
      <c r="M19" s="34">
        <v>1220596.9903446012</v>
      </c>
      <c r="N19" s="308">
        <f>SUM(Yhteenveto[[#This Row],[Statsandelar före skatteutjämning ]]+Yhteenveto[[#This Row],[Utjämning av statsandelarna på basis av skatteinkomsterna]])</f>
        <v>2738844.1309174066</v>
      </c>
      <c r="O19" s="244">
        <v>546078.89423253492</v>
      </c>
      <c r="P19" s="380">
        <f>SUM(Yhteenveto[[#This Row],[Statsandel för kommunal basservice, sammanlagt ]:[Ersättning för förlorade skatteinkomster orsakade av förändringar i beskattningsgrunden ]])</f>
        <v>3284923.0251499414</v>
      </c>
      <c r="Q19" s="34">
        <v>19394.050000000003</v>
      </c>
      <c r="R19" s="347">
        <f>+Yhteenveto[[#This Row],[Statsandel för kommunal basservice, sammanlagt ]]+Yhteenveto[[#This Row],[Ersättning för förlorade skatteinkomster orsakade av förändringar i beskattningsgrunden ]]+Yhteenveto[[#This Row],[Hemkommunsersättningar, netto]]</f>
        <v>3304317.0751499413</v>
      </c>
      <c r="S19" s="11"/>
      <c r="T19"/>
    </row>
    <row r="20" spans="1:20" ht="15">
      <c r="A20" s="32">
        <v>61</v>
      </c>
      <c r="B20" s="13" t="s">
        <v>16</v>
      </c>
      <c r="C20" s="15">
        <v>16459</v>
      </c>
      <c r="D20" s="15">
        <v>19077728.289999999</v>
      </c>
      <c r="E20" s="15">
        <v>3833015.7446210496</v>
      </c>
      <c r="F20" s="234">
        <f>Yhteenveto[[#This Row],[Åldersstruktur, kalkylerade kostnader]]+Yhteenveto[[#This Row],[Andra kalkylerade kostnader]]</f>
        <v>22910744.034621049</v>
      </c>
      <c r="G20" s="329">
        <v>1388.69</v>
      </c>
      <c r="H20" s="17">
        <v>22856448.710000001</v>
      </c>
      <c r="I20" s="345">
        <f>Yhteenveto[[#This Row],[Kalkylerade kostander sammanlagt]]-Yhteenveto[[#This Row],[Självfinansieringsandel, €]]</f>
        <v>54295.324621047825</v>
      </c>
      <c r="J20" s="33">
        <v>546185.45487665362</v>
      </c>
      <c r="K20" s="34">
        <v>-582444.96100883931</v>
      </c>
      <c r="L20" s="234">
        <f>Yhteenveto[[#This Row],[Statsandel efter självfinansieringsandelen (mellansumma)]]+Yhteenveto[[#This Row],[Tilläggsdelar sammanlagt]]+Yhteenveto[[#This Row],[Minskiningar och höjningar av statsandelen, netto]]</f>
        <v>18035.818488862133</v>
      </c>
      <c r="M20" s="34">
        <v>5522321.8735863203</v>
      </c>
      <c r="N20" s="308">
        <f>SUM(Yhteenveto[[#This Row],[Statsandelar före skatteutjämning ]]+Yhteenveto[[#This Row],[Utjämning av statsandelarna på basis av skatteinkomsterna]])</f>
        <v>5540357.6920751827</v>
      </c>
      <c r="O20" s="244">
        <v>3027628.6186531498</v>
      </c>
      <c r="P20" s="380">
        <f>SUM(Yhteenveto[[#This Row],[Statsandel för kommunal basservice, sammanlagt ]:[Ersättning för förlorade skatteinkomster orsakade av förändringar i beskattningsgrunden ]])</f>
        <v>8567986.310728332</v>
      </c>
      <c r="Q20" s="34">
        <v>209246.88100000017</v>
      </c>
      <c r="R20" s="347">
        <f>+Yhteenveto[[#This Row],[Statsandel för kommunal basservice, sammanlagt ]]+Yhteenveto[[#This Row],[Ersättning för förlorade skatteinkomster orsakade av förändringar i beskattningsgrunden ]]+Yhteenveto[[#This Row],[Hemkommunsersättningar, netto]]</f>
        <v>8777233.191728333</v>
      </c>
      <c r="S20" s="11"/>
      <c r="T20"/>
    </row>
    <row r="21" spans="1:20" ht="15">
      <c r="A21" s="32">
        <v>69</v>
      </c>
      <c r="B21" s="13" t="s">
        <v>17</v>
      </c>
      <c r="C21" s="15">
        <v>6687</v>
      </c>
      <c r="D21" s="15">
        <v>11329471.030000001</v>
      </c>
      <c r="E21" s="15">
        <v>1344256.0073400368</v>
      </c>
      <c r="F21" s="234">
        <f>Yhteenveto[[#This Row],[Åldersstruktur, kalkylerade kostnader]]+Yhteenveto[[#This Row],[Andra kalkylerade kostnader]]</f>
        <v>12673727.037340038</v>
      </c>
      <c r="G21" s="329">
        <v>1388.69</v>
      </c>
      <c r="H21" s="17">
        <v>9286170.0300000012</v>
      </c>
      <c r="I21" s="345">
        <f>Yhteenveto[[#This Row],[Kalkylerade kostander sammanlagt]]-Yhteenveto[[#This Row],[Självfinansieringsandel, €]]</f>
        <v>3387557.0073400363</v>
      </c>
      <c r="J21" s="33">
        <v>531236.62618735526</v>
      </c>
      <c r="K21" s="34">
        <v>-4414488.1208543256</v>
      </c>
      <c r="L21" s="234">
        <f>Yhteenveto[[#This Row],[Statsandel efter självfinansieringsandelen (mellansumma)]]+Yhteenveto[[#This Row],[Tilläggsdelar sammanlagt]]+Yhteenveto[[#This Row],[Minskiningar och höjningar av statsandelen, netto]]</f>
        <v>-495694.487326934</v>
      </c>
      <c r="M21" s="34">
        <v>3728067.2994639766</v>
      </c>
      <c r="N21" s="308">
        <f>SUM(Yhteenveto[[#This Row],[Statsandelar före skatteutjämning ]]+Yhteenveto[[#This Row],[Utjämning av statsandelarna på basis av skatteinkomsterna]])</f>
        <v>3232372.8121370426</v>
      </c>
      <c r="O21" s="244">
        <v>1360710.0577640531</v>
      </c>
      <c r="P21" s="380">
        <f>SUM(Yhteenveto[[#This Row],[Statsandel för kommunal basservice, sammanlagt ]:[Ersättning för förlorade skatteinkomster orsakade av förändringar i beskattningsgrunden ]])</f>
        <v>4593082.8699010955</v>
      </c>
      <c r="Q21" s="34">
        <v>67774.745500000019</v>
      </c>
      <c r="R21" s="347">
        <f>+Yhteenveto[[#This Row],[Statsandel för kommunal basservice, sammanlagt ]]+Yhteenveto[[#This Row],[Ersättning för förlorade skatteinkomster orsakade av förändringar i beskattningsgrunden ]]+Yhteenveto[[#This Row],[Hemkommunsersättningar, netto]]</f>
        <v>4660857.6154010957</v>
      </c>
      <c r="S21" s="11"/>
      <c r="T21"/>
    </row>
    <row r="22" spans="1:20" ht="15">
      <c r="A22" s="32">
        <v>71</v>
      </c>
      <c r="B22" s="13" t="s">
        <v>18</v>
      </c>
      <c r="C22" s="15">
        <v>6591</v>
      </c>
      <c r="D22" s="15">
        <v>12228280.550000001</v>
      </c>
      <c r="E22" s="15">
        <v>1639220.342348777</v>
      </c>
      <c r="F22" s="234">
        <f>Yhteenveto[[#This Row],[Åldersstruktur, kalkylerade kostnader]]+Yhteenveto[[#This Row],[Andra kalkylerade kostnader]]</f>
        <v>13867500.892348778</v>
      </c>
      <c r="G22" s="329">
        <v>1388.69</v>
      </c>
      <c r="H22" s="17">
        <v>9152855.790000001</v>
      </c>
      <c r="I22" s="345">
        <f>Yhteenveto[[#This Row],[Kalkylerade kostander sammanlagt]]-Yhteenveto[[#This Row],[Självfinansieringsandel, €]]</f>
        <v>4714645.1023487765</v>
      </c>
      <c r="J22" s="33">
        <v>454900.53163517773</v>
      </c>
      <c r="K22" s="34">
        <v>-1804219.2024831357</v>
      </c>
      <c r="L22" s="234">
        <f>Yhteenveto[[#This Row],[Statsandel efter självfinansieringsandelen (mellansumma)]]+Yhteenveto[[#This Row],[Tilläggsdelar sammanlagt]]+Yhteenveto[[#This Row],[Minskiningar och höjningar av statsandelen, netto]]</f>
        <v>3365326.4315008181</v>
      </c>
      <c r="M22" s="34">
        <v>3898124.8037349805</v>
      </c>
      <c r="N22" s="308">
        <f>SUM(Yhteenveto[[#This Row],[Statsandelar före skatteutjämning ]]+Yhteenveto[[#This Row],[Utjämning av statsandelarna på basis av skatteinkomsterna]])</f>
        <v>7263451.2352357991</v>
      </c>
      <c r="O22" s="244">
        <v>1382873.4984998675</v>
      </c>
      <c r="P22" s="380">
        <f>SUM(Yhteenveto[[#This Row],[Statsandel för kommunal basservice, sammanlagt ]:[Ersättning för förlorade skatteinkomster orsakade av förändringar i beskattningsgrunden ]])</f>
        <v>8646324.7337356657</v>
      </c>
      <c r="Q22" s="34">
        <v>-71757.984999999957</v>
      </c>
      <c r="R22" s="347">
        <f>+Yhteenveto[[#This Row],[Statsandel för kommunal basservice, sammanlagt ]]+Yhteenveto[[#This Row],[Ersättning för förlorade skatteinkomster orsakade av förändringar i beskattningsgrunden ]]+Yhteenveto[[#This Row],[Hemkommunsersättningar, netto]]</f>
        <v>8574566.7487356663</v>
      </c>
      <c r="S22" s="11"/>
      <c r="T22"/>
    </row>
    <row r="23" spans="1:20" ht="15">
      <c r="A23" s="32">
        <v>72</v>
      </c>
      <c r="B23" s="13" t="s">
        <v>824</v>
      </c>
      <c r="C23" s="15">
        <v>960</v>
      </c>
      <c r="D23" s="15">
        <v>1160542.19</v>
      </c>
      <c r="E23" s="15">
        <v>1424356.8412376614</v>
      </c>
      <c r="F23" s="234">
        <f>Yhteenveto[[#This Row],[Åldersstruktur, kalkylerade kostnader]]+Yhteenveto[[#This Row],[Andra kalkylerade kostnader]]</f>
        <v>2584899.0312376614</v>
      </c>
      <c r="G23" s="329">
        <v>1388.69</v>
      </c>
      <c r="H23" s="17">
        <v>1333142.4000000001</v>
      </c>
      <c r="I23" s="345">
        <f>Yhteenveto[[#This Row],[Kalkylerade kostander sammanlagt]]-Yhteenveto[[#This Row],[Självfinansieringsandel, €]]</f>
        <v>1251756.6312376612</v>
      </c>
      <c r="J23" s="33">
        <v>85839.97446860245</v>
      </c>
      <c r="K23" s="34">
        <v>-339888.79440457991</v>
      </c>
      <c r="L23" s="234">
        <f>Yhteenveto[[#This Row],[Statsandel efter självfinansieringsandelen (mellansumma)]]+Yhteenveto[[#This Row],[Tilläggsdelar sammanlagt]]+Yhteenveto[[#This Row],[Minskiningar och höjningar av statsandelen, netto]]</f>
        <v>997707.81130168389</v>
      </c>
      <c r="M23" s="34">
        <v>296991.75196522468</v>
      </c>
      <c r="N23" s="308">
        <f>SUM(Yhteenveto[[#This Row],[Statsandelar före skatteutjämning ]]+Yhteenveto[[#This Row],[Utjämning av statsandelarna på basis av skatteinkomsterna]])</f>
        <v>1294699.5632669085</v>
      </c>
      <c r="O23" s="244">
        <v>170637.816848054</v>
      </c>
      <c r="P23" s="380">
        <f>SUM(Yhteenveto[[#This Row],[Statsandel för kommunal basservice, sammanlagt ]:[Ersättning för förlorade skatteinkomster orsakade av förändringar i beskattningsgrunden ]])</f>
        <v>1465337.3801149626</v>
      </c>
      <c r="Q23" s="34">
        <v>4475.5500000000011</v>
      </c>
      <c r="R23" s="347">
        <f>+Yhteenveto[[#This Row],[Statsandel för kommunal basservice, sammanlagt ]]+Yhteenveto[[#This Row],[Ersättning för förlorade skatteinkomster orsakade av förändringar i beskattningsgrunden ]]+Yhteenveto[[#This Row],[Hemkommunsersättningar, netto]]</f>
        <v>1469812.9301149626</v>
      </c>
      <c r="S23" s="11"/>
      <c r="T23"/>
    </row>
    <row r="24" spans="1:20" ht="15">
      <c r="A24" s="32">
        <v>74</v>
      </c>
      <c r="B24" s="13" t="s">
        <v>20</v>
      </c>
      <c r="C24" s="15">
        <v>1052</v>
      </c>
      <c r="D24" s="15">
        <v>1379862.9</v>
      </c>
      <c r="E24" s="15">
        <v>483461.98667385866</v>
      </c>
      <c r="F24" s="234">
        <f>Yhteenveto[[#This Row],[Åldersstruktur, kalkylerade kostnader]]+Yhteenveto[[#This Row],[Andra kalkylerade kostnader]]</f>
        <v>1863324.8866738586</v>
      </c>
      <c r="G24" s="329">
        <v>1388.69</v>
      </c>
      <c r="H24" s="17">
        <v>1460901.8800000001</v>
      </c>
      <c r="I24" s="345">
        <f>Yhteenveto[[#This Row],[Kalkylerade kostander sammanlagt]]-Yhteenveto[[#This Row],[Självfinansieringsandel, €]]</f>
        <v>402423.0066738585</v>
      </c>
      <c r="J24" s="33">
        <v>166458.12622561248</v>
      </c>
      <c r="K24" s="34">
        <v>152446.61885423341</v>
      </c>
      <c r="L24" s="234">
        <f>Yhteenveto[[#This Row],[Statsandel efter självfinansieringsandelen (mellansumma)]]+Yhteenveto[[#This Row],[Tilläggsdelar sammanlagt]]+Yhteenveto[[#This Row],[Minskiningar och höjningar av statsandelen, netto]]</f>
        <v>721327.75175370439</v>
      </c>
      <c r="M24" s="34">
        <v>517380.09010282316</v>
      </c>
      <c r="N24" s="308">
        <f>SUM(Yhteenveto[[#This Row],[Statsandelar före skatteutjämning ]]+Yhteenveto[[#This Row],[Utjämning av statsandelarna på basis av skatteinkomsterna]])</f>
        <v>1238707.8418565276</v>
      </c>
      <c r="O24" s="244">
        <v>287820.22960673127</v>
      </c>
      <c r="P24" s="380">
        <f>SUM(Yhteenveto[[#This Row],[Statsandel för kommunal basservice, sammanlagt ]:[Ersättning för förlorade skatteinkomster orsakade av förändringar i beskattningsgrunden ]])</f>
        <v>1526528.0714632589</v>
      </c>
      <c r="Q24" s="34">
        <v>49231.05</v>
      </c>
      <c r="R24" s="347">
        <f>+Yhteenveto[[#This Row],[Statsandel för kommunal basservice, sammanlagt ]]+Yhteenveto[[#This Row],[Ersättning för förlorade skatteinkomster orsakade av förändringar i beskattningsgrunden ]]+Yhteenveto[[#This Row],[Hemkommunsersättningar, netto]]</f>
        <v>1575759.121463259</v>
      </c>
      <c r="S24" s="11"/>
      <c r="T24"/>
    </row>
    <row r="25" spans="1:20" ht="15">
      <c r="A25" s="32">
        <v>75</v>
      </c>
      <c r="B25" s="13" t="s">
        <v>825</v>
      </c>
      <c r="C25" s="15">
        <v>19549</v>
      </c>
      <c r="D25" s="15">
        <v>24645632.870000001</v>
      </c>
      <c r="E25" s="15">
        <v>4886763.3553312365</v>
      </c>
      <c r="F25" s="234">
        <f>Yhteenveto[[#This Row],[Åldersstruktur, kalkylerade kostnader]]+Yhteenveto[[#This Row],[Andra kalkylerade kostnader]]</f>
        <v>29532396.225331239</v>
      </c>
      <c r="G25" s="329">
        <v>1388.69</v>
      </c>
      <c r="H25" s="17">
        <v>27147500.810000002</v>
      </c>
      <c r="I25" s="345">
        <f>Yhteenveto[[#This Row],[Kalkylerade kostander sammanlagt]]-Yhteenveto[[#This Row],[Självfinansieringsandel, €]]</f>
        <v>2384895.415331237</v>
      </c>
      <c r="J25" s="33">
        <v>583916.04747089732</v>
      </c>
      <c r="K25" s="34">
        <v>-7184686.3583772881</v>
      </c>
      <c r="L25" s="234">
        <f>Yhteenveto[[#This Row],[Statsandel efter självfinansieringsandelen (mellansumma)]]+Yhteenveto[[#This Row],[Tilläggsdelar sammanlagt]]+Yhteenveto[[#This Row],[Minskiningar och höjningar av statsandelen, netto]]</f>
        <v>-4215874.8955751536</v>
      </c>
      <c r="M25" s="34">
        <v>-475828.35206105874</v>
      </c>
      <c r="N25" s="308">
        <f>SUM(Yhteenveto[[#This Row],[Statsandelar före skatteutjämning ]]+Yhteenveto[[#This Row],[Utjämning av statsandelarna på basis av skatteinkomsterna]])</f>
        <v>-4691703.247636212</v>
      </c>
      <c r="O25" s="244">
        <v>3174876.1896728883</v>
      </c>
      <c r="P25" s="380">
        <f>SUM(Yhteenveto[[#This Row],[Statsandel för kommunal basservice, sammanlagt ]:[Ersättning för förlorade skatteinkomster orsakade av förändringar i beskattningsgrunden ]])</f>
        <v>-1516827.0579633238</v>
      </c>
      <c r="Q25" s="34">
        <v>-20404.032450000057</v>
      </c>
      <c r="R25" s="347">
        <f>+Yhteenveto[[#This Row],[Statsandel för kommunal basservice, sammanlagt ]]+Yhteenveto[[#This Row],[Ersättning för förlorade skatteinkomster orsakade av förändringar i beskattningsgrunden ]]+Yhteenveto[[#This Row],[Hemkommunsersättningar, netto]]</f>
        <v>-1537231.0904133238</v>
      </c>
      <c r="S25" s="11"/>
      <c r="T25"/>
    </row>
    <row r="26" spans="1:20" ht="15">
      <c r="A26" s="32">
        <v>77</v>
      </c>
      <c r="B26" s="13" t="s">
        <v>22</v>
      </c>
      <c r="C26" s="15">
        <v>4601</v>
      </c>
      <c r="D26" s="15">
        <v>6223113.9899999993</v>
      </c>
      <c r="E26" s="15">
        <v>1029705.2973162825</v>
      </c>
      <c r="F26" s="234">
        <f>Yhteenveto[[#This Row],[Åldersstruktur, kalkylerade kostnader]]+Yhteenveto[[#This Row],[Andra kalkylerade kostnader]]</f>
        <v>7252819.2873162813</v>
      </c>
      <c r="G26" s="329">
        <v>1388.69</v>
      </c>
      <c r="H26" s="17">
        <v>6389362.6900000004</v>
      </c>
      <c r="I26" s="345">
        <f>Yhteenveto[[#This Row],[Kalkylerade kostander sammanlagt]]-Yhteenveto[[#This Row],[Självfinansieringsandel, €]]</f>
        <v>863456.59731628094</v>
      </c>
      <c r="J26" s="33">
        <v>314716.72777337872</v>
      </c>
      <c r="K26" s="34">
        <v>-1177428.6732143685</v>
      </c>
      <c r="L26" s="234">
        <f>Yhteenveto[[#This Row],[Statsandel efter självfinansieringsandelen (mellansumma)]]+Yhteenveto[[#This Row],[Tilläggsdelar sammanlagt]]+Yhteenveto[[#This Row],[Minskiningar och höjningar av statsandelen, netto]]</f>
        <v>744.65187529101968</v>
      </c>
      <c r="M26" s="34">
        <v>2664698.4176582657</v>
      </c>
      <c r="N26" s="308">
        <f>SUM(Yhteenveto[[#This Row],[Statsandelar före skatteutjämning ]]+Yhteenveto[[#This Row],[Utjämning av statsandelarna på basis av skatteinkomsterna]])</f>
        <v>2665443.0695335567</v>
      </c>
      <c r="O26" s="244">
        <v>1047105.7362009127</v>
      </c>
      <c r="P26" s="380">
        <f>SUM(Yhteenveto[[#This Row],[Statsandel för kommunal basservice, sammanlagt ]:[Ersättning för förlorade skatteinkomster orsakade av förändringar i beskattningsgrunden ]])</f>
        <v>3712548.8057344696</v>
      </c>
      <c r="Q26" s="34">
        <v>47008.193499999994</v>
      </c>
      <c r="R26" s="347">
        <f>+Yhteenveto[[#This Row],[Statsandel för kommunal basservice, sammanlagt ]]+Yhteenveto[[#This Row],[Ersättning för förlorade skatteinkomster orsakade av förändringar i beskattningsgrunden ]]+Yhteenveto[[#This Row],[Hemkommunsersättningar, netto]]</f>
        <v>3759556.9992344696</v>
      </c>
      <c r="S26" s="11"/>
      <c r="T26"/>
    </row>
    <row r="27" spans="1:20" ht="15">
      <c r="A27" s="32">
        <v>78</v>
      </c>
      <c r="B27" s="13" t="s">
        <v>826</v>
      </c>
      <c r="C27" s="15">
        <v>7832</v>
      </c>
      <c r="D27" s="15">
        <v>9182301.4500000011</v>
      </c>
      <c r="E27" s="15">
        <v>2681285.3605645779</v>
      </c>
      <c r="F27" s="234">
        <f>Yhteenveto[[#This Row],[Åldersstruktur, kalkylerade kostnader]]+Yhteenveto[[#This Row],[Andra kalkylerade kostnader]]</f>
        <v>11863586.810564579</v>
      </c>
      <c r="G27" s="329">
        <v>1388.69</v>
      </c>
      <c r="H27" s="17">
        <v>10876220.08</v>
      </c>
      <c r="I27" s="345">
        <f>Yhteenveto[[#This Row],[Kalkylerade kostander sammanlagt]]-Yhteenveto[[#This Row],[Självfinansieringsandel, €]]</f>
        <v>987366.73056457937</v>
      </c>
      <c r="J27" s="33">
        <v>734112.2968265888</v>
      </c>
      <c r="K27" s="34">
        <v>-4011750.1211945252</v>
      </c>
      <c r="L27" s="234">
        <f>Yhteenveto[[#This Row],[Statsandel efter självfinansieringsandelen (mellansumma)]]+Yhteenveto[[#This Row],[Tilläggsdelar sammanlagt]]+Yhteenveto[[#This Row],[Minskiningar och höjningar av statsandelen, netto]]</f>
        <v>-2290271.0938033569</v>
      </c>
      <c r="M27" s="34">
        <v>-107199.07430915257</v>
      </c>
      <c r="N27" s="308">
        <f>SUM(Yhteenveto[[#This Row],[Statsandelar före skatteutjämning ]]+Yhteenveto[[#This Row],[Utjämning av statsandelarna på basis av skatteinkomsterna]])</f>
        <v>-2397470.1681125094</v>
      </c>
      <c r="O27" s="244">
        <v>1242815.293543437</v>
      </c>
      <c r="P27" s="380">
        <f>SUM(Yhteenveto[[#This Row],[Statsandel för kommunal basservice, sammanlagt ]:[Ersättning för förlorade skatteinkomster orsakade av förändringar i beskattningsgrunden ]])</f>
        <v>-1154654.8745690724</v>
      </c>
      <c r="Q27" s="34">
        <v>7981.397500000021</v>
      </c>
      <c r="R27" s="347">
        <f>+Yhteenveto[[#This Row],[Statsandel för kommunal basservice, sammanlagt ]]+Yhteenveto[[#This Row],[Ersättning för förlorade skatteinkomster orsakade av förändringar i beskattningsgrunden ]]+Yhteenveto[[#This Row],[Hemkommunsersättningar, netto]]</f>
        <v>-1146673.4770690724</v>
      </c>
      <c r="S27" s="11"/>
      <c r="T27"/>
    </row>
    <row r="28" spans="1:20" ht="15">
      <c r="A28" s="32">
        <v>79</v>
      </c>
      <c r="B28" s="13" t="s">
        <v>24</v>
      </c>
      <c r="C28" s="15">
        <v>6753</v>
      </c>
      <c r="D28" s="15">
        <v>8737399.1100000013</v>
      </c>
      <c r="E28" s="15">
        <v>1266806.0873847415</v>
      </c>
      <c r="F28" s="234">
        <f>Yhteenveto[[#This Row],[Åldersstruktur, kalkylerade kostnader]]+Yhteenveto[[#This Row],[Andra kalkylerade kostnader]]</f>
        <v>10004205.197384743</v>
      </c>
      <c r="G28" s="329">
        <v>1388.69</v>
      </c>
      <c r="H28" s="17">
        <v>9377823.5700000003</v>
      </c>
      <c r="I28" s="345">
        <f>Yhteenveto[[#This Row],[Kalkylerade kostander sammanlagt]]-Yhteenveto[[#This Row],[Självfinansieringsandel, €]]</f>
        <v>626381.62738474272</v>
      </c>
      <c r="J28" s="33">
        <v>241068.47897990892</v>
      </c>
      <c r="K28" s="34">
        <v>-2810635.9844911685</v>
      </c>
      <c r="L28" s="234">
        <f>Yhteenveto[[#This Row],[Statsandel efter självfinansieringsandelen (mellansumma)]]+Yhteenveto[[#This Row],[Tilläggsdelar sammanlagt]]+Yhteenveto[[#This Row],[Minskiningar och höjningar av statsandelen, netto]]</f>
        <v>-1943185.8781265169</v>
      </c>
      <c r="M28" s="34">
        <v>-435753.11137453606</v>
      </c>
      <c r="N28" s="308">
        <f>SUM(Yhteenveto[[#This Row],[Statsandelar före skatteutjämning ]]+Yhteenveto[[#This Row],[Utjämning av statsandelarna på basis av skatteinkomsterna]])</f>
        <v>-2378938.989501053</v>
      </c>
      <c r="O28" s="244">
        <v>1064230.3536242272</v>
      </c>
      <c r="P28" s="380">
        <f>SUM(Yhteenveto[[#This Row],[Statsandel för kommunal basservice, sammanlagt ]:[Ersättning för förlorade skatteinkomster orsakade av förändringar i beskattningsgrunden ]])</f>
        <v>-1314708.6358768258</v>
      </c>
      <c r="Q28" s="34">
        <v>-53855.785000000033</v>
      </c>
      <c r="R28" s="347">
        <f>+Yhteenveto[[#This Row],[Statsandel för kommunal basservice, sammanlagt ]]+Yhteenveto[[#This Row],[Ersättning för förlorade skatteinkomster orsakade av förändringar i beskattningsgrunden ]]+Yhteenveto[[#This Row],[Hemkommunsersättningar, netto]]</f>
        <v>-1368564.4208768257</v>
      </c>
      <c r="S28" s="11"/>
      <c r="T28"/>
    </row>
    <row r="29" spans="1:20" ht="15">
      <c r="A29" s="32">
        <v>81</v>
      </c>
      <c r="B29" s="13" t="s">
        <v>25</v>
      </c>
      <c r="C29" s="15">
        <v>2574</v>
      </c>
      <c r="D29" s="15">
        <v>2233133.9699999997</v>
      </c>
      <c r="E29" s="15">
        <v>882836.08388994774</v>
      </c>
      <c r="F29" s="234">
        <f>Yhteenveto[[#This Row],[Åldersstruktur, kalkylerade kostnader]]+Yhteenveto[[#This Row],[Andra kalkylerade kostnader]]</f>
        <v>3115970.0538899475</v>
      </c>
      <c r="G29" s="329">
        <v>1388.69</v>
      </c>
      <c r="H29" s="17">
        <v>3574488.06</v>
      </c>
      <c r="I29" s="345">
        <f>Yhteenveto[[#This Row],[Kalkylerade kostander sammanlagt]]-Yhteenveto[[#This Row],[Självfinansieringsandel, €]]</f>
        <v>-458518.00611005258</v>
      </c>
      <c r="J29" s="33">
        <v>324382.76348052971</v>
      </c>
      <c r="K29" s="34">
        <v>-372851.57508579479</v>
      </c>
      <c r="L29" s="234">
        <f>Yhteenveto[[#This Row],[Statsandel efter självfinansieringsandelen (mellansumma)]]+Yhteenveto[[#This Row],[Tilläggsdelar sammanlagt]]+Yhteenveto[[#This Row],[Minskiningar och höjningar av statsandelen, netto]]</f>
        <v>-506986.81771531765</v>
      </c>
      <c r="M29" s="34">
        <v>578984.87792434893</v>
      </c>
      <c r="N29" s="308">
        <f>SUM(Yhteenveto[[#This Row],[Statsandelar före skatteutjämning ]]+Yhteenveto[[#This Row],[Utjämning av statsandelarna på basis av skatteinkomsterna]])</f>
        <v>71998.060209031275</v>
      </c>
      <c r="O29" s="244">
        <v>620103.63561888481</v>
      </c>
      <c r="P29" s="380">
        <f>SUM(Yhteenveto[[#This Row],[Statsandel för kommunal basservice, sammanlagt ]:[Ersättning för förlorade skatteinkomster orsakade av förändringar i beskattningsgrunden ]])</f>
        <v>692101.69582791603</v>
      </c>
      <c r="Q29" s="34">
        <v>-159627.95000000004</v>
      </c>
      <c r="R29" s="347">
        <f>+Yhteenveto[[#This Row],[Statsandel för kommunal basservice, sammanlagt ]]+Yhteenveto[[#This Row],[Ersättning för förlorade skatteinkomster orsakade av förändringar i beskattningsgrunden ]]+Yhteenveto[[#This Row],[Hemkommunsersättningar, netto]]</f>
        <v>532473.74582791596</v>
      </c>
      <c r="S29" s="11"/>
      <c r="T29"/>
    </row>
    <row r="30" spans="1:20" ht="15">
      <c r="A30" s="32">
        <v>82</v>
      </c>
      <c r="B30" s="36" t="s">
        <v>26</v>
      </c>
      <c r="C30" s="15">
        <v>9359</v>
      </c>
      <c r="D30" s="15">
        <v>15010010.190000001</v>
      </c>
      <c r="E30" s="15">
        <v>1183108.8889740971</v>
      </c>
      <c r="F30" s="234">
        <f>Yhteenveto[[#This Row],[Åldersstruktur, kalkylerade kostnader]]+Yhteenveto[[#This Row],[Andra kalkylerade kostnader]]</f>
        <v>16193119.078974098</v>
      </c>
      <c r="G30" s="329">
        <v>1388.69</v>
      </c>
      <c r="H30" s="17">
        <v>12996749.710000001</v>
      </c>
      <c r="I30" s="345">
        <f>Yhteenveto[[#This Row],[Kalkylerade kostander sammanlagt]]-Yhteenveto[[#This Row],[Självfinansieringsandel, €]]</f>
        <v>3196369.3689740971</v>
      </c>
      <c r="J30" s="33">
        <v>256068.88384574442</v>
      </c>
      <c r="K30" s="34">
        <v>-112239.55752209667</v>
      </c>
      <c r="L30" s="234">
        <f>Yhteenveto[[#This Row],[Statsandel efter självfinansieringsandelen (mellansumma)]]+Yhteenveto[[#This Row],[Tilläggsdelar sammanlagt]]+Yhteenveto[[#This Row],[Minskiningar och höjningar av statsandelen, netto]]</f>
        <v>3340198.6952977451</v>
      </c>
      <c r="M30" s="34">
        <v>1941876.0120621289</v>
      </c>
      <c r="N30" s="308">
        <f>SUM(Yhteenveto[[#This Row],[Statsandelar före skatteutjämning ]]+Yhteenveto[[#This Row],[Utjämning av statsandelarna på basis av skatteinkomsterna]])</f>
        <v>5282074.7073598737</v>
      </c>
      <c r="O30" s="244">
        <v>1389353.3398513854</v>
      </c>
      <c r="P30" s="380">
        <f>SUM(Yhteenveto[[#This Row],[Statsandel för kommunal basservice, sammanlagt ]:[Ersättning för förlorade skatteinkomster orsakade av förändringar i beskattningsgrunden ]])</f>
        <v>6671428.0472112596</v>
      </c>
      <c r="Q30" s="34">
        <v>125210.97049999997</v>
      </c>
      <c r="R30" s="347">
        <f>+Yhteenveto[[#This Row],[Statsandel för kommunal basservice, sammanlagt ]]+Yhteenveto[[#This Row],[Ersättning för förlorade skatteinkomster orsakade av förändringar i beskattningsgrunden ]]+Yhteenveto[[#This Row],[Hemkommunsersättningar, netto]]</f>
        <v>6796639.0177112594</v>
      </c>
      <c r="S30" s="11"/>
      <c r="T30"/>
    </row>
    <row r="31" spans="1:20" ht="15">
      <c r="A31" s="32">
        <v>86</v>
      </c>
      <c r="B31" s="13" t="s">
        <v>27</v>
      </c>
      <c r="C31" s="15">
        <v>8031</v>
      </c>
      <c r="D31" s="15">
        <v>12687180.790000003</v>
      </c>
      <c r="E31" s="15">
        <v>1347169.2554203616</v>
      </c>
      <c r="F31" s="234">
        <f>Yhteenveto[[#This Row],[Åldersstruktur, kalkylerade kostnader]]+Yhteenveto[[#This Row],[Andra kalkylerade kostnader]]</f>
        <v>14034350.045420364</v>
      </c>
      <c r="G31" s="329">
        <v>1388.69</v>
      </c>
      <c r="H31" s="17">
        <v>11152569.390000001</v>
      </c>
      <c r="I31" s="345">
        <f>Yhteenveto[[#This Row],[Kalkylerade kostander sammanlagt]]-Yhteenveto[[#This Row],[Självfinansieringsandel, €]]</f>
        <v>2881780.6554203629</v>
      </c>
      <c r="J31" s="33">
        <v>182559.55355336569</v>
      </c>
      <c r="K31" s="34">
        <v>-1670258.0420691539</v>
      </c>
      <c r="L31" s="234">
        <f>Yhteenveto[[#This Row],[Statsandel efter självfinansieringsandelen (mellansumma)]]+Yhteenveto[[#This Row],[Tilläggsdelar sammanlagt]]+Yhteenveto[[#This Row],[Minskiningar och höjningar av statsandelen, netto]]</f>
        <v>1394082.1669045747</v>
      </c>
      <c r="M31" s="34">
        <v>2709083.5633251849</v>
      </c>
      <c r="N31" s="308">
        <f>SUM(Yhteenveto[[#This Row],[Statsandelar före skatteutjämning ]]+Yhteenveto[[#This Row],[Utjämning av statsandelarna på basis av skatteinkomsterna]])</f>
        <v>4103165.7302297596</v>
      </c>
      <c r="O31" s="244">
        <v>1391697.930258194</v>
      </c>
      <c r="P31" s="380">
        <f>SUM(Yhteenveto[[#This Row],[Statsandel för kommunal basservice, sammanlagt ]:[Ersättning för förlorade skatteinkomster orsakade av förändringar i beskattningsgrunden ]])</f>
        <v>5494863.6604879536</v>
      </c>
      <c r="Q31" s="34">
        <v>-749938.0765000002</v>
      </c>
      <c r="R31" s="347">
        <f>+Yhteenveto[[#This Row],[Statsandel för kommunal basservice, sammanlagt ]]+Yhteenveto[[#This Row],[Ersättning för förlorade skatteinkomster orsakade av förändringar i beskattningsgrunden ]]+Yhteenveto[[#This Row],[Hemkommunsersättningar, netto]]</f>
        <v>4744925.5839879531</v>
      </c>
      <c r="S31" s="11"/>
      <c r="T31"/>
    </row>
    <row r="32" spans="1:20" ht="15">
      <c r="A32" s="32">
        <v>90</v>
      </c>
      <c r="B32" s="13" t="s">
        <v>28</v>
      </c>
      <c r="C32" s="15">
        <v>3061</v>
      </c>
      <c r="D32" s="15">
        <v>3002795.41</v>
      </c>
      <c r="E32" s="15">
        <v>1356004.9981325853</v>
      </c>
      <c r="F32" s="234">
        <f>Yhteenveto[[#This Row],[Åldersstruktur, kalkylerade kostnader]]+Yhteenveto[[#This Row],[Andra kalkylerade kostnader]]</f>
        <v>4358800.4081325857</v>
      </c>
      <c r="G32" s="329">
        <v>1388.69</v>
      </c>
      <c r="H32" s="17">
        <v>4250780.09</v>
      </c>
      <c r="I32" s="345">
        <f>Yhteenveto[[#This Row],[Kalkylerade kostander sammanlagt]]-Yhteenveto[[#This Row],[Självfinansieringsandel, €]]</f>
        <v>108020.31813258585</v>
      </c>
      <c r="J32" s="33">
        <v>1059557.2311947343</v>
      </c>
      <c r="K32" s="34">
        <v>-1881044.1991662635</v>
      </c>
      <c r="L32" s="234">
        <f>Yhteenveto[[#This Row],[Statsandel efter självfinansieringsandelen (mellansumma)]]+Yhteenveto[[#This Row],[Tilläggsdelar sammanlagt]]+Yhteenveto[[#This Row],[Minskiningar och höjningar av statsandelen, netto]]</f>
        <v>-713466.64983894327</v>
      </c>
      <c r="M32" s="34">
        <v>538376.61967507505</v>
      </c>
      <c r="N32" s="308">
        <f>SUM(Yhteenveto[[#This Row],[Statsandelar före skatteutjämning ]]+Yhteenveto[[#This Row],[Utjämning av statsandelarna på basis av skatteinkomsterna]])</f>
        <v>-175090.03016386821</v>
      </c>
      <c r="O32" s="244">
        <v>704029.19670250802</v>
      </c>
      <c r="P32" s="380">
        <f>SUM(Yhteenveto[[#This Row],[Statsandel för kommunal basservice, sammanlagt ]:[Ersättning för förlorade skatteinkomster orsakade av förändringar i beskattningsgrunden ]])</f>
        <v>528939.16653863981</v>
      </c>
      <c r="Q32" s="34">
        <v>-7459.25</v>
      </c>
      <c r="R32" s="347">
        <f>+Yhteenveto[[#This Row],[Statsandel för kommunal basservice, sammanlagt ]]+Yhteenveto[[#This Row],[Ersättning för förlorade skatteinkomster orsakade av förändringar i beskattningsgrunden ]]+Yhteenveto[[#This Row],[Hemkommunsersättningar, netto]]</f>
        <v>521479.91653863981</v>
      </c>
      <c r="S32" s="11"/>
      <c r="T32"/>
    </row>
    <row r="33" spans="1:20" ht="15">
      <c r="A33" s="32">
        <v>91</v>
      </c>
      <c r="B33" s="13" t="s">
        <v>827</v>
      </c>
      <c r="C33" s="15">
        <v>664028</v>
      </c>
      <c r="D33" s="15">
        <v>901389520.78999996</v>
      </c>
      <c r="E33" s="15">
        <v>306729956.07953906</v>
      </c>
      <c r="F33" s="234">
        <f>Yhteenveto[[#This Row],[Åldersstruktur, kalkylerade kostnader]]+Yhteenveto[[#This Row],[Andra kalkylerade kostnader]]</f>
        <v>1208119476.869539</v>
      </c>
      <c r="G33" s="329">
        <v>1388.69</v>
      </c>
      <c r="H33" s="17">
        <v>922129043.32000005</v>
      </c>
      <c r="I33" s="345">
        <f>Yhteenveto[[#This Row],[Kalkylerade kostander sammanlagt]]-Yhteenveto[[#This Row],[Självfinansieringsandel, €]]</f>
        <v>285990433.54953897</v>
      </c>
      <c r="J33" s="33">
        <v>28022786.138761964</v>
      </c>
      <c r="K33" s="34">
        <v>-87294730.368010387</v>
      </c>
      <c r="L33" s="234">
        <f>Yhteenveto[[#This Row],[Statsandel efter självfinansieringsandelen (mellansumma)]]+Yhteenveto[[#This Row],[Tilläggsdelar sammanlagt]]+Yhteenveto[[#This Row],[Minskiningar och höjningar av statsandelen, netto]]</f>
        <v>226718489.32029051</v>
      </c>
      <c r="M33" s="34">
        <v>-58174880.507060565</v>
      </c>
      <c r="N33" s="308">
        <f>SUM(Yhteenveto[[#This Row],[Statsandelar före skatteutjämning ]]+Yhteenveto[[#This Row],[Utjämning av statsandelarna på basis av skatteinkomsterna]])</f>
        <v>168543608.81322995</v>
      </c>
      <c r="O33" s="244">
        <v>89144112.888305768</v>
      </c>
      <c r="P33" s="380">
        <f>SUM(Yhteenveto[[#This Row],[Statsandel för kommunal basservice, sammanlagt ]:[Ersättning för förlorade skatteinkomster orsakade av förändringar i beskattningsgrunden ]])</f>
        <v>257687721.7015357</v>
      </c>
      <c r="Q33" s="34">
        <v>-91691765.444099933</v>
      </c>
      <c r="R33" s="347">
        <f>+Yhteenveto[[#This Row],[Statsandel för kommunal basservice, sammanlagt ]]+Yhteenveto[[#This Row],[Ersättning för förlorade skatteinkomster orsakade av förändringar i beskattningsgrunden ]]+Yhteenveto[[#This Row],[Hemkommunsersättningar, netto]]</f>
        <v>165995956.25743577</v>
      </c>
      <c r="S33" s="11"/>
      <c r="T33"/>
    </row>
    <row r="34" spans="1:20" ht="15">
      <c r="A34" s="32">
        <v>92</v>
      </c>
      <c r="B34" s="13" t="s">
        <v>828</v>
      </c>
      <c r="C34" s="15">
        <v>242819</v>
      </c>
      <c r="D34" s="15">
        <v>387273586.18000001</v>
      </c>
      <c r="E34" s="15">
        <v>141853134.30628711</v>
      </c>
      <c r="F34" s="234">
        <f>Yhteenveto[[#This Row],[Åldersstruktur, kalkylerade kostnader]]+Yhteenveto[[#This Row],[Andra kalkylerade kostnader]]</f>
        <v>529126720.48628712</v>
      </c>
      <c r="G34" s="329">
        <v>1388.69</v>
      </c>
      <c r="H34" s="17">
        <v>337200317.11000001</v>
      </c>
      <c r="I34" s="345">
        <f>Yhteenveto[[#This Row],[Kalkylerade kostander sammanlagt]]-Yhteenveto[[#This Row],[Självfinansieringsandel, €]]</f>
        <v>191926403.3762871</v>
      </c>
      <c r="J34" s="33">
        <v>11441161.256695002</v>
      </c>
      <c r="K34" s="34">
        <v>-72536163.682346106</v>
      </c>
      <c r="L34" s="234">
        <f>Yhteenveto[[#This Row],[Statsandel efter självfinansieringsandelen (mellansumma)]]+Yhteenveto[[#This Row],[Tilläggsdelar sammanlagt]]+Yhteenveto[[#This Row],[Minskiningar och höjningar av statsandelen, netto]]</f>
        <v>130831400.950636</v>
      </c>
      <c r="M34" s="34">
        <v>-4333789.5023266869</v>
      </c>
      <c r="N34" s="308">
        <f>SUM(Yhteenveto[[#This Row],[Statsandelar före skatteutjämning ]]+Yhteenveto[[#This Row],[Utjämning av statsandelarna på basis av skatteinkomsterna]])</f>
        <v>126497611.44830932</v>
      </c>
      <c r="O34" s="244">
        <v>30298277.497694023</v>
      </c>
      <c r="P34" s="380">
        <f>SUM(Yhteenveto[[#This Row],[Statsandel för kommunal basservice, sammanlagt ]:[Ersättning för förlorade skatteinkomster orsakade av förändringar i beskattningsgrunden ]])</f>
        <v>156795888.94600335</v>
      </c>
      <c r="Q34" s="34">
        <v>-5847334.4201500099</v>
      </c>
      <c r="R34" s="347">
        <f>+Yhteenveto[[#This Row],[Statsandel för kommunal basservice, sammanlagt ]]+Yhteenveto[[#This Row],[Ersättning för förlorade skatteinkomster orsakade av förändringar i beskattningsgrunden ]]+Yhteenveto[[#This Row],[Hemkommunsersättningar, netto]]</f>
        <v>150948554.52585334</v>
      </c>
      <c r="S34" s="11"/>
      <c r="T34"/>
    </row>
    <row r="35" spans="1:20" ht="15">
      <c r="A35" s="32">
        <v>97</v>
      </c>
      <c r="B35" s="13" t="s">
        <v>31</v>
      </c>
      <c r="C35" s="15">
        <v>2091</v>
      </c>
      <c r="D35" s="15">
        <v>2018461.7</v>
      </c>
      <c r="E35" s="15">
        <v>1137618.2598683536</v>
      </c>
      <c r="F35" s="234">
        <f>Yhteenveto[[#This Row],[Åldersstruktur, kalkylerade kostnader]]+Yhteenveto[[#This Row],[Andra kalkylerade kostnader]]</f>
        <v>3156079.9598683538</v>
      </c>
      <c r="G35" s="329">
        <v>1388.69</v>
      </c>
      <c r="H35" s="17">
        <v>2903750.79</v>
      </c>
      <c r="I35" s="345">
        <f>Yhteenveto[[#This Row],[Kalkylerade kostander sammanlagt]]-Yhteenveto[[#This Row],[Självfinansieringsandel, €]]</f>
        <v>252329.16986835375</v>
      </c>
      <c r="J35" s="33">
        <v>156636.15281717735</v>
      </c>
      <c r="K35" s="34">
        <v>-496570.5296806891</v>
      </c>
      <c r="L35" s="234">
        <f>Yhteenveto[[#This Row],[Statsandel efter självfinansieringsandelen (mellansumma)]]+Yhteenveto[[#This Row],[Tilläggsdelar sammanlagt]]+Yhteenveto[[#This Row],[Minskiningar och höjningar av statsandelen, netto]]</f>
        <v>-87605.206995157991</v>
      </c>
      <c r="M35" s="34">
        <v>295078.15947681328</v>
      </c>
      <c r="N35" s="308">
        <f>SUM(Yhteenveto[[#This Row],[Statsandelar före skatteutjämning ]]+Yhteenveto[[#This Row],[Utjämning av statsandelarna på basis av skatteinkomsterna]])</f>
        <v>207472.95248165529</v>
      </c>
      <c r="O35" s="244">
        <v>448682.95524441573</v>
      </c>
      <c r="P35" s="380">
        <f>SUM(Yhteenveto[[#This Row],[Statsandel för kommunal basservice, sammanlagt ]:[Ersättning för förlorade skatteinkomster orsakade av förändringar i beskattningsgrunden ]])</f>
        <v>656155.90772607108</v>
      </c>
      <c r="Q35" s="34">
        <v>-23153.512000000002</v>
      </c>
      <c r="R35" s="347">
        <f>+Yhteenveto[[#This Row],[Statsandel för kommunal basservice, sammanlagt ]]+Yhteenveto[[#This Row],[Ersättning för förlorade skatteinkomster orsakade av förändringar i beskattningsgrunden ]]+Yhteenveto[[#This Row],[Hemkommunsersättningar, netto]]</f>
        <v>633002.39572607109</v>
      </c>
      <c r="S35" s="11"/>
      <c r="T35"/>
    </row>
    <row r="36" spans="1:20" ht="15">
      <c r="A36" s="32">
        <v>98</v>
      </c>
      <c r="B36" s="13" t="s">
        <v>32</v>
      </c>
      <c r="C36" s="15">
        <v>22943</v>
      </c>
      <c r="D36" s="15">
        <v>36693001.539999999</v>
      </c>
      <c r="E36" s="15">
        <v>3449709.1142119244</v>
      </c>
      <c r="F36" s="234">
        <f>Yhteenveto[[#This Row],[Åldersstruktur, kalkylerade kostnader]]+Yhteenveto[[#This Row],[Andra kalkylerade kostnader]]</f>
        <v>40142710.654211923</v>
      </c>
      <c r="G36" s="329">
        <v>1388.69</v>
      </c>
      <c r="H36" s="17">
        <v>31860714.670000002</v>
      </c>
      <c r="I36" s="345">
        <f>Yhteenveto[[#This Row],[Kalkylerade kostander sammanlagt]]-Yhteenveto[[#This Row],[Självfinansieringsandel, €]]</f>
        <v>8281995.9842119217</v>
      </c>
      <c r="J36" s="33">
        <v>638293.52824125963</v>
      </c>
      <c r="K36" s="34">
        <v>4539489.6551148426</v>
      </c>
      <c r="L36" s="234">
        <f>Yhteenveto[[#This Row],[Statsandel efter självfinansieringsandelen (mellansumma)]]+Yhteenveto[[#This Row],[Tilläggsdelar sammanlagt]]+Yhteenveto[[#This Row],[Minskiningar och höjningar av statsandelen, netto]]</f>
        <v>13459779.167568024</v>
      </c>
      <c r="M36" s="34">
        <v>5853940.8935225541</v>
      </c>
      <c r="N36" s="308">
        <f>SUM(Yhteenveto[[#This Row],[Statsandelar före skatteutjämning ]]+Yhteenveto[[#This Row],[Utjämning av statsandelarna på basis av skatteinkomsterna]])</f>
        <v>19313720.061090577</v>
      </c>
      <c r="O36" s="244">
        <v>3417359.4084765422</v>
      </c>
      <c r="P36" s="380">
        <f>SUM(Yhteenveto[[#This Row],[Statsandel för kommunal basservice, sammanlagt ]:[Ersättning för förlorade skatteinkomster orsakade av förändringar i beskattningsgrunden ]])</f>
        <v>22731079.46956712</v>
      </c>
      <c r="Q36" s="34">
        <v>-1892208.8334000004</v>
      </c>
      <c r="R36" s="347">
        <f>+Yhteenveto[[#This Row],[Statsandel för kommunal basservice, sammanlagt ]]+Yhteenveto[[#This Row],[Ersättning för förlorade skatteinkomster orsakade av förändringar i beskattningsgrunden ]]+Yhteenveto[[#This Row],[Hemkommunsersättningar, netto]]</f>
        <v>20838870.63616712</v>
      </c>
      <c r="S36" s="11"/>
      <c r="T36"/>
    </row>
    <row r="37" spans="1:20" ht="15">
      <c r="A37" s="32">
        <v>102</v>
      </c>
      <c r="B37" s="13" t="s">
        <v>33</v>
      </c>
      <c r="C37" s="15">
        <v>9745</v>
      </c>
      <c r="D37" s="15">
        <v>13081588.449999999</v>
      </c>
      <c r="E37" s="15">
        <v>1859428.8139117679</v>
      </c>
      <c r="F37" s="234">
        <f>Yhteenveto[[#This Row],[Åldersstruktur, kalkylerade kostnader]]+Yhteenveto[[#This Row],[Andra kalkylerade kostnader]]</f>
        <v>14941017.263911767</v>
      </c>
      <c r="G37" s="329">
        <v>1388.69</v>
      </c>
      <c r="H37" s="17">
        <v>13532784.050000001</v>
      </c>
      <c r="I37" s="345">
        <f>Yhteenveto[[#This Row],[Kalkylerade kostander sammanlagt]]-Yhteenveto[[#This Row],[Självfinansieringsandel, €]]</f>
        <v>1408233.2139117662</v>
      </c>
      <c r="J37" s="33">
        <v>309515.7632352864</v>
      </c>
      <c r="K37" s="34">
        <v>-775811.44264786877</v>
      </c>
      <c r="L37" s="234">
        <f>Yhteenveto[[#This Row],[Statsandel efter självfinansieringsandelen (mellansumma)]]+Yhteenveto[[#This Row],[Tilläggsdelar sammanlagt]]+Yhteenveto[[#This Row],[Minskiningar och höjningar av statsandelen, netto]]</f>
        <v>941937.53449918376</v>
      </c>
      <c r="M37" s="34">
        <v>3902026.9960696246</v>
      </c>
      <c r="N37" s="308">
        <f>SUM(Yhteenveto[[#This Row],[Statsandelar före skatteutjämning ]]+Yhteenveto[[#This Row],[Utjämning av statsandelarna på basis av skatteinkomsterna]])</f>
        <v>4843964.5305688083</v>
      </c>
      <c r="O37" s="244">
        <v>2140556.412930782</v>
      </c>
      <c r="P37" s="380">
        <f>SUM(Yhteenveto[[#This Row],[Statsandel för kommunal basservice, sammanlagt ]:[Ersättning för förlorade skatteinkomster orsakade av förändringar i beskattningsgrunden ]])</f>
        <v>6984520.9434995903</v>
      </c>
      <c r="Q37" s="34">
        <v>201772.71249999999</v>
      </c>
      <c r="R37" s="347">
        <f>+Yhteenveto[[#This Row],[Statsandel för kommunal basservice, sammanlagt ]]+Yhteenveto[[#This Row],[Ersättning för förlorade skatteinkomster orsakade av förändringar i beskattningsgrunden ]]+Yhteenveto[[#This Row],[Hemkommunsersättningar, netto]]</f>
        <v>7186293.6559995906</v>
      </c>
      <c r="S37" s="11"/>
      <c r="T37"/>
    </row>
    <row r="38" spans="1:20" ht="15">
      <c r="A38" s="32">
        <v>103</v>
      </c>
      <c r="B38" s="13" t="s">
        <v>34</v>
      </c>
      <c r="C38" s="15">
        <v>2161</v>
      </c>
      <c r="D38" s="15">
        <v>2858207.4000000004</v>
      </c>
      <c r="E38" s="15">
        <v>408090.43042113178</v>
      </c>
      <c r="F38" s="234">
        <f>Yhteenveto[[#This Row],[Åldersstruktur, kalkylerade kostnader]]+Yhteenveto[[#This Row],[Andra kalkylerade kostnader]]</f>
        <v>3266297.830421132</v>
      </c>
      <c r="G38" s="329">
        <v>1388.69</v>
      </c>
      <c r="H38" s="17">
        <v>3000959.0900000003</v>
      </c>
      <c r="I38" s="345">
        <f>Yhteenveto[[#This Row],[Kalkylerade kostander sammanlagt]]-Yhteenveto[[#This Row],[Självfinansieringsandel, €]]</f>
        <v>265338.74042113172</v>
      </c>
      <c r="J38" s="33">
        <v>36601.392338787977</v>
      </c>
      <c r="K38" s="34">
        <v>-63317.623365986685</v>
      </c>
      <c r="L38" s="234">
        <f>Yhteenveto[[#This Row],[Statsandel efter självfinansieringsandelen (mellansumma)]]+Yhteenveto[[#This Row],[Tilläggsdelar sammanlagt]]+Yhteenveto[[#This Row],[Minskiningar och höjningar av statsandelen, netto]]</f>
        <v>238622.509393933</v>
      </c>
      <c r="M38" s="34">
        <v>1125081.326062046</v>
      </c>
      <c r="N38" s="308">
        <f>SUM(Yhteenveto[[#This Row],[Statsandelar före skatteutjämning ]]+Yhteenveto[[#This Row],[Utjämning av statsandelarna på basis av skatteinkomsterna]])</f>
        <v>1363703.835455979</v>
      </c>
      <c r="O38" s="244">
        <v>488886.35415327025</v>
      </c>
      <c r="P38" s="380">
        <f>SUM(Yhteenveto[[#This Row],[Statsandel för kommunal basservice, sammanlagt ]:[Ersättning för förlorade skatteinkomster orsakade av förändringar i beskattningsgrunden ]])</f>
        <v>1852590.1896092491</v>
      </c>
      <c r="Q38" s="34">
        <v>-28345.149999999994</v>
      </c>
      <c r="R38" s="347">
        <f>+Yhteenveto[[#This Row],[Statsandel för kommunal basservice, sammanlagt ]]+Yhteenveto[[#This Row],[Ersättning för förlorade skatteinkomster orsakade av förändringar i beskattningsgrunden ]]+Yhteenveto[[#This Row],[Hemkommunsersättningar, netto]]</f>
        <v>1824245.0396092492</v>
      </c>
      <c r="S38" s="11"/>
      <c r="T38"/>
    </row>
    <row r="39" spans="1:20" ht="15">
      <c r="A39" s="32">
        <v>105</v>
      </c>
      <c r="B39" s="13" t="s">
        <v>35</v>
      </c>
      <c r="C39" s="15">
        <v>2094</v>
      </c>
      <c r="D39" s="15">
        <v>1979236.1600000001</v>
      </c>
      <c r="E39" s="15">
        <v>1376017.0959548051</v>
      </c>
      <c r="F39" s="234">
        <f>Yhteenveto[[#This Row],[Åldersstruktur, kalkylerade kostnader]]+Yhteenveto[[#This Row],[Andra kalkylerade kostnader]]</f>
        <v>3355253.2559548053</v>
      </c>
      <c r="G39" s="329">
        <v>1388.69</v>
      </c>
      <c r="H39" s="17">
        <v>2907916.8600000003</v>
      </c>
      <c r="I39" s="345">
        <f>Yhteenveto[[#This Row],[Kalkylerade kostander sammanlagt]]-Yhteenveto[[#This Row],[Självfinansieringsandel, €]]</f>
        <v>447336.39595480496</v>
      </c>
      <c r="J39" s="33">
        <v>738520.01541167579</v>
      </c>
      <c r="K39" s="34">
        <v>559176.73014968168</v>
      </c>
      <c r="L39" s="234">
        <f>Yhteenveto[[#This Row],[Statsandel efter självfinansieringsandelen (mellansumma)]]+Yhteenveto[[#This Row],[Tilläggsdelar sammanlagt]]+Yhteenveto[[#This Row],[Minskiningar och höjningar av statsandelen, netto]]</f>
        <v>1745033.1415161625</v>
      </c>
      <c r="M39" s="34">
        <v>916111.99700052931</v>
      </c>
      <c r="N39" s="308">
        <f>SUM(Yhteenveto[[#This Row],[Statsandelar före skatteutjämning ]]+Yhteenveto[[#This Row],[Utjämning av statsandelarna på basis av skatteinkomsterna]])</f>
        <v>2661145.138516692</v>
      </c>
      <c r="O39" s="244">
        <v>500423.75808776653</v>
      </c>
      <c r="P39" s="380">
        <f>SUM(Yhteenveto[[#This Row],[Statsandel för kommunal basservice, sammanlagt ]:[Ersättning för förlorade skatteinkomster orsakade av förändringar i beskattningsgrunden ]])</f>
        <v>3161568.8966044583</v>
      </c>
      <c r="Q39" s="34">
        <v>13426.650000000001</v>
      </c>
      <c r="R39" s="347">
        <f>+Yhteenveto[[#This Row],[Statsandel för kommunal basservice, sammanlagt ]]+Yhteenveto[[#This Row],[Ersättning för förlorade skatteinkomster orsakade av förändringar i beskattningsgrunden ]]+Yhteenveto[[#This Row],[Hemkommunsersättningar, netto]]</f>
        <v>3174995.5466044582</v>
      </c>
      <c r="S39" s="11"/>
      <c r="T39"/>
    </row>
    <row r="40" spans="1:20" ht="15">
      <c r="A40" s="32">
        <v>106</v>
      </c>
      <c r="B40" s="13" t="s">
        <v>829</v>
      </c>
      <c r="C40" s="15">
        <v>46797</v>
      </c>
      <c r="D40" s="15">
        <v>67536121.929999992</v>
      </c>
      <c r="E40" s="15">
        <v>10759384.13849315</v>
      </c>
      <c r="F40" s="234">
        <f>Yhteenveto[[#This Row],[Åldersstruktur, kalkylerade kostnader]]+Yhteenveto[[#This Row],[Andra kalkylerade kostnader]]</f>
        <v>78295506.068493143</v>
      </c>
      <c r="G40" s="329">
        <v>1388.69</v>
      </c>
      <c r="H40" s="17">
        <v>64986525.93</v>
      </c>
      <c r="I40" s="345">
        <f>Yhteenveto[[#This Row],[Kalkylerade kostander sammanlagt]]-Yhteenveto[[#This Row],[Självfinansieringsandel, €]]</f>
        <v>13308980.138493143</v>
      </c>
      <c r="J40" s="33">
        <v>1558719.8253859179</v>
      </c>
      <c r="K40" s="34">
        <v>-7713725.6468526032</v>
      </c>
      <c r="L40" s="234">
        <f>Yhteenveto[[#This Row],[Statsandel efter självfinansieringsandelen (mellansumma)]]+Yhteenveto[[#This Row],[Tilläggsdelar sammanlagt]]+Yhteenveto[[#This Row],[Minskiningar och höjningar av statsandelen, netto]]</f>
        <v>7153974.3170264568</v>
      </c>
      <c r="M40" s="34">
        <v>-323426.846373117</v>
      </c>
      <c r="N40" s="308">
        <f>SUM(Yhteenveto[[#This Row],[Statsandelar före skatteutjämning ]]+Yhteenveto[[#This Row],[Utjämning av statsandelarna på basis av skatteinkomsterna]])</f>
        <v>6830547.4706533402</v>
      </c>
      <c r="O40" s="244">
        <v>6611095.3578563128</v>
      </c>
      <c r="P40" s="380">
        <f>SUM(Yhteenveto[[#This Row],[Statsandel för kommunal basservice, sammanlagt ]:[Ersättning för förlorade skatteinkomster orsakade av förändringar i beskattningsgrunden ]])</f>
        <v>13441642.828509653</v>
      </c>
      <c r="Q40" s="34">
        <v>-134296.33700000006</v>
      </c>
      <c r="R40" s="347">
        <f>+Yhteenveto[[#This Row],[Statsandel för kommunal basservice, sammanlagt ]]+Yhteenveto[[#This Row],[Ersättning för förlorade skatteinkomster orsakade av förändringar i beskattningsgrunden ]]+Yhteenveto[[#This Row],[Hemkommunsersättningar, netto]]</f>
        <v>13307346.491509654</v>
      </c>
      <c r="S40" s="11"/>
      <c r="T40"/>
    </row>
    <row r="41" spans="1:20" ht="15">
      <c r="A41" s="32">
        <v>108</v>
      </c>
      <c r="B41" s="13" t="s">
        <v>830</v>
      </c>
      <c r="C41" s="15">
        <v>10257</v>
      </c>
      <c r="D41" s="15">
        <v>16351884.16</v>
      </c>
      <c r="E41" s="15">
        <v>1454549.9254731291</v>
      </c>
      <c r="F41" s="234">
        <f>Yhteenveto[[#This Row],[Åldersstruktur, kalkylerade kostnader]]+Yhteenveto[[#This Row],[Andra kalkylerade kostnader]]</f>
        <v>17806434.085473128</v>
      </c>
      <c r="G41" s="329">
        <v>1388.69</v>
      </c>
      <c r="H41" s="17">
        <v>14243793.33</v>
      </c>
      <c r="I41" s="345">
        <f>Yhteenveto[[#This Row],[Kalkylerade kostander sammanlagt]]-Yhteenveto[[#This Row],[Självfinansieringsandel, €]]</f>
        <v>3562640.7554731276</v>
      </c>
      <c r="J41" s="33">
        <v>291487.92693768948</v>
      </c>
      <c r="K41" s="34">
        <v>-261062.29591582285</v>
      </c>
      <c r="L41" s="234">
        <f>Yhteenveto[[#This Row],[Statsandel efter självfinansieringsandelen (mellansumma)]]+Yhteenveto[[#This Row],[Tilläggsdelar sammanlagt]]+Yhteenveto[[#This Row],[Minskiningar och höjningar av statsandelen, netto]]</f>
        <v>3593066.3864949942</v>
      </c>
      <c r="M41" s="34">
        <v>4009707.1234771875</v>
      </c>
      <c r="N41" s="308">
        <f>SUM(Yhteenveto[[#This Row],[Statsandelar före skatteutjämning ]]+Yhteenveto[[#This Row],[Utjämning av statsandelarna på basis av skatteinkomsterna]])</f>
        <v>7602773.5099721812</v>
      </c>
      <c r="O41" s="244">
        <v>1713555.3959331969</v>
      </c>
      <c r="P41" s="380">
        <f>SUM(Yhteenveto[[#This Row],[Statsandel för kommunal basservice, sammanlagt ]:[Ersättning för förlorade skatteinkomster orsakade av förändringar i beskattningsgrunden ]])</f>
        <v>9316328.9059053771</v>
      </c>
      <c r="Q41" s="34">
        <v>-99312.454499999905</v>
      </c>
      <c r="R41" s="347">
        <f>+Yhteenveto[[#This Row],[Statsandel för kommunal basservice, sammanlagt ]]+Yhteenveto[[#This Row],[Ersättning för förlorade skatteinkomster orsakade av förändringar i beskattningsgrunden ]]+Yhteenveto[[#This Row],[Hemkommunsersättningar, netto]]</f>
        <v>9217016.4514053781</v>
      </c>
      <c r="S41" s="11"/>
      <c r="T41"/>
    </row>
    <row r="42" spans="1:20" ht="15">
      <c r="A42" s="32">
        <v>109</v>
      </c>
      <c r="B42" s="36" t="s">
        <v>831</v>
      </c>
      <c r="C42" s="15">
        <v>68043</v>
      </c>
      <c r="D42" s="15">
        <v>93537685</v>
      </c>
      <c r="E42" s="15">
        <v>15048277.330742074</v>
      </c>
      <c r="F42" s="234">
        <f>Yhteenveto[[#This Row],[Åldersstruktur, kalkylerade kostnader]]+Yhteenveto[[#This Row],[Andra kalkylerade kostnader]]</f>
        <v>108585962.33074208</v>
      </c>
      <c r="G42" s="329">
        <v>1388.69</v>
      </c>
      <c r="H42" s="17">
        <v>94490633.670000002</v>
      </c>
      <c r="I42" s="345">
        <f>Yhteenveto[[#This Row],[Kalkylerade kostander sammanlagt]]-Yhteenveto[[#This Row],[Självfinansieringsandel, €]]</f>
        <v>14095328.660742074</v>
      </c>
      <c r="J42" s="33">
        <v>2430138.7400079672</v>
      </c>
      <c r="K42" s="34">
        <v>-7214809.1927112173</v>
      </c>
      <c r="L42" s="234">
        <f>Yhteenveto[[#This Row],[Statsandel efter självfinansieringsandelen (mellansumma)]]+Yhteenveto[[#This Row],[Tilläggsdelar sammanlagt]]+Yhteenveto[[#This Row],[Minskiningar och höjningar av statsandelen, netto]]</f>
        <v>9310658.2080388237</v>
      </c>
      <c r="M42" s="34">
        <v>8001987.8800818073</v>
      </c>
      <c r="N42" s="308">
        <f>SUM(Yhteenveto[[#This Row],[Statsandelar före skatteutjämning ]]+Yhteenveto[[#This Row],[Utjämning av statsandelarna på basis av skatteinkomsterna]])</f>
        <v>17312646.088120632</v>
      </c>
      <c r="O42" s="244">
        <v>10403021.801521907</v>
      </c>
      <c r="P42" s="380">
        <f>SUM(Yhteenveto[[#This Row],[Statsandel för kommunal basservice, sammanlagt ]:[Ersättning för förlorade skatteinkomster orsakade av förändringar i beskattningsgrunden ]])</f>
        <v>27715667.889642537</v>
      </c>
      <c r="Q42" s="34">
        <v>-245946.39100000041</v>
      </c>
      <c r="R42" s="347">
        <f>+Yhteenveto[[#This Row],[Statsandel för kommunal basservice, sammanlagt ]]+Yhteenveto[[#This Row],[Ersättning för förlorade skatteinkomster orsakade av förändringar i beskattningsgrunden ]]+Yhteenveto[[#This Row],[Hemkommunsersättningar, netto]]</f>
        <v>27469721.498642538</v>
      </c>
      <c r="S42" s="11"/>
      <c r="T42"/>
    </row>
    <row r="43" spans="1:20" ht="15">
      <c r="A43" s="32">
        <v>111</v>
      </c>
      <c r="B43" s="36" t="s">
        <v>39</v>
      </c>
      <c r="C43" s="15">
        <v>18131</v>
      </c>
      <c r="D43" s="15">
        <v>19112554.150000002</v>
      </c>
      <c r="E43" s="15">
        <v>4313448.0186917009</v>
      </c>
      <c r="F43" s="234">
        <f>Yhteenveto[[#This Row],[Åldersstruktur, kalkylerade kostnader]]+Yhteenveto[[#This Row],[Andra kalkylerade kostnader]]</f>
        <v>23426002.168691702</v>
      </c>
      <c r="G43" s="329">
        <v>1388.69</v>
      </c>
      <c r="H43" s="17">
        <v>25178338.390000001</v>
      </c>
      <c r="I43" s="345">
        <f>Yhteenveto[[#This Row],[Kalkylerade kostander sammanlagt]]-Yhteenveto[[#This Row],[Självfinansieringsandel, €]]</f>
        <v>-1752336.2213082984</v>
      </c>
      <c r="J43" s="33">
        <v>597686.82251103839</v>
      </c>
      <c r="K43" s="34">
        <v>4338139.5100842696</v>
      </c>
      <c r="L43" s="234">
        <f>Yhteenveto[[#This Row],[Statsandel efter självfinansieringsandelen (mellansumma)]]+Yhteenveto[[#This Row],[Tilläggsdelar sammanlagt]]+Yhteenveto[[#This Row],[Minskiningar och höjningar av statsandelen, netto]]</f>
        <v>3183490.1112870094</v>
      </c>
      <c r="M43" s="34">
        <v>5640682.2281440506</v>
      </c>
      <c r="N43" s="308">
        <f>SUM(Yhteenveto[[#This Row],[Statsandelar före skatteutjämning ]]+Yhteenveto[[#This Row],[Utjämning av statsandelarna på basis av skatteinkomsterna]])</f>
        <v>8824172.3394310605</v>
      </c>
      <c r="O43" s="244">
        <v>3072896.7526258295</v>
      </c>
      <c r="P43" s="380">
        <f>SUM(Yhteenveto[[#This Row],[Statsandel för kommunal basservice, sammanlagt ]:[Ersättning för förlorade skatteinkomster orsakade av förändringar i beskattningsgrunden ]])</f>
        <v>11897069.092056889</v>
      </c>
      <c r="Q43" s="34">
        <v>107562.38499999998</v>
      </c>
      <c r="R43" s="347">
        <f>+Yhteenveto[[#This Row],[Statsandel för kommunal basservice, sammanlagt ]]+Yhteenveto[[#This Row],[Ersättning för förlorade skatteinkomster orsakade av förändringar i beskattningsgrunden ]]+Yhteenveto[[#This Row],[Hemkommunsersättningar, netto]]</f>
        <v>12004631.477056889</v>
      </c>
      <c r="S43" s="11"/>
      <c r="T43"/>
    </row>
    <row r="44" spans="1:20" ht="15">
      <c r="A44" s="32">
        <v>139</v>
      </c>
      <c r="B44" s="36" t="s">
        <v>40</v>
      </c>
      <c r="C44" s="15">
        <v>9853</v>
      </c>
      <c r="D44" s="15">
        <v>20357229.25</v>
      </c>
      <c r="E44" s="15">
        <v>2306338.3079747139</v>
      </c>
      <c r="F44" s="234">
        <f>Yhteenveto[[#This Row],[Åldersstruktur, kalkylerade kostnader]]+Yhteenveto[[#This Row],[Andra kalkylerade kostnader]]</f>
        <v>22663567.557974715</v>
      </c>
      <c r="G44" s="329">
        <v>1388.69</v>
      </c>
      <c r="H44" s="17">
        <v>13682762.57</v>
      </c>
      <c r="I44" s="345">
        <f>Yhteenveto[[#This Row],[Kalkylerade kostander sammanlagt]]-Yhteenveto[[#This Row],[Självfinansieringsandel, €]]</f>
        <v>8980804.9879747145</v>
      </c>
      <c r="J44" s="33">
        <v>248757.85052431066</v>
      </c>
      <c r="K44" s="34">
        <v>-3061508.8589777825</v>
      </c>
      <c r="L44" s="234">
        <f>Yhteenveto[[#This Row],[Statsandel efter självfinansieringsandelen (mellansumma)]]+Yhteenveto[[#This Row],[Tilläggsdelar sammanlagt]]+Yhteenveto[[#This Row],[Minskiningar och höjningar av statsandelen, netto]]</f>
        <v>6168053.979521242</v>
      </c>
      <c r="M44" s="34">
        <v>5411277.0790536571</v>
      </c>
      <c r="N44" s="308">
        <f>SUM(Yhteenveto[[#This Row],[Statsandelar före skatteutjämning ]]+Yhteenveto[[#This Row],[Utjämning av statsandelarna på basis av skatteinkomsterna]])</f>
        <v>11579331.0585749</v>
      </c>
      <c r="O44" s="244">
        <v>1449196.8540822233</v>
      </c>
      <c r="P44" s="380">
        <f>SUM(Yhteenveto[[#This Row],[Statsandel för kommunal basservice, sammanlagt ]:[Ersättning för förlorade skatteinkomster orsakade av förändringar i beskattningsgrunden ]])</f>
        <v>13028527.912657123</v>
      </c>
      <c r="Q44" s="34">
        <v>260745.54299999995</v>
      </c>
      <c r="R44" s="347">
        <f>+Yhteenveto[[#This Row],[Statsandel för kommunal basservice, sammanlagt ]]+Yhteenveto[[#This Row],[Ersättning för förlorade skatteinkomster orsakade av förändringar i beskattningsgrunden ]]+Yhteenveto[[#This Row],[Hemkommunsersättningar, netto]]</f>
        <v>13289273.455657123</v>
      </c>
      <c r="S44" s="11"/>
      <c r="T44"/>
    </row>
    <row r="45" spans="1:20" ht="15">
      <c r="A45" s="32">
        <v>140</v>
      </c>
      <c r="B45" s="36" t="s">
        <v>832</v>
      </c>
      <c r="C45" s="15">
        <v>20801</v>
      </c>
      <c r="D45" s="15">
        <v>29735111.460000001</v>
      </c>
      <c r="E45" s="15">
        <v>4036310.1696715769</v>
      </c>
      <c r="F45" s="234">
        <f>Yhteenveto[[#This Row],[Åldersstruktur, kalkylerade kostnader]]+Yhteenveto[[#This Row],[Andra kalkylerade kostnader]]</f>
        <v>33771421.629671581</v>
      </c>
      <c r="G45" s="329">
        <v>1388.69</v>
      </c>
      <c r="H45" s="17">
        <v>28886140.690000001</v>
      </c>
      <c r="I45" s="345">
        <f>Yhteenveto[[#This Row],[Kalkylerade kostander sammanlagt]]-Yhteenveto[[#This Row],[Självfinansieringsandel, €]]</f>
        <v>4885280.9396715797</v>
      </c>
      <c r="J45" s="33">
        <v>1029288.0392757695</v>
      </c>
      <c r="K45" s="34">
        <v>5819455.8781975843</v>
      </c>
      <c r="L45" s="234">
        <f>Yhteenveto[[#This Row],[Statsandel efter självfinansieringsandelen (mellansumma)]]+Yhteenveto[[#This Row],[Tilläggsdelar sammanlagt]]+Yhteenveto[[#This Row],[Minskiningar och höjningar av statsandelen, netto]]</f>
        <v>11734024.857144933</v>
      </c>
      <c r="M45" s="34">
        <v>7386993.1066183681</v>
      </c>
      <c r="N45" s="308">
        <f>SUM(Yhteenveto[[#This Row],[Statsandelar före skatteutjämning ]]+Yhteenveto[[#This Row],[Utjämning av statsandelarna på basis av skatteinkomsterna]])</f>
        <v>19121017.9637633</v>
      </c>
      <c r="O45" s="244">
        <v>3679416.6630643914</v>
      </c>
      <c r="P45" s="380">
        <f>SUM(Yhteenveto[[#This Row],[Statsandel för kommunal basservice, sammanlagt ]:[Ersättning för förlorade skatteinkomster orsakade av förändringar i beskattningsgrunden ]])</f>
        <v>22800434.626827691</v>
      </c>
      <c r="Q45" s="34">
        <v>-146111.78900000005</v>
      </c>
      <c r="R45" s="347">
        <f>+Yhteenveto[[#This Row],[Statsandel för kommunal basservice, sammanlagt ]]+Yhteenveto[[#This Row],[Ersättning för förlorade skatteinkomster orsakade av förändringar i beskattningsgrunden ]]+Yhteenveto[[#This Row],[Hemkommunsersättningar, netto]]</f>
        <v>22654322.83782769</v>
      </c>
      <c r="S45" s="11"/>
      <c r="T45"/>
    </row>
    <row r="46" spans="1:20" ht="15">
      <c r="A46" s="32">
        <v>142</v>
      </c>
      <c r="B46" s="36" t="s">
        <v>42</v>
      </c>
      <c r="C46" s="15">
        <v>6504</v>
      </c>
      <c r="D46" s="15">
        <v>8734731.4900000002</v>
      </c>
      <c r="E46" s="15">
        <v>1295470.9298812342</v>
      </c>
      <c r="F46" s="234">
        <f>Yhteenveto[[#This Row],[Åldersstruktur, kalkylerade kostnader]]+Yhteenveto[[#This Row],[Andra kalkylerade kostnader]]</f>
        <v>10030202.419881234</v>
      </c>
      <c r="G46" s="329">
        <v>1388.69</v>
      </c>
      <c r="H46" s="17">
        <v>9032039.7599999998</v>
      </c>
      <c r="I46" s="345">
        <f>Yhteenveto[[#This Row],[Kalkylerade kostander sammanlagt]]-Yhteenveto[[#This Row],[Självfinansieringsandel, €]]</f>
        <v>998162.65988123417</v>
      </c>
      <c r="J46" s="33">
        <v>168152.74890271359</v>
      </c>
      <c r="K46" s="34">
        <v>-151412.88411288749</v>
      </c>
      <c r="L46" s="234">
        <f>Yhteenveto[[#This Row],[Statsandel efter självfinansieringsandelen (mellansumma)]]+Yhteenveto[[#This Row],[Tilläggsdelar sammanlagt]]+Yhteenveto[[#This Row],[Minskiningar och höjningar av statsandelen, netto]]</f>
        <v>1014902.5246710603</v>
      </c>
      <c r="M46" s="34">
        <v>2519733.1918312232</v>
      </c>
      <c r="N46" s="308">
        <f>SUM(Yhteenveto[[#This Row],[Statsandelar före skatteutjämning ]]+Yhteenveto[[#This Row],[Utjämning av statsandelarna på basis av skatteinkomsterna]])</f>
        <v>3534635.7165022837</v>
      </c>
      <c r="O46" s="244">
        <v>1168964.2998406347</v>
      </c>
      <c r="P46" s="380">
        <f>SUM(Yhteenveto[[#This Row],[Statsandel för kommunal basservice, sammanlagt ]:[Ersättning för förlorade skatteinkomster orsakade av förändringar i beskattningsgrunden ]])</f>
        <v>4703600.0163429184</v>
      </c>
      <c r="Q46" s="34">
        <v>517895.72750000004</v>
      </c>
      <c r="R46" s="347">
        <f>+Yhteenveto[[#This Row],[Statsandel för kommunal basservice, sammanlagt ]]+Yhteenveto[[#This Row],[Ersättning för förlorade skatteinkomster orsakade av förändringar i beskattningsgrunden ]]+Yhteenveto[[#This Row],[Hemkommunsersättningar, netto]]</f>
        <v>5221495.7438429184</v>
      </c>
      <c r="S46" s="11"/>
      <c r="T46"/>
    </row>
    <row r="47" spans="1:20" ht="15">
      <c r="A47" s="32">
        <v>143</v>
      </c>
      <c r="B47" s="13" t="s">
        <v>833</v>
      </c>
      <c r="C47" s="15">
        <v>6804</v>
      </c>
      <c r="D47" s="15">
        <v>8818381.370000001</v>
      </c>
      <c r="E47" s="15">
        <v>1503476.8126322923</v>
      </c>
      <c r="F47" s="234">
        <f>Yhteenveto[[#This Row],[Åldersstruktur, kalkylerade kostnader]]+Yhteenveto[[#This Row],[Andra kalkylerade kostnader]]</f>
        <v>10321858.182632294</v>
      </c>
      <c r="G47" s="329">
        <v>1388.69</v>
      </c>
      <c r="H47" s="17">
        <v>9448646.7599999998</v>
      </c>
      <c r="I47" s="345">
        <f>Yhteenveto[[#This Row],[Kalkylerade kostander sammanlagt]]-Yhteenveto[[#This Row],[Självfinansieringsandel, €]]</f>
        <v>873211.42263229378</v>
      </c>
      <c r="J47" s="33">
        <v>244743.44062779809</v>
      </c>
      <c r="K47" s="34">
        <v>-1449300.0509465034</v>
      </c>
      <c r="L47" s="234">
        <f>Yhteenveto[[#This Row],[Statsandel efter självfinansieringsandelen (mellansumma)]]+Yhteenveto[[#This Row],[Tilläggsdelar sammanlagt]]+Yhteenveto[[#This Row],[Minskiningar och höjningar av statsandelen, netto]]</f>
        <v>-331345.18768641166</v>
      </c>
      <c r="M47" s="34">
        <v>2841861.3356856569</v>
      </c>
      <c r="N47" s="308">
        <f>SUM(Yhteenveto[[#This Row],[Statsandelar före skatteutjämning ]]+Yhteenveto[[#This Row],[Utjämning av statsandelarna på basis av skatteinkomsterna]])</f>
        <v>2510516.1479992452</v>
      </c>
      <c r="O47" s="244">
        <v>1354020.2141943185</v>
      </c>
      <c r="P47" s="380">
        <f>SUM(Yhteenveto[[#This Row],[Statsandel för kommunal basservice, sammanlagt ]:[Ersättning för förlorade skatteinkomster orsakade av förändringar i beskattningsgrunden ]])</f>
        <v>3864536.362193564</v>
      </c>
      <c r="Q47" s="34">
        <v>198341.45749999996</v>
      </c>
      <c r="R47" s="347">
        <f>+Yhteenveto[[#This Row],[Statsandel för kommunal basservice, sammanlagt ]]+Yhteenveto[[#This Row],[Ersättning för förlorade skatteinkomster orsakade av förändringar i beskattningsgrunden ]]+Yhteenveto[[#This Row],[Hemkommunsersättningar, netto]]</f>
        <v>4062877.819693564</v>
      </c>
      <c r="S47" s="11"/>
      <c r="T47"/>
    </row>
    <row r="48" spans="1:20" ht="15">
      <c r="A48" s="32">
        <v>145</v>
      </c>
      <c r="B48" s="13" t="s">
        <v>44</v>
      </c>
      <c r="C48" s="15">
        <v>12369</v>
      </c>
      <c r="D48" s="15">
        <v>22718457.210000005</v>
      </c>
      <c r="E48" s="15">
        <v>1447651.4721026151</v>
      </c>
      <c r="F48" s="234">
        <f>Yhteenveto[[#This Row],[Åldersstruktur, kalkylerade kostnader]]+Yhteenveto[[#This Row],[Andra kalkylerade kostnader]]</f>
        <v>24166108.682102621</v>
      </c>
      <c r="G48" s="329">
        <v>1388.69</v>
      </c>
      <c r="H48" s="17">
        <v>17176706.609999999</v>
      </c>
      <c r="I48" s="345">
        <f>Yhteenveto[[#This Row],[Kalkylerade kostander sammanlagt]]-Yhteenveto[[#This Row],[Självfinansieringsandel, €]]</f>
        <v>6989402.0721026212</v>
      </c>
      <c r="J48" s="33">
        <v>344246.24241623725</v>
      </c>
      <c r="K48" s="34">
        <v>-724089.8856794124</v>
      </c>
      <c r="L48" s="234">
        <f>Yhteenveto[[#This Row],[Statsandel efter självfinansieringsandelen (mellansumma)]]+Yhteenveto[[#This Row],[Tilläggsdelar sammanlagt]]+Yhteenveto[[#This Row],[Minskiningar och höjningar av statsandelen, netto]]</f>
        <v>6609558.428839446</v>
      </c>
      <c r="M48" s="34">
        <v>5529781.0414514346</v>
      </c>
      <c r="N48" s="308">
        <f>SUM(Yhteenveto[[#This Row],[Statsandelar före skatteutjämning ]]+Yhteenveto[[#This Row],[Utjämning av statsandelarna på basis av skatteinkomsterna]])</f>
        <v>12139339.470290881</v>
      </c>
      <c r="O48" s="244">
        <v>2178872.9141736086</v>
      </c>
      <c r="P48" s="380">
        <f>SUM(Yhteenveto[[#This Row],[Statsandel för kommunal basservice, sammanlagt ]:[Ersättning för förlorade skatteinkomster orsakade av förändringar i beskattningsgrunden ]])</f>
        <v>14318212.384464489</v>
      </c>
      <c r="Q48" s="34">
        <v>67327.190500000026</v>
      </c>
      <c r="R48" s="347">
        <f>+Yhteenveto[[#This Row],[Statsandel för kommunal basservice, sammanlagt ]]+Yhteenveto[[#This Row],[Ersättning för förlorade skatteinkomster orsakade av förändringar i beskattningsgrunden ]]+Yhteenveto[[#This Row],[Hemkommunsersättningar, netto]]</f>
        <v>14385539.57496449</v>
      </c>
      <c r="S48" s="11"/>
      <c r="T48"/>
    </row>
    <row r="49" spans="1:20" ht="15">
      <c r="A49" s="32">
        <v>146</v>
      </c>
      <c r="B49" s="13" t="s">
        <v>834</v>
      </c>
      <c r="C49" s="15">
        <v>4492</v>
      </c>
      <c r="D49" s="15">
        <v>3909191.81</v>
      </c>
      <c r="E49" s="15">
        <v>2983060.1568069109</v>
      </c>
      <c r="F49" s="234">
        <f>Yhteenveto[[#This Row],[Åldersstruktur, kalkylerade kostnader]]+Yhteenveto[[#This Row],[Andra kalkylerade kostnader]]</f>
        <v>6892251.9668069109</v>
      </c>
      <c r="G49" s="329">
        <v>1388.69</v>
      </c>
      <c r="H49" s="17">
        <v>6237995.4800000004</v>
      </c>
      <c r="I49" s="345">
        <f>Yhteenveto[[#This Row],[Kalkylerade kostander sammanlagt]]-Yhteenveto[[#This Row],[Självfinansieringsandel, €]]</f>
        <v>654256.48680691049</v>
      </c>
      <c r="J49" s="33">
        <v>1450372.5997813258</v>
      </c>
      <c r="K49" s="34">
        <v>-204648.48316197697</v>
      </c>
      <c r="L49" s="234">
        <f>Yhteenveto[[#This Row],[Statsandel efter självfinansieringsandelen (mellansumma)]]+Yhteenveto[[#This Row],[Tilläggsdelar sammanlagt]]+Yhteenveto[[#This Row],[Minskiningar och höjningar av statsandelen, netto]]</f>
        <v>1899980.6034262595</v>
      </c>
      <c r="M49" s="34">
        <v>1142265.6476107622</v>
      </c>
      <c r="N49" s="308">
        <f>SUM(Yhteenveto[[#This Row],[Statsandelar före skatteutjämning ]]+Yhteenveto[[#This Row],[Utjämning av statsandelarna på basis av skatteinkomsterna]])</f>
        <v>3042246.2510370216</v>
      </c>
      <c r="O49" s="244">
        <v>1026958.7816953794</v>
      </c>
      <c r="P49" s="380">
        <f>SUM(Yhteenveto[[#This Row],[Statsandel för kommunal basservice, sammanlagt ]:[Ersättning för förlorade skatteinkomster orsakade av förändringar i beskattningsgrunden ]])</f>
        <v>4069205.032732401</v>
      </c>
      <c r="Q49" s="34">
        <v>26853.300000000003</v>
      </c>
      <c r="R49" s="347">
        <f>+Yhteenveto[[#This Row],[Statsandel för kommunal basservice, sammanlagt ]]+Yhteenveto[[#This Row],[Ersättning för förlorade skatteinkomster orsakade av förändringar i beskattningsgrunden ]]+Yhteenveto[[#This Row],[Hemkommunsersättningar, netto]]</f>
        <v>4096058.3327324009</v>
      </c>
      <c r="S49" s="11"/>
      <c r="T49"/>
    </row>
    <row r="50" spans="1:20" ht="15">
      <c r="A50" s="32">
        <v>148</v>
      </c>
      <c r="B50" s="13" t="s">
        <v>835</v>
      </c>
      <c r="C50" s="15">
        <v>7047</v>
      </c>
      <c r="D50" s="15">
        <v>8347399.8500000006</v>
      </c>
      <c r="E50" s="15">
        <v>7136352.4070844185</v>
      </c>
      <c r="F50" s="234">
        <f>Yhteenveto[[#This Row],[Åldersstruktur, kalkylerade kostnader]]+Yhteenveto[[#This Row],[Andra kalkylerade kostnader]]</f>
        <v>15483752.257084418</v>
      </c>
      <c r="G50" s="329">
        <v>1388.69</v>
      </c>
      <c r="H50" s="17">
        <v>9786098.4299999997</v>
      </c>
      <c r="I50" s="345">
        <f>Yhteenveto[[#This Row],[Kalkylerade kostander sammanlagt]]-Yhteenveto[[#This Row],[Självfinansieringsandel, €]]</f>
        <v>5697653.8270844184</v>
      </c>
      <c r="J50" s="33">
        <v>2852181.8891514</v>
      </c>
      <c r="K50" s="34">
        <v>2501222.1013940405</v>
      </c>
      <c r="L50" s="234">
        <f>Yhteenveto[[#This Row],[Statsandel efter självfinansieringsandelen (mellansumma)]]+Yhteenveto[[#This Row],[Tilläggsdelar sammanlagt]]+Yhteenveto[[#This Row],[Minskiningar och höjningar av statsandelen, netto]]</f>
        <v>11051057.817629859</v>
      </c>
      <c r="M50" s="34">
        <v>-18030.551669187938</v>
      </c>
      <c r="N50" s="308">
        <f>SUM(Yhteenveto[[#This Row],[Statsandelar före skatteutjämning ]]+Yhteenveto[[#This Row],[Utjämning av statsandelarna på basis av skatteinkomsterna]])</f>
        <v>11033027.265960671</v>
      </c>
      <c r="O50" s="244">
        <v>1162894.0983254092</v>
      </c>
      <c r="P50" s="380">
        <f>SUM(Yhteenveto[[#This Row],[Statsandel för kommunal basservice, sammanlagt ]:[Ersättning för förlorade skatteinkomster orsakade av förändringar i beskattningsgrunden ]])</f>
        <v>12195921.36428608</v>
      </c>
      <c r="Q50" s="34">
        <v>-2342.2045000000071</v>
      </c>
      <c r="R50" s="347">
        <f>+Yhteenveto[[#This Row],[Statsandel för kommunal basservice, sammanlagt ]]+Yhteenveto[[#This Row],[Ersättning för förlorade skatteinkomster orsakade av förändringar i beskattningsgrunden ]]+Yhteenveto[[#This Row],[Hemkommunsersättningar, netto]]</f>
        <v>12193579.159786079</v>
      </c>
      <c r="S50" s="11"/>
      <c r="T50"/>
    </row>
    <row r="51" spans="1:20" ht="15">
      <c r="A51" s="32">
        <v>149</v>
      </c>
      <c r="B51" s="13" t="s">
        <v>836</v>
      </c>
      <c r="C51" s="15">
        <v>5384</v>
      </c>
      <c r="D51" s="15">
        <v>7706841.2700000005</v>
      </c>
      <c r="E51" s="15">
        <v>2052340.108512494</v>
      </c>
      <c r="F51" s="234">
        <f>Yhteenveto[[#This Row],[Åldersstruktur, kalkylerade kostnader]]+Yhteenveto[[#This Row],[Andra kalkylerade kostnader]]</f>
        <v>9759181.3785124943</v>
      </c>
      <c r="G51" s="329">
        <v>1388.69</v>
      </c>
      <c r="H51" s="17">
        <v>7476706.96</v>
      </c>
      <c r="I51" s="345">
        <f>Yhteenveto[[#This Row],[Kalkylerade kostander sammanlagt]]-Yhteenveto[[#This Row],[Självfinansieringsandel, €]]</f>
        <v>2282474.4185124943</v>
      </c>
      <c r="J51" s="33">
        <v>152547.98829872932</v>
      </c>
      <c r="K51" s="34">
        <v>530238.09164346545</v>
      </c>
      <c r="L51" s="234">
        <f>Yhteenveto[[#This Row],[Statsandel efter självfinansieringsandelen (mellansumma)]]+Yhteenveto[[#This Row],[Tilläggsdelar sammanlagt]]+Yhteenveto[[#This Row],[Minskiningar och höjningar av statsandelen, netto]]</f>
        <v>2965260.498454689</v>
      </c>
      <c r="M51" s="34">
        <v>-66793.833499252563</v>
      </c>
      <c r="N51" s="308">
        <f>SUM(Yhteenveto[[#This Row],[Statsandelar före skatteutjämning ]]+Yhteenveto[[#This Row],[Utjämning av statsandelarna på basis av skatteinkomsterna]])</f>
        <v>2898466.6649554363</v>
      </c>
      <c r="O51" s="244">
        <v>862430.82720374875</v>
      </c>
      <c r="P51" s="380">
        <f>SUM(Yhteenveto[[#This Row],[Statsandel för kommunal basservice, sammanlagt ]:[Ersättning för förlorade skatteinkomster orsakade av förändringar i beskattningsgrunden ]])</f>
        <v>3760897.492159185</v>
      </c>
      <c r="Q51" s="34">
        <v>-2403489.6979999999</v>
      </c>
      <c r="R51" s="347">
        <f>+Yhteenveto[[#This Row],[Statsandel för kommunal basservice, sammanlagt ]]+Yhteenveto[[#This Row],[Ersättning för förlorade skatteinkomster orsakade av förändringar i beskattningsgrunden ]]+Yhteenveto[[#This Row],[Hemkommunsersättningar, netto]]</f>
        <v>1357407.7941591851</v>
      </c>
      <c r="S51" s="11"/>
      <c r="T51"/>
    </row>
    <row r="52" spans="1:20" ht="15">
      <c r="A52" s="32">
        <v>151</v>
      </c>
      <c r="B52" s="13" t="s">
        <v>837</v>
      </c>
      <c r="C52" s="15">
        <v>1852</v>
      </c>
      <c r="D52" s="15">
        <v>1967437.0400000003</v>
      </c>
      <c r="E52" s="15">
        <v>749083.02116082981</v>
      </c>
      <c r="F52" s="234">
        <f>Yhteenveto[[#This Row],[Åldersstruktur, kalkylerade kostnader]]+Yhteenveto[[#This Row],[Andra kalkylerade kostnader]]</f>
        <v>2716520.0611608298</v>
      </c>
      <c r="G52" s="329">
        <v>1388.69</v>
      </c>
      <c r="H52" s="17">
        <v>2571853.88</v>
      </c>
      <c r="I52" s="345">
        <f>Yhteenveto[[#This Row],[Kalkylerade kostander sammanlagt]]-Yhteenveto[[#This Row],[Självfinansieringsandel, €]]</f>
        <v>144666.18116082996</v>
      </c>
      <c r="J52" s="33">
        <v>232599.53865746455</v>
      </c>
      <c r="K52" s="34">
        <v>-680668.08082582173</v>
      </c>
      <c r="L52" s="234">
        <f>Yhteenveto[[#This Row],[Statsandel efter självfinansieringsandelen (mellansumma)]]+Yhteenveto[[#This Row],[Tilläggsdelar sammanlagt]]+Yhteenveto[[#This Row],[Minskiningar och höjningar av statsandelen, netto]]</f>
        <v>-303402.36100752722</v>
      </c>
      <c r="M52" s="34">
        <v>756842.32569668361</v>
      </c>
      <c r="N52" s="308">
        <f>SUM(Yhteenveto[[#This Row],[Statsandelar före skatteutjämning ]]+Yhteenveto[[#This Row],[Utjämning av statsandelarna på basis av skatteinkomsterna]])</f>
        <v>453439.96468915639</v>
      </c>
      <c r="O52" s="244">
        <v>499436.98848256422</v>
      </c>
      <c r="P52" s="380">
        <f>SUM(Yhteenveto[[#This Row],[Statsandel för kommunal basservice, sammanlagt ]:[Ersättning för förlorade skatteinkomster orsakade av förändringar i beskattningsgrunden ]])</f>
        <v>952876.95317172061</v>
      </c>
      <c r="Q52" s="34">
        <v>0</v>
      </c>
      <c r="R52" s="347">
        <f>+Yhteenveto[[#This Row],[Statsandel för kommunal basservice, sammanlagt ]]+Yhteenveto[[#This Row],[Ersättning för förlorade skatteinkomster orsakade av förändringar i beskattningsgrunden ]]+Yhteenveto[[#This Row],[Hemkommunsersättningar, netto]]</f>
        <v>952876.95317172061</v>
      </c>
      <c r="S52" s="11"/>
      <c r="T52"/>
    </row>
    <row r="53" spans="1:20" ht="15">
      <c r="A53" s="32">
        <v>152</v>
      </c>
      <c r="B53" s="13" t="s">
        <v>49</v>
      </c>
      <c r="C53" s="15">
        <v>4406</v>
      </c>
      <c r="D53" s="15">
        <v>6742401.1200000001</v>
      </c>
      <c r="E53" s="15">
        <v>644359.79454852315</v>
      </c>
      <c r="F53" s="234">
        <f>Yhteenveto[[#This Row],[Åldersstruktur, kalkylerade kostnader]]+Yhteenveto[[#This Row],[Andra kalkylerade kostnader]]</f>
        <v>7386760.9145485237</v>
      </c>
      <c r="G53" s="329">
        <v>1388.69</v>
      </c>
      <c r="H53" s="17">
        <v>6118568.1400000006</v>
      </c>
      <c r="I53" s="345">
        <f>Yhteenveto[[#This Row],[Kalkylerade kostander sammanlagt]]-Yhteenveto[[#This Row],[Självfinansieringsandel, €]]</f>
        <v>1268192.7745485231</v>
      </c>
      <c r="J53" s="33">
        <v>112563.92250810846</v>
      </c>
      <c r="K53" s="34">
        <v>-441223.13281092962</v>
      </c>
      <c r="L53" s="234">
        <f>Yhteenveto[[#This Row],[Statsandel efter självfinansieringsandelen (mellansumma)]]+Yhteenveto[[#This Row],[Tilläggsdelar sammanlagt]]+Yhteenveto[[#This Row],[Minskiningar och höjningar av statsandelen, netto]]</f>
        <v>939533.564245702</v>
      </c>
      <c r="M53" s="34">
        <v>2129321.2772719357</v>
      </c>
      <c r="N53" s="308">
        <f>SUM(Yhteenveto[[#This Row],[Statsandelar före skatteutjämning ]]+Yhteenveto[[#This Row],[Utjämning av statsandelarna på basis av skatteinkomsterna]])</f>
        <v>3068854.8415176375</v>
      </c>
      <c r="O53" s="244">
        <v>927636.50071073952</v>
      </c>
      <c r="P53" s="380">
        <f>SUM(Yhteenveto[[#This Row],[Statsandel för kommunal basservice, sammanlagt ]:[Ersättning för förlorade skatteinkomster orsakade av förändringar i beskattningsgrunden ]])</f>
        <v>3996491.3422283772</v>
      </c>
      <c r="Q53" s="34">
        <v>266146.04000000004</v>
      </c>
      <c r="R53" s="347">
        <f>+Yhteenveto[[#This Row],[Statsandel för kommunal basservice, sammanlagt ]]+Yhteenveto[[#This Row],[Ersättning för förlorade skatteinkomster orsakade av förändringar i beskattningsgrunden ]]+Yhteenveto[[#This Row],[Hemkommunsersättningar, netto]]</f>
        <v>4262637.3822283773</v>
      </c>
      <c r="S53" s="11"/>
      <c r="T53"/>
    </row>
    <row r="54" spans="1:20" ht="15">
      <c r="A54" s="32">
        <v>153</v>
      </c>
      <c r="B54" s="13" t="s">
        <v>50</v>
      </c>
      <c r="C54" s="15">
        <v>25208</v>
      </c>
      <c r="D54" s="15">
        <v>28994483.899999999</v>
      </c>
      <c r="E54" s="15">
        <v>6451740.4504878335</v>
      </c>
      <c r="F54" s="234">
        <f>Yhteenveto[[#This Row],[Åldersstruktur, kalkylerade kostnader]]+Yhteenveto[[#This Row],[Andra kalkylerade kostnader]]</f>
        <v>35446224.350487828</v>
      </c>
      <c r="G54" s="329">
        <v>1388.69</v>
      </c>
      <c r="H54" s="17">
        <v>35006097.520000003</v>
      </c>
      <c r="I54" s="345">
        <f>Yhteenveto[[#This Row],[Kalkylerade kostander sammanlagt]]-Yhteenveto[[#This Row],[Självfinansieringsandel, €]]</f>
        <v>440126.83048782498</v>
      </c>
      <c r="J54" s="33">
        <v>771521.00901739649</v>
      </c>
      <c r="K54" s="34">
        <v>6053502.4734846447</v>
      </c>
      <c r="L54" s="234">
        <f>Yhteenveto[[#This Row],[Statsandel efter självfinansieringsandelen (mellansumma)]]+Yhteenveto[[#This Row],[Tilläggsdelar sammanlagt]]+Yhteenveto[[#This Row],[Minskiningar och höjningar av statsandelen, netto]]</f>
        <v>7265150.3129898664</v>
      </c>
      <c r="M54" s="34">
        <v>7725364.667784147</v>
      </c>
      <c r="N54" s="308">
        <f>SUM(Yhteenveto[[#This Row],[Statsandelar före skatteutjämning ]]+Yhteenveto[[#This Row],[Utjämning av statsandelarna på basis av skatteinkomsterna]])</f>
        <v>14990514.980774013</v>
      </c>
      <c r="O54" s="244">
        <v>3865957.2442810275</v>
      </c>
      <c r="P54" s="380">
        <f>SUM(Yhteenveto[[#This Row],[Statsandel för kommunal basservice, sammanlagt ]:[Ersättning för förlorade skatteinkomster orsakade av förändringar i beskattningsgrunden ]])</f>
        <v>18856472.225055039</v>
      </c>
      <c r="Q54" s="34">
        <v>-968119.64715000032</v>
      </c>
      <c r="R54" s="347">
        <f>+Yhteenveto[[#This Row],[Statsandel för kommunal basservice, sammanlagt ]]+Yhteenveto[[#This Row],[Ersättning för förlorade skatteinkomster orsakade av förändringar i beskattningsgrunden ]]+Yhteenveto[[#This Row],[Hemkommunsersättningar, netto]]</f>
        <v>17888352.57790504</v>
      </c>
      <c r="S54" s="11"/>
      <c r="T54"/>
    </row>
    <row r="55" spans="1:20" ht="15">
      <c r="A55" s="32">
        <v>165</v>
      </c>
      <c r="B55" s="13" t="s">
        <v>51</v>
      </c>
      <c r="C55" s="15">
        <v>16280</v>
      </c>
      <c r="D55" s="15">
        <v>25494585.91</v>
      </c>
      <c r="E55" s="15">
        <v>2699628.37621145</v>
      </c>
      <c r="F55" s="234">
        <f>Yhteenveto[[#This Row],[Åldersstruktur, kalkylerade kostnader]]+Yhteenveto[[#This Row],[Andra kalkylerade kostnader]]</f>
        <v>28194214.28621145</v>
      </c>
      <c r="G55" s="329">
        <v>1388.69</v>
      </c>
      <c r="H55" s="17">
        <v>22607873.199999999</v>
      </c>
      <c r="I55" s="345">
        <f>Yhteenveto[[#This Row],[Kalkylerade kostander sammanlagt]]-Yhteenveto[[#This Row],[Självfinansieringsandel, €]]</f>
        <v>5586341.0862114504</v>
      </c>
      <c r="J55" s="33">
        <v>453239.27329802024</v>
      </c>
      <c r="K55" s="34">
        <v>-1447028.1777972225</v>
      </c>
      <c r="L55" s="234">
        <f>Yhteenveto[[#This Row],[Statsandel efter självfinansieringsandelen (mellansumma)]]+Yhteenveto[[#This Row],[Tilläggsdelar sammanlagt]]+Yhteenveto[[#This Row],[Minskiningar och höjningar av statsandelen, netto]]</f>
        <v>4592552.1817122484</v>
      </c>
      <c r="M55" s="34">
        <v>4647722.9933844553</v>
      </c>
      <c r="N55" s="308">
        <f>SUM(Yhteenveto[[#This Row],[Statsandelar före skatteutjämning ]]+Yhteenveto[[#This Row],[Utjämning av statsandelarna på basis av skatteinkomsterna]])</f>
        <v>9240275.1750967037</v>
      </c>
      <c r="O55" s="244">
        <v>2512749.312634449</v>
      </c>
      <c r="P55" s="380">
        <f>SUM(Yhteenveto[[#This Row],[Statsandel för kommunal basservice, sammanlagt ]:[Ersättning för förlorade skatteinkomster orsakade av förändringar i beskattningsgrunden ]])</f>
        <v>11753024.487731153</v>
      </c>
      <c r="Q55" s="34">
        <v>287345.22850000038</v>
      </c>
      <c r="R55" s="347">
        <f>+Yhteenveto[[#This Row],[Statsandel för kommunal basservice, sammanlagt ]]+Yhteenveto[[#This Row],[Ersättning för förlorade skatteinkomster orsakade av förändringar i beskattningsgrunden ]]+Yhteenveto[[#This Row],[Hemkommunsersättningar, netto]]</f>
        <v>12040369.716231154</v>
      </c>
      <c r="S55" s="11"/>
      <c r="T55"/>
    </row>
    <row r="56" spans="1:20" ht="15">
      <c r="A56" s="32">
        <v>167</v>
      </c>
      <c r="B56" s="13" t="s">
        <v>52</v>
      </c>
      <c r="C56" s="15">
        <v>77513</v>
      </c>
      <c r="D56" s="15">
        <v>97856039.890000001</v>
      </c>
      <c r="E56" s="15">
        <v>19361544.668189548</v>
      </c>
      <c r="F56" s="234">
        <f>Yhteenveto[[#This Row],[Åldersstruktur, kalkylerade kostnader]]+Yhteenveto[[#This Row],[Andra kalkylerade kostnader]]</f>
        <v>117217584.55818954</v>
      </c>
      <c r="G56" s="329">
        <v>1388.69</v>
      </c>
      <c r="H56" s="17">
        <v>107641527.97</v>
      </c>
      <c r="I56" s="345">
        <f>Yhteenveto[[#This Row],[Kalkylerade kostander sammanlagt]]-Yhteenveto[[#This Row],[Självfinansieringsandel, €]]</f>
        <v>9576056.5881895423</v>
      </c>
      <c r="J56" s="33">
        <v>2849680.1754598608</v>
      </c>
      <c r="K56" s="34">
        <v>-8921645.5645957943</v>
      </c>
      <c r="L56" s="234">
        <f>Yhteenveto[[#This Row],[Statsandel efter självfinansieringsandelen (mellansumma)]]+Yhteenveto[[#This Row],[Tilläggsdelar sammanlagt]]+Yhteenveto[[#This Row],[Minskiningar och höjningar av statsandelen, netto]]</f>
        <v>3504091.1990536097</v>
      </c>
      <c r="M56" s="34">
        <v>23417808.912617035</v>
      </c>
      <c r="N56" s="308">
        <f>SUM(Yhteenveto[[#This Row],[Statsandelar före skatteutjämning ]]+Yhteenveto[[#This Row],[Utjämning av statsandelarna på basis av skatteinkomsterna]])</f>
        <v>26921900.111670643</v>
      </c>
      <c r="O56" s="244">
        <v>12672879.472362412</v>
      </c>
      <c r="P56" s="380">
        <f>SUM(Yhteenveto[[#This Row],[Statsandel för kommunal basservice, sammanlagt ]:[Ersättning för förlorade skatteinkomster orsakade av förändringar i beskattningsgrunden ]])</f>
        <v>39594779.584033057</v>
      </c>
      <c r="Q56" s="34">
        <v>-10350798.4255</v>
      </c>
      <c r="R56" s="347">
        <f>+Yhteenveto[[#This Row],[Statsandel för kommunal basservice, sammanlagt ]]+Yhteenveto[[#This Row],[Ersättning för förlorade skatteinkomster orsakade av förändringar i beskattningsgrunden ]]+Yhteenveto[[#This Row],[Hemkommunsersättningar, netto]]</f>
        <v>29243981.158533059</v>
      </c>
      <c r="S56" s="11"/>
      <c r="T56"/>
    </row>
    <row r="57" spans="1:20" ht="15">
      <c r="A57" s="32">
        <v>169</v>
      </c>
      <c r="B57" s="13" t="s">
        <v>838</v>
      </c>
      <c r="C57" s="15">
        <v>4990</v>
      </c>
      <c r="D57" s="15">
        <v>7017104.2699999996</v>
      </c>
      <c r="E57" s="15">
        <v>814325.52581473847</v>
      </c>
      <c r="F57" s="234">
        <f>Yhteenveto[[#This Row],[Åldersstruktur, kalkylerade kostnader]]+Yhteenveto[[#This Row],[Andra kalkylerade kostnader]]</f>
        <v>7831429.7958147377</v>
      </c>
      <c r="G57" s="329">
        <v>1388.69</v>
      </c>
      <c r="H57" s="17">
        <v>6929563.1000000006</v>
      </c>
      <c r="I57" s="345">
        <f>Yhteenveto[[#This Row],[Kalkylerade kostander sammanlagt]]-Yhteenveto[[#This Row],[Självfinansieringsandel, €]]</f>
        <v>901866.69581473712</v>
      </c>
      <c r="J57" s="33">
        <v>127590.07310110086</v>
      </c>
      <c r="K57" s="34">
        <v>-14984.574515938992</v>
      </c>
      <c r="L57" s="234">
        <f>Yhteenveto[[#This Row],[Statsandel efter självfinansieringsandelen (mellansumma)]]+Yhteenveto[[#This Row],[Tilläggsdelar sammanlagt]]+Yhteenveto[[#This Row],[Minskiningar och höjningar av statsandelen, netto]]</f>
        <v>1014472.194399899</v>
      </c>
      <c r="M57" s="34">
        <v>1902219.8190324954</v>
      </c>
      <c r="N57" s="308">
        <f>SUM(Yhteenveto[[#This Row],[Statsandelar före skatteutjämning ]]+Yhteenveto[[#This Row],[Utjämning av statsandelarna på basis av skatteinkomsterna]])</f>
        <v>2916692.0134323942</v>
      </c>
      <c r="O57" s="244">
        <v>903533.28554410953</v>
      </c>
      <c r="P57" s="380">
        <f>SUM(Yhteenveto[[#This Row],[Statsandel för kommunal basservice, sammanlagt ]:[Ersättning för förlorade skatteinkomster orsakade av förändringar i beskattningsgrunden ]])</f>
        <v>3820225.2989765038</v>
      </c>
      <c r="Q57" s="34">
        <v>76084.349999999977</v>
      </c>
      <c r="R57" s="347">
        <f>+Yhteenveto[[#This Row],[Statsandel för kommunal basservice, sammanlagt ]]+Yhteenveto[[#This Row],[Ersättning för förlorade skatteinkomster orsakade av förändringar i beskattningsgrunden ]]+Yhteenveto[[#This Row],[Hemkommunsersättningar, netto]]</f>
        <v>3896309.6489765039</v>
      </c>
      <c r="S57" s="11"/>
      <c r="T57"/>
    </row>
    <row r="58" spans="1:20" ht="15">
      <c r="A58" s="32">
        <v>171</v>
      </c>
      <c r="B58" s="13" t="s">
        <v>839</v>
      </c>
      <c r="C58" s="15">
        <v>4540</v>
      </c>
      <c r="D58" s="15">
        <v>5779740.4500000002</v>
      </c>
      <c r="E58" s="15">
        <v>1131966.3482092915</v>
      </c>
      <c r="F58" s="234">
        <f>Yhteenveto[[#This Row],[Åldersstruktur, kalkylerade kostnader]]+Yhteenveto[[#This Row],[Andra kalkylerade kostnader]]</f>
        <v>6911706.7982092919</v>
      </c>
      <c r="G58" s="329">
        <v>1388.69</v>
      </c>
      <c r="H58" s="17">
        <v>6304652.6000000006</v>
      </c>
      <c r="I58" s="345">
        <f>Yhteenveto[[#This Row],[Kalkylerade kostander sammanlagt]]-Yhteenveto[[#This Row],[Självfinansieringsandel, €]]</f>
        <v>607054.19820929132</v>
      </c>
      <c r="J58" s="33">
        <v>155398.12916403741</v>
      </c>
      <c r="K58" s="34">
        <v>-636919.44245941506</v>
      </c>
      <c r="L58" s="234">
        <f>Yhteenveto[[#This Row],[Statsandel efter självfinansieringsandelen (mellansumma)]]+Yhteenveto[[#This Row],[Tilläggsdelar sammanlagt]]+Yhteenveto[[#This Row],[Minskiningar och höjningar av statsandelen, netto]]</f>
        <v>125532.88491391367</v>
      </c>
      <c r="M58" s="34">
        <v>1473035.6550756306</v>
      </c>
      <c r="N58" s="308">
        <f>SUM(Yhteenveto[[#This Row],[Statsandelar före skatteutjämning ]]+Yhteenveto[[#This Row],[Utjämning av statsandelarna på basis av skatteinkomsterna]])</f>
        <v>1598568.5399895443</v>
      </c>
      <c r="O58" s="244">
        <v>939271.50065603375</v>
      </c>
      <c r="P58" s="380">
        <f>SUM(Yhteenveto[[#This Row],[Statsandel för kommunal basservice, sammanlagt ]:[Ersättning för förlorade skatteinkomster orsakade av förändringar i beskattningsgrunden ]])</f>
        <v>2537840.0406455779</v>
      </c>
      <c r="Q58" s="34">
        <v>7608.4350000000013</v>
      </c>
      <c r="R58" s="347">
        <f>+Yhteenveto[[#This Row],[Statsandel för kommunal basservice, sammanlagt ]]+Yhteenveto[[#This Row],[Ersättning för förlorade skatteinkomster orsakade av förändringar i beskattningsgrunden ]]+Yhteenveto[[#This Row],[Hemkommunsersättningar, netto]]</f>
        <v>2545448.475645578</v>
      </c>
      <c r="S58" s="11"/>
      <c r="T58"/>
    </row>
    <row r="59" spans="1:20" ht="15">
      <c r="A59" s="32">
        <v>172</v>
      </c>
      <c r="B59" s="13" t="s">
        <v>55</v>
      </c>
      <c r="C59" s="15">
        <v>4171</v>
      </c>
      <c r="D59" s="15">
        <v>4373029.33</v>
      </c>
      <c r="E59" s="15">
        <v>1375270.2019092974</v>
      </c>
      <c r="F59" s="234">
        <f>Yhteenveto[[#This Row],[Åldersstruktur, kalkylerade kostnader]]+Yhteenveto[[#This Row],[Andra kalkylerade kostnader]]</f>
        <v>5748299.5319092972</v>
      </c>
      <c r="G59" s="329">
        <v>1388.69</v>
      </c>
      <c r="H59" s="17">
        <v>5792225.9900000002</v>
      </c>
      <c r="I59" s="345">
        <f>Yhteenveto[[#This Row],[Kalkylerade kostander sammanlagt]]-Yhteenveto[[#This Row],[Självfinansieringsandel, €]]</f>
        <v>-43926.458090703003</v>
      </c>
      <c r="J59" s="33">
        <v>675238.15160934243</v>
      </c>
      <c r="K59" s="34">
        <v>-507674.69499109965</v>
      </c>
      <c r="L59" s="234">
        <f>Yhteenveto[[#This Row],[Statsandel efter självfinansieringsandelen (mellansumma)]]+Yhteenveto[[#This Row],[Tilläggsdelar sammanlagt]]+Yhteenveto[[#This Row],[Minskiningar och höjningar av statsandelen, netto]]</f>
        <v>123636.99852753978</v>
      </c>
      <c r="M59" s="34">
        <v>1635985.5329674939</v>
      </c>
      <c r="N59" s="308">
        <f>SUM(Yhteenveto[[#This Row],[Statsandelar före skatteutjämning ]]+Yhteenveto[[#This Row],[Utjämning av statsandelarna på basis av skatteinkomsterna]])</f>
        <v>1759622.5314950338</v>
      </c>
      <c r="O59" s="244">
        <v>929982.00304647884</v>
      </c>
      <c r="P59" s="380">
        <f>SUM(Yhteenveto[[#This Row],[Statsandel för kommunal basservice, sammanlagt ]:[Ersättning för förlorade skatteinkomster orsakade av förändringar i beskattningsgrunden ]])</f>
        <v>2689604.5345415128</v>
      </c>
      <c r="Q59" s="34">
        <v>-55228.287000000011</v>
      </c>
      <c r="R59" s="347">
        <f>+Yhteenveto[[#This Row],[Statsandel för kommunal basservice, sammanlagt ]]+Yhteenveto[[#This Row],[Ersättning för förlorade skatteinkomster orsakade av förändringar i beskattningsgrunden ]]+Yhteenveto[[#This Row],[Hemkommunsersättningar, netto]]</f>
        <v>2634376.2475415128</v>
      </c>
      <c r="S59" s="11"/>
      <c r="T59"/>
    </row>
    <row r="60" spans="1:20" ht="15">
      <c r="A60" s="32">
        <v>176</v>
      </c>
      <c r="B60" s="13" t="s">
        <v>56</v>
      </c>
      <c r="C60" s="15">
        <v>4352</v>
      </c>
      <c r="D60" s="15">
        <v>4293010.4800000004</v>
      </c>
      <c r="E60" s="15">
        <v>1992808.4682127032</v>
      </c>
      <c r="F60" s="234">
        <f>Yhteenveto[[#This Row],[Åldersstruktur, kalkylerade kostnader]]+Yhteenveto[[#This Row],[Andra kalkylerade kostnader]]</f>
        <v>6285818.9482127037</v>
      </c>
      <c r="G60" s="329">
        <v>1388.69</v>
      </c>
      <c r="H60" s="17">
        <v>6043578.8799999999</v>
      </c>
      <c r="I60" s="345">
        <f>Yhteenveto[[#This Row],[Kalkylerade kostander sammanlagt]]-Yhteenveto[[#This Row],[Självfinansieringsandel, €]]</f>
        <v>242240.0682127038</v>
      </c>
      <c r="J60" s="33">
        <v>1363728.993739944</v>
      </c>
      <c r="K60" s="34">
        <v>-2611962.9013944529</v>
      </c>
      <c r="L60" s="234">
        <f>Yhteenveto[[#This Row],[Statsandel efter självfinansieringsandelen (mellansumma)]]+Yhteenveto[[#This Row],[Tilläggsdelar sammanlagt]]+Yhteenveto[[#This Row],[Minskiningar och höjningar av statsandelen, netto]]</f>
        <v>-1005993.8394418051</v>
      </c>
      <c r="M60" s="34">
        <v>2137343.916281173</v>
      </c>
      <c r="N60" s="308">
        <f>SUM(Yhteenveto[[#This Row],[Statsandelar före skatteutjämning ]]+Yhteenveto[[#This Row],[Utjämning av statsandelarna på basis av skatteinkomsterna]])</f>
        <v>1131350.0768393679</v>
      </c>
      <c r="O60" s="244">
        <v>996709.66890892666</v>
      </c>
      <c r="P60" s="380">
        <f>SUM(Yhteenveto[[#This Row],[Statsandel för kommunal basservice, sammanlagt ]:[Ersättning för förlorade skatteinkomster orsakade av förändringar i beskattningsgrunden ]])</f>
        <v>2128059.7457482945</v>
      </c>
      <c r="Q60" s="34">
        <v>-261222.935</v>
      </c>
      <c r="R60" s="347">
        <f>+Yhteenveto[[#This Row],[Statsandel för kommunal basservice, sammanlagt ]]+Yhteenveto[[#This Row],[Ersättning för förlorade skatteinkomster orsakade av förändringar i beskattningsgrunden ]]+Yhteenveto[[#This Row],[Hemkommunsersättningar, netto]]</f>
        <v>1866836.8107482945</v>
      </c>
      <c r="S60" s="11"/>
      <c r="T60"/>
    </row>
    <row r="61" spans="1:20" ht="15">
      <c r="A61" s="32">
        <v>177</v>
      </c>
      <c r="B61" s="13" t="s">
        <v>57</v>
      </c>
      <c r="C61" s="15">
        <v>1768</v>
      </c>
      <c r="D61" s="15">
        <v>2402288.63</v>
      </c>
      <c r="E61" s="15">
        <v>376446.29771550029</v>
      </c>
      <c r="F61" s="234">
        <f>Yhteenveto[[#This Row],[Åldersstruktur, kalkylerade kostnader]]+Yhteenveto[[#This Row],[Andra kalkylerade kostnader]]</f>
        <v>2778734.9277155004</v>
      </c>
      <c r="G61" s="329">
        <v>1388.69</v>
      </c>
      <c r="H61" s="17">
        <v>2455203.92</v>
      </c>
      <c r="I61" s="345">
        <f>Yhteenveto[[#This Row],[Kalkylerade kostander sammanlagt]]-Yhteenveto[[#This Row],[Självfinansieringsandel, €]]</f>
        <v>323531.00771550043</v>
      </c>
      <c r="J61" s="33">
        <v>129599.23186567474</v>
      </c>
      <c r="K61" s="34">
        <v>486040.89087901049</v>
      </c>
      <c r="L61" s="234">
        <f>Yhteenveto[[#This Row],[Statsandel efter självfinansieringsandelen (mellansumma)]]+Yhteenveto[[#This Row],[Tilläggsdelar sammanlagt]]+Yhteenveto[[#This Row],[Minskiningar och höjningar av statsandelen, netto]]</f>
        <v>939171.1304601857</v>
      </c>
      <c r="M61" s="34">
        <v>321711.32751182676</v>
      </c>
      <c r="N61" s="308">
        <f>SUM(Yhteenveto[[#This Row],[Statsandelar före skatteutjämning ]]+Yhteenveto[[#This Row],[Utjämning av statsandelarna på basis av skatteinkomsterna]])</f>
        <v>1260882.4579720125</v>
      </c>
      <c r="O61" s="244">
        <v>372687.53085961123</v>
      </c>
      <c r="P61" s="380">
        <f>SUM(Yhteenveto[[#This Row],[Statsandel för kommunal basservice, sammanlagt ]:[Ersättning för förlorade skatteinkomster orsakade av förändringar i beskattningsgrunden ]])</f>
        <v>1633569.9888316237</v>
      </c>
      <c r="Q61" s="34">
        <v>96134.813999999969</v>
      </c>
      <c r="R61" s="347">
        <f>+Yhteenveto[[#This Row],[Statsandel för kommunal basservice, sammanlagt ]]+Yhteenveto[[#This Row],[Ersättning för förlorade skatteinkomster orsakade av förändringar i beskattningsgrunden ]]+Yhteenveto[[#This Row],[Hemkommunsersättningar, netto]]</f>
        <v>1729704.8028316237</v>
      </c>
      <c r="S61" s="11"/>
      <c r="T61"/>
    </row>
    <row r="62" spans="1:20" ht="15">
      <c r="A62" s="32">
        <v>178</v>
      </c>
      <c r="B62" s="13" t="s">
        <v>58</v>
      </c>
      <c r="C62" s="15">
        <v>5769</v>
      </c>
      <c r="D62" s="15">
        <v>6501056.0899999999</v>
      </c>
      <c r="E62" s="15">
        <v>1626372.4489157675</v>
      </c>
      <c r="F62" s="234">
        <f>Yhteenveto[[#This Row],[Åldersstruktur, kalkylerade kostnader]]+Yhteenveto[[#This Row],[Andra kalkylerade kostnader]]</f>
        <v>8127428.5389157673</v>
      </c>
      <c r="G62" s="329">
        <v>1388.69</v>
      </c>
      <c r="H62" s="17">
        <v>8011352.6100000003</v>
      </c>
      <c r="I62" s="345">
        <f>Yhteenveto[[#This Row],[Kalkylerade kostander sammanlagt]]-Yhteenveto[[#This Row],[Självfinansieringsandel, €]]</f>
        <v>116075.928915767</v>
      </c>
      <c r="J62" s="33">
        <v>458556.84415699332</v>
      </c>
      <c r="K62" s="34">
        <v>36976.496197454515</v>
      </c>
      <c r="L62" s="234">
        <f>Yhteenveto[[#This Row],[Statsandel efter självfinansieringsandelen (mellansumma)]]+Yhteenveto[[#This Row],[Tilläggsdelar sammanlagt]]+Yhteenveto[[#This Row],[Minskiningar och höjningar av statsandelen, netto]]</f>
        <v>611609.26927021483</v>
      </c>
      <c r="M62" s="34">
        <v>2276173.6148583498</v>
      </c>
      <c r="N62" s="308">
        <f>SUM(Yhteenveto[[#This Row],[Statsandelar före skatteutjämning ]]+Yhteenveto[[#This Row],[Utjämning av statsandelarna på basis av skatteinkomsterna]])</f>
        <v>2887782.8841285645</v>
      </c>
      <c r="O62" s="244">
        <v>1344014.8102650952</v>
      </c>
      <c r="P62" s="380">
        <f>SUM(Yhteenveto[[#This Row],[Statsandel för kommunal basservice, sammanlagt ]:[Ersättning för förlorade skatteinkomster orsakade av förändringar i beskattningsgrunden ]])</f>
        <v>4231797.6943936599</v>
      </c>
      <c r="Q62" s="34">
        <v>17350.215500000006</v>
      </c>
      <c r="R62" s="347">
        <f>+Yhteenveto[[#This Row],[Statsandel för kommunal basservice, sammanlagt ]]+Yhteenveto[[#This Row],[Ersättning för förlorade skatteinkomster orsakade av förändringar i beskattningsgrunden ]]+Yhteenveto[[#This Row],[Hemkommunsersättningar, netto]]</f>
        <v>4249147.9098936599</v>
      </c>
      <c r="S62" s="11"/>
      <c r="T62"/>
    </row>
    <row r="63" spans="1:20" ht="15">
      <c r="A63" s="32">
        <v>179</v>
      </c>
      <c r="B63" s="13" t="s">
        <v>59</v>
      </c>
      <c r="C63" s="15">
        <v>145887</v>
      </c>
      <c r="D63" s="15">
        <v>205979176.84999999</v>
      </c>
      <c r="E63" s="15">
        <v>31943102.048691124</v>
      </c>
      <c r="F63" s="234">
        <f>Yhteenveto[[#This Row],[Åldersstruktur, kalkylerade kostnader]]+Yhteenveto[[#This Row],[Andra kalkylerade kostnader]]</f>
        <v>237922278.89869112</v>
      </c>
      <c r="G63" s="329">
        <v>1388.69</v>
      </c>
      <c r="H63" s="17">
        <v>202591818.03</v>
      </c>
      <c r="I63" s="345">
        <f>Yhteenveto[[#This Row],[Kalkylerade kostander sammanlagt]]-Yhteenveto[[#This Row],[Självfinansieringsandel, €]]</f>
        <v>35330460.868691117</v>
      </c>
      <c r="J63" s="33">
        <v>6269311.5664877435</v>
      </c>
      <c r="K63" s="34">
        <v>-45859410.612269104</v>
      </c>
      <c r="L63" s="234">
        <f>Yhteenveto[[#This Row],[Statsandel efter självfinansieringsandelen (mellansumma)]]+Yhteenveto[[#This Row],[Tilläggsdelar sammanlagt]]+Yhteenveto[[#This Row],[Minskiningar och höjningar av statsandelen, netto]]</f>
        <v>-4259638.1770902425</v>
      </c>
      <c r="M63" s="34">
        <v>35839222.613212943</v>
      </c>
      <c r="N63" s="308">
        <f>SUM(Yhteenveto[[#This Row],[Statsandelar före skatteutjämning ]]+Yhteenveto[[#This Row],[Utjämning av statsandelarna på basis av skatteinkomsterna]])</f>
        <v>31579584.436122701</v>
      </c>
      <c r="O63" s="244">
        <v>21221489.079334859</v>
      </c>
      <c r="P63" s="380">
        <f>SUM(Yhteenveto[[#This Row],[Statsandel för kommunal basservice, sammanlagt ]:[Ersättning för förlorade skatteinkomster orsakade av förändringar i beskattningsgrunden ]])</f>
        <v>52801073.515457556</v>
      </c>
      <c r="Q63" s="34">
        <v>-10775374.459950004</v>
      </c>
      <c r="R63" s="347">
        <f>+Yhteenveto[[#This Row],[Statsandel för kommunal basservice, sammanlagt ]]+Yhteenveto[[#This Row],[Ersättning för förlorade skatteinkomster orsakade av förändringar i beskattningsgrunden ]]+Yhteenveto[[#This Row],[Hemkommunsersättningar, netto]]</f>
        <v>42025699.055507556</v>
      </c>
      <c r="S63" s="11"/>
      <c r="T63"/>
    </row>
    <row r="64" spans="1:20" ht="15">
      <c r="A64" s="32">
        <v>181</v>
      </c>
      <c r="B64" s="13" t="s">
        <v>60</v>
      </c>
      <c r="C64" s="15">
        <v>1683</v>
      </c>
      <c r="D64" s="15">
        <v>2271700.4800000004</v>
      </c>
      <c r="E64" s="15">
        <v>358056.62041109335</v>
      </c>
      <c r="F64" s="234">
        <f>Yhteenveto[[#This Row],[Åldersstruktur, kalkylerade kostnader]]+Yhteenveto[[#This Row],[Andra kalkylerade kostnader]]</f>
        <v>2629757.1004110938</v>
      </c>
      <c r="G64" s="329">
        <v>1388.69</v>
      </c>
      <c r="H64" s="17">
        <v>2337165.27</v>
      </c>
      <c r="I64" s="345">
        <f>Yhteenveto[[#This Row],[Kalkylerade kostander sammanlagt]]-Yhteenveto[[#This Row],[Självfinansieringsandel, €]]</f>
        <v>292591.83041109378</v>
      </c>
      <c r="J64" s="33">
        <v>88118.711377253945</v>
      </c>
      <c r="K64" s="34">
        <v>471675.15453491767</v>
      </c>
      <c r="L64" s="234">
        <f>Yhteenveto[[#This Row],[Statsandel efter självfinansieringsandelen (mellansumma)]]+Yhteenveto[[#This Row],[Tilläggsdelar sammanlagt]]+Yhteenveto[[#This Row],[Minskiningar och höjningar av statsandelen, netto]]</f>
        <v>852385.69632326532</v>
      </c>
      <c r="M64" s="34">
        <v>925287.16759762645</v>
      </c>
      <c r="N64" s="308">
        <f>SUM(Yhteenveto[[#This Row],[Statsandelar före skatteutjämning ]]+Yhteenveto[[#This Row],[Utjämning av statsandelarna på basis av skatteinkomsterna]])</f>
        <v>1777672.8639208917</v>
      </c>
      <c r="O64" s="244">
        <v>426361.30558149749</v>
      </c>
      <c r="P64" s="380">
        <f>SUM(Yhteenveto[[#This Row],[Statsandel för kommunal basservice, sammanlagt ]:[Ersättning för förlorade skatteinkomster orsakade av förändringar i beskattningsgrunden ]])</f>
        <v>2204034.1695023892</v>
      </c>
      <c r="Q64" s="34">
        <v>65641.400000000009</v>
      </c>
      <c r="R64" s="347">
        <f>+Yhteenveto[[#This Row],[Statsandel för kommunal basservice, sammanlagt ]]+Yhteenveto[[#This Row],[Ersättning för förlorade skatteinkomster orsakade av förändringar i beskattningsgrunden ]]+Yhteenveto[[#This Row],[Hemkommunsersättningar, netto]]</f>
        <v>2269675.5695023891</v>
      </c>
      <c r="S64" s="11"/>
      <c r="T64"/>
    </row>
    <row r="65" spans="1:20" ht="15">
      <c r="A65" s="32">
        <v>182</v>
      </c>
      <c r="B65" s="13" t="s">
        <v>61</v>
      </c>
      <c r="C65" s="15">
        <v>19347</v>
      </c>
      <c r="D65" s="15">
        <v>23277948.020000003</v>
      </c>
      <c r="E65" s="15">
        <v>4266894.591874769</v>
      </c>
      <c r="F65" s="234">
        <f>Yhteenveto[[#This Row],[Åldersstruktur, kalkylerade kostnader]]+Yhteenveto[[#This Row],[Andra kalkylerade kostnader]]</f>
        <v>27544842.611874774</v>
      </c>
      <c r="G65" s="329">
        <v>1388.69</v>
      </c>
      <c r="H65" s="17">
        <v>26866985.43</v>
      </c>
      <c r="I65" s="345">
        <f>Yhteenveto[[#This Row],[Kalkylerade kostander sammanlagt]]-Yhteenveto[[#This Row],[Självfinansieringsandel, €]]</f>
        <v>677857.1818747744</v>
      </c>
      <c r="J65" s="33">
        <v>900460.84111399273</v>
      </c>
      <c r="K65" s="34">
        <v>-4273170.431807017</v>
      </c>
      <c r="L65" s="234">
        <f>Yhteenveto[[#This Row],[Statsandel efter självfinansieringsandelen (mellansumma)]]+Yhteenveto[[#This Row],[Tilläggsdelar sammanlagt]]+Yhteenveto[[#This Row],[Minskiningar och höjningar av statsandelen, netto]]</f>
        <v>-2694852.4088182496</v>
      </c>
      <c r="M65" s="34">
        <v>2532216.7046914492</v>
      </c>
      <c r="N65" s="308">
        <f>SUM(Yhteenveto[[#This Row],[Statsandelar före skatteutjämning ]]+Yhteenveto[[#This Row],[Utjämning av statsandelarna på basis av skatteinkomsterna]])</f>
        <v>-162635.70412680041</v>
      </c>
      <c r="O65" s="244">
        <v>3275389.5878337245</v>
      </c>
      <c r="P65" s="380">
        <f>SUM(Yhteenveto[[#This Row],[Statsandel för kommunal basservice, sammanlagt ]:[Ersättning för förlorade skatteinkomster orsakade av förändringar i beskattningsgrunden ]])</f>
        <v>3112753.883706924</v>
      </c>
      <c r="Q65" s="34">
        <v>-249855.038</v>
      </c>
      <c r="R65" s="347">
        <f>+Yhteenveto[[#This Row],[Statsandel för kommunal basservice, sammanlagt ]]+Yhteenveto[[#This Row],[Ersättning för förlorade skatteinkomster orsakade av förändringar i beskattningsgrunden ]]+Yhteenveto[[#This Row],[Hemkommunsersättningar, netto]]</f>
        <v>2862898.8457069239</v>
      </c>
      <c r="S65" s="11"/>
      <c r="T65"/>
    </row>
    <row r="66" spans="1:20" ht="15">
      <c r="A66" s="32">
        <v>186</v>
      </c>
      <c r="B66" s="13" t="s">
        <v>840</v>
      </c>
      <c r="C66" s="15">
        <v>45630</v>
      </c>
      <c r="D66" s="15">
        <v>72260434.00999999</v>
      </c>
      <c r="E66" s="15">
        <v>9982436.4286724105</v>
      </c>
      <c r="F66" s="234">
        <f>Yhteenveto[[#This Row],[Åldersstruktur, kalkylerade kostnader]]+Yhteenveto[[#This Row],[Andra kalkylerade kostnader]]</f>
        <v>82242870.438672394</v>
      </c>
      <c r="G66" s="329">
        <v>1388.69</v>
      </c>
      <c r="H66" s="17">
        <v>63365924.700000003</v>
      </c>
      <c r="I66" s="345">
        <f>Yhteenveto[[#This Row],[Kalkylerade kostander sammanlagt]]-Yhteenveto[[#This Row],[Självfinansieringsandel, €]]</f>
        <v>18876945.738672391</v>
      </c>
      <c r="J66" s="33">
        <v>1963817.5378784193</v>
      </c>
      <c r="K66" s="34">
        <v>-15243382.007235896</v>
      </c>
      <c r="L66" s="234">
        <f>Yhteenveto[[#This Row],[Statsandel efter självfinansieringsandelen (mellansumma)]]+Yhteenveto[[#This Row],[Tilläggsdelar sammanlagt]]+Yhteenveto[[#This Row],[Minskiningar och höjningar av statsandelen, netto]]</f>
        <v>5597381.2693149149</v>
      </c>
      <c r="M66" s="34">
        <v>1016478.1334061795</v>
      </c>
      <c r="N66" s="308">
        <f>SUM(Yhteenveto[[#This Row],[Statsandelar före skatteutjämning ]]+Yhteenveto[[#This Row],[Utjämning av statsandelarna på basis av skatteinkomsterna]])</f>
        <v>6613859.402721094</v>
      </c>
      <c r="O66" s="244">
        <v>5398864.8071859898</v>
      </c>
      <c r="P66" s="380">
        <f>SUM(Yhteenveto[[#This Row],[Statsandel för kommunal basservice, sammanlagt ]:[Ersättning för förlorade skatteinkomster orsakade av förändringar i beskattningsgrunden ]])</f>
        <v>12012724.209907085</v>
      </c>
      <c r="Q66" s="34">
        <v>-2565030.1997000002</v>
      </c>
      <c r="R66" s="347">
        <f>+Yhteenveto[[#This Row],[Statsandel för kommunal basservice, sammanlagt ]]+Yhteenveto[[#This Row],[Ersättning för förlorade skatteinkomster orsakade av förändringar i beskattningsgrunden ]]+Yhteenveto[[#This Row],[Hemkommunsersättningar, netto]]</f>
        <v>9447694.0102070849</v>
      </c>
      <c r="S66" s="11"/>
      <c r="T66"/>
    </row>
    <row r="67" spans="1:20" ht="15">
      <c r="A67" s="32">
        <v>202</v>
      </c>
      <c r="B67" s="13" t="s">
        <v>841</v>
      </c>
      <c r="C67" s="15">
        <v>35848</v>
      </c>
      <c r="D67" s="15">
        <v>62898831.569999993</v>
      </c>
      <c r="E67" s="15">
        <v>5828732.2866037134</v>
      </c>
      <c r="F67" s="234">
        <f>Yhteenveto[[#This Row],[Åldersstruktur, kalkylerade kostnader]]+Yhteenveto[[#This Row],[Andra kalkylerade kostnader]]</f>
        <v>68727563.856603712</v>
      </c>
      <c r="G67" s="329">
        <v>1388.69</v>
      </c>
      <c r="H67" s="17">
        <v>49781759.120000005</v>
      </c>
      <c r="I67" s="345">
        <f>Yhteenveto[[#This Row],[Kalkylerade kostander sammanlagt]]-Yhteenveto[[#This Row],[Självfinansieringsandel, €]]</f>
        <v>18945804.736603707</v>
      </c>
      <c r="J67" s="33">
        <v>1639784.4805693519</v>
      </c>
      <c r="K67" s="34">
        <v>3974762.702346975</v>
      </c>
      <c r="L67" s="234">
        <f>Yhteenveto[[#This Row],[Statsandel efter självfinansieringsandelen (mellansumma)]]+Yhteenveto[[#This Row],[Tilläggsdelar sammanlagt]]+Yhteenveto[[#This Row],[Minskiningar och höjningar av statsandelen, netto]]</f>
        <v>24560351.919520035</v>
      </c>
      <c r="M67" s="34">
        <v>658340.52202976041</v>
      </c>
      <c r="N67" s="308">
        <f>SUM(Yhteenveto[[#This Row],[Statsandelar före skatteutjämning ]]+Yhteenveto[[#This Row],[Utjämning av statsandelarna på basis av skatteinkomsterna]])</f>
        <v>25218692.441549797</v>
      </c>
      <c r="O67" s="244">
        <v>3738913.909100424</v>
      </c>
      <c r="P67" s="380">
        <f>SUM(Yhteenveto[[#This Row],[Statsandel för kommunal basservice, sammanlagt ]:[Ersättning för förlorade skatteinkomster orsakade av förändringar i beskattningsgrunden ]])</f>
        <v>28957606.350650221</v>
      </c>
      <c r="Q67" s="34">
        <v>-2393264.5580999991</v>
      </c>
      <c r="R67" s="347">
        <f>+Yhteenveto[[#This Row],[Statsandel för kommunal basservice, sammanlagt ]]+Yhteenveto[[#This Row],[Ersättning för förlorade skatteinkomster orsakade av förändringar i beskattningsgrunden ]]+Yhteenveto[[#This Row],[Hemkommunsersättningar, netto]]</f>
        <v>26564341.792550221</v>
      </c>
      <c r="S67" s="11"/>
      <c r="T67"/>
    </row>
    <row r="68" spans="1:20" ht="15">
      <c r="A68" s="32">
        <v>204</v>
      </c>
      <c r="B68" s="13" t="s">
        <v>64</v>
      </c>
      <c r="C68" s="15">
        <v>2689</v>
      </c>
      <c r="D68" s="15">
        <v>2806447.66</v>
      </c>
      <c r="E68" s="15">
        <v>902215.3701577594</v>
      </c>
      <c r="F68" s="234">
        <f>Yhteenveto[[#This Row],[Åldersstruktur, kalkylerade kostnader]]+Yhteenveto[[#This Row],[Andra kalkylerade kostnader]]</f>
        <v>3708663.0301577598</v>
      </c>
      <c r="G68" s="329">
        <v>1388.69</v>
      </c>
      <c r="H68" s="17">
        <v>3734187.41</v>
      </c>
      <c r="I68" s="345">
        <f>Yhteenveto[[#This Row],[Kalkylerade kostander sammanlagt]]-Yhteenveto[[#This Row],[Självfinansieringsandel, €]]</f>
        <v>-25524.379842240363</v>
      </c>
      <c r="J68" s="33">
        <v>372581.23920078558</v>
      </c>
      <c r="K68" s="34">
        <v>-2031789.5880143554</v>
      </c>
      <c r="L68" s="234">
        <f>Yhteenveto[[#This Row],[Statsandel efter självfinansieringsandelen (mellansumma)]]+Yhteenveto[[#This Row],[Tilläggsdelar sammanlagt]]+Yhteenveto[[#This Row],[Minskiningar och höjningar av statsandelen, netto]]</f>
        <v>-1684732.7286558102</v>
      </c>
      <c r="M68" s="34">
        <v>1129991.0250743905</v>
      </c>
      <c r="N68" s="308">
        <f>SUM(Yhteenveto[[#This Row],[Statsandelar före skatteutjämning ]]+Yhteenveto[[#This Row],[Utjämning av statsandelarna på basis av skatteinkomsterna]])</f>
        <v>-554741.70358141977</v>
      </c>
      <c r="O68" s="244">
        <v>618298.41845865559</v>
      </c>
      <c r="P68" s="380">
        <f>SUM(Yhteenveto[[#This Row],[Statsandel för kommunal basservice, sammanlagt ]:[Ersättning för förlorade skatteinkomster orsakade av förändringar i beskattningsgrunden ]])</f>
        <v>63556.71487723582</v>
      </c>
      <c r="Q68" s="34">
        <v>-830896.3004500001</v>
      </c>
      <c r="R68" s="347">
        <f>+Yhteenveto[[#This Row],[Statsandel för kommunal basservice, sammanlagt ]]+Yhteenveto[[#This Row],[Ersättning för förlorade skatteinkomster orsakade av förändringar i beskattningsgrunden ]]+Yhteenveto[[#This Row],[Hemkommunsersättningar, netto]]</f>
        <v>-767339.58557276428</v>
      </c>
      <c r="S68" s="11"/>
      <c r="T68"/>
    </row>
    <row r="69" spans="1:20" ht="15">
      <c r="A69" s="32">
        <v>205</v>
      </c>
      <c r="B69" s="13" t="s">
        <v>842</v>
      </c>
      <c r="C69" s="15">
        <v>36297</v>
      </c>
      <c r="D69" s="15">
        <v>53376259.890000001</v>
      </c>
      <c r="E69" s="15">
        <v>7735319.0638292413</v>
      </c>
      <c r="F69" s="234">
        <f>Yhteenveto[[#This Row],[Åldersstruktur, kalkylerade kostnader]]+Yhteenveto[[#This Row],[Andra kalkylerade kostnader]]</f>
        <v>61111578.953829244</v>
      </c>
      <c r="G69" s="329">
        <v>1388.69</v>
      </c>
      <c r="H69" s="17">
        <v>50405280.93</v>
      </c>
      <c r="I69" s="345">
        <f>Yhteenveto[[#This Row],[Kalkylerade kostander sammanlagt]]-Yhteenveto[[#This Row],[Självfinansieringsandel, €]]</f>
        <v>10706298.023829244</v>
      </c>
      <c r="J69" s="33">
        <v>1580670.1583141368</v>
      </c>
      <c r="K69" s="34">
        <v>-13469273.016865112</v>
      </c>
      <c r="L69" s="234">
        <f>Yhteenveto[[#This Row],[Statsandel efter självfinansieringsandelen (mellansumma)]]+Yhteenveto[[#This Row],[Tilläggsdelar sammanlagt]]+Yhteenveto[[#This Row],[Minskiningar och höjningar av statsandelen, netto]]</f>
        <v>-1182304.834721731</v>
      </c>
      <c r="M69" s="34">
        <v>12709206.49113602</v>
      </c>
      <c r="N69" s="308">
        <f>SUM(Yhteenveto[[#This Row],[Statsandelar före skatteutjämning ]]+Yhteenveto[[#This Row],[Utjämning av statsandelarna på basis av skatteinkomsterna]])</f>
        <v>11526901.656414289</v>
      </c>
      <c r="O69" s="244">
        <v>5718120.9029471334</v>
      </c>
      <c r="P69" s="380">
        <f>SUM(Yhteenveto[[#This Row],[Statsandel för kommunal basservice, sammanlagt ]:[Ersättning för förlorade skatteinkomster orsakade av förändringar i beskattningsgrunden ]])</f>
        <v>17245022.559361421</v>
      </c>
      <c r="Q69" s="34">
        <v>-286121.91149999993</v>
      </c>
      <c r="R69" s="347">
        <f>+Yhteenveto[[#This Row],[Statsandel för kommunal basservice, sammanlagt ]]+Yhteenveto[[#This Row],[Ersättning för förlorade skatteinkomster orsakade av förändringar i beskattningsgrunden ]]+Yhteenveto[[#This Row],[Hemkommunsersättningar, netto]]</f>
        <v>16958900.647861421</v>
      </c>
      <c r="S69" s="11"/>
      <c r="T69"/>
    </row>
    <row r="70" spans="1:20" ht="15">
      <c r="A70" s="32">
        <v>208</v>
      </c>
      <c r="B70" s="13" t="s">
        <v>66</v>
      </c>
      <c r="C70" s="15">
        <v>12335</v>
      </c>
      <c r="D70" s="15">
        <v>21277149.079999998</v>
      </c>
      <c r="E70" s="15">
        <v>2271298.21805635</v>
      </c>
      <c r="F70" s="234">
        <f>Yhteenveto[[#This Row],[Åldersstruktur, kalkylerade kostnader]]+Yhteenveto[[#This Row],[Andra kalkylerade kostnader]]</f>
        <v>23548447.298056349</v>
      </c>
      <c r="G70" s="329">
        <v>1388.69</v>
      </c>
      <c r="H70" s="17">
        <v>17129491.150000002</v>
      </c>
      <c r="I70" s="345">
        <f>Yhteenveto[[#This Row],[Kalkylerade kostander sammanlagt]]-Yhteenveto[[#This Row],[Självfinansieringsandel, €]]</f>
        <v>6418956.1480563469</v>
      </c>
      <c r="J70" s="33">
        <v>751499.94354077696</v>
      </c>
      <c r="K70" s="34">
        <v>-53410.041021542391</v>
      </c>
      <c r="L70" s="234">
        <f>Yhteenveto[[#This Row],[Statsandel efter självfinansieringsandelen (mellansumma)]]+Yhteenveto[[#This Row],[Tilläggsdelar sammanlagt]]+Yhteenveto[[#This Row],[Minskiningar och höjningar av statsandelen, netto]]</f>
        <v>7117046.0505755814</v>
      </c>
      <c r="M70" s="34">
        <v>5776803.9278499866</v>
      </c>
      <c r="N70" s="308">
        <f>SUM(Yhteenveto[[#This Row],[Statsandelar före skatteutjämning ]]+Yhteenveto[[#This Row],[Utjämning av statsandelarna på basis av skatteinkomsterna]])</f>
        <v>12893849.978425568</v>
      </c>
      <c r="O70" s="244">
        <v>2423142.9183948599</v>
      </c>
      <c r="P70" s="380">
        <f>SUM(Yhteenveto[[#This Row],[Statsandel för kommunal basservice, sammanlagt ]:[Ersättning för förlorade skatteinkomster orsakade av förändringar i beskattningsgrunden ]])</f>
        <v>15316992.896820428</v>
      </c>
      <c r="Q70" s="34">
        <v>-20647.203999999998</v>
      </c>
      <c r="R70" s="347">
        <f>+Yhteenveto[[#This Row],[Statsandel för kommunal basservice, sammanlagt ]]+Yhteenveto[[#This Row],[Ersättning för förlorade skatteinkomster orsakade av förändringar i beskattningsgrunden ]]+Yhteenveto[[#This Row],[Hemkommunsersättningar, netto]]</f>
        <v>15296345.692820428</v>
      </c>
      <c r="S70" s="11"/>
      <c r="T70"/>
    </row>
    <row r="71" spans="1:20" ht="15">
      <c r="A71" s="32">
        <v>211</v>
      </c>
      <c r="B71" s="13" t="s">
        <v>67</v>
      </c>
      <c r="C71" s="15">
        <v>32959</v>
      </c>
      <c r="D71" s="15">
        <v>58266266.699999996</v>
      </c>
      <c r="E71" s="15">
        <v>4358747.9215421844</v>
      </c>
      <c r="F71" s="234">
        <f>Yhteenveto[[#This Row],[Åldersstruktur, kalkylerade kostnader]]+Yhteenveto[[#This Row],[Andra kalkylerade kostnader]]</f>
        <v>62625014.621542178</v>
      </c>
      <c r="G71" s="329">
        <v>1388.69</v>
      </c>
      <c r="H71" s="17">
        <v>45769833.710000001</v>
      </c>
      <c r="I71" s="345">
        <f>Yhteenveto[[#This Row],[Kalkylerade kostander sammanlagt]]-Yhteenveto[[#This Row],[Självfinansieringsandel, €]]</f>
        <v>16855180.911542177</v>
      </c>
      <c r="J71" s="33">
        <v>1282634.2538903751</v>
      </c>
      <c r="K71" s="34">
        <v>-3582477.4454844561</v>
      </c>
      <c r="L71" s="234">
        <f>Yhteenveto[[#This Row],[Statsandel efter självfinansieringsandelen (mellansumma)]]+Yhteenveto[[#This Row],[Tilläggsdelar sammanlagt]]+Yhteenveto[[#This Row],[Minskiningar och höjningar av statsandelen, netto]]</f>
        <v>14555337.719948098</v>
      </c>
      <c r="M71" s="34">
        <v>5317115.4541388405</v>
      </c>
      <c r="N71" s="308">
        <f>SUM(Yhteenveto[[#This Row],[Statsandelar före skatteutjämning ]]+Yhteenveto[[#This Row],[Utjämning av statsandelarna på basis av skatteinkomsterna]])</f>
        <v>19872453.17408694</v>
      </c>
      <c r="O71" s="244">
        <v>4222130.48012006</v>
      </c>
      <c r="P71" s="380">
        <f>SUM(Yhteenveto[[#This Row],[Statsandel för kommunal basservice, sammanlagt ]:[Ersättning för förlorade skatteinkomster orsakade av förändringar i beskattningsgrunden ]])</f>
        <v>24094583.654206999</v>
      </c>
      <c r="Q71" s="34">
        <v>-1152386.9917500005</v>
      </c>
      <c r="R71" s="347">
        <f>+Yhteenveto[[#This Row],[Statsandel för kommunal basservice, sammanlagt ]]+Yhteenveto[[#This Row],[Ersättning för förlorade skatteinkomster orsakade av förändringar i beskattningsgrunden ]]+Yhteenveto[[#This Row],[Hemkommunsersättningar, netto]]</f>
        <v>22942196.662456997</v>
      </c>
      <c r="S71" s="11"/>
      <c r="T71"/>
    </row>
    <row r="72" spans="1:20" ht="15">
      <c r="A72" s="32">
        <v>213</v>
      </c>
      <c r="B72" s="13" t="s">
        <v>68</v>
      </c>
      <c r="C72" s="15">
        <v>5154</v>
      </c>
      <c r="D72" s="15">
        <v>5805961.2799999993</v>
      </c>
      <c r="E72" s="15">
        <v>1462967.7185166809</v>
      </c>
      <c r="F72" s="234">
        <f>Yhteenveto[[#This Row],[Åldersstruktur, kalkylerade kostnader]]+Yhteenveto[[#This Row],[Andra kalkylerade kostnader]]</f>
        <v>7268928.9985166807</v>
      </c>
      <c r="G72" s="329">
        <v>1388.69</v>
      </c>
      <c r="H72" s="17">
        <v>7157308.2600000007</v>
      </c>
      <c r="I72" s="345">
        <f>Yhteenveto[[#This Row],[Kalkylerade kostander sammanlagt]]-Yhteenveto[[#This Row],[Självfinansieringsandel, €]]</f>
        <v>111620.73851667996</v>
      </c>
      <c r="J72" s="33">
        <v>630991.12283698109</v>
      </c>
      <c r="K72" s="34">
        <v>-1192373.427649345</v>
      </c>
      <c r="L72" s="234">
        <f>Yhteenveto[[#This Row],[Statsandel efter självfinansieringsandelen (mellansumma)]]+Yhteenveto[[#This Row],[Tilläggsdelar sammanlagt]]+Yhteenveto[[#This Row],[Minskiningar och höjningar av statsandelen, netto]]</f>
        <v>-449761.56629568397</v>
      </c>
      <c r="M72" s="34">
        <v>1203811.5481204316</v>
      </c>
      <c r="N72" s="308">
        <f>SUM(Yhteenveto[[#This Row],[Statsandelar före skatteutjämning ]]+Yhteenveto[[#This Row],[Utjämning av statsandelarna på basis av skatteinkomsterna]])</f>
        <v>754049.98182474764</v>
      </c>
      <c r="O72" s="244">
        <v>1110295.7370382252</v>
      </c>
      <c r="P72" s="380">
        <f>SUM(Yhteenveto[[#This Row],[Statsandel för kommunal basservice, sammanlagt ]:[Ersättning för förlorade skatteinkomster orsakade av förändringar i beskattningsgrunden ]])</f>
        <v>1864345.7188629727</v>
      </c>
      <c r="Q72" s="34">
        <v>-114902.28700000001</v>
      </c>
      <c r="R72" s="347">
        <f>+Yhteenveto[[#This Row],[Statsandel för kommunal basservice, sammanlagt ]]+Yhteenveto[[#This Row],[Ersättning för förlorade skatteinkomster orsakade av förändringar i beskattningsgrunden ]]+Yhteenveto[[#This Row],[Hemkommunsersättningar, netto]]</f>
        <v>1749443.4318629727</v>
      </c>
      <c r="S72" s="11"/>
      <c r="T72"/>
    </row>
    <row r="73" spans="1:20" ht="15">
      <c r="A73" s="32">
        <v>214</v>
      </c>
      <c r="B73" s="13" t="s">
        <v>69</v>
      </c>
      <c r="C73" s="15">
        <v>12528</v>
      </c>
      <c r="D73" s="15">
        <v>16930903.660000004</v>
      </c>
      <c r="E73" s="15">
        <v>2928954.6054901662</v>
      </c>
      <c r="F73" s="234">
        <f>Yhteenveto[[#This Row],[Åldersstruktur, kalkylerade kostnader]]+Yhteenveto[[#This Row],[Andra kalkylerade kostnader]]</f>
        <v>19859858.265490171</v>
      </c>
      <c r="G73" s="329">
        <v>1388.69</v>
      </c>
      <c r="H73" s="17">
        <v>17397508.32</v>
      </c>
      <c r="I73" s="345">
        <f>Yhteenveto[[#This Row],[Kalkylerade kostander sammanlagt]]-Yhteenveto[[#This Row],[Självfinansieringsandel, €]]</f>
        <v>2462349.9454901703</v>
      </c>
      <c r="J73" s="33">
        <v>656108.25256009656</v>
      </c>
      <c r="K73" s="34">
        <v>-1510025.7051596995</v>
      </c>
      <c r="L73" s="234">
        <f>Yhteenveto[[#This Row],[Statsandel efter självfinansieringsandelen (mellansumma)]]+Yhteenveto[[#This Row],[Tilläggsdelar sammanlagt]]+Yhteenveto[[#This Row],[Minskiningar och höjningar av statsandelen, netto]]</f>
        <v>1608432.4928905675</v>
      </c>
      <c r="M73" s="34">
        <v>5190839.3998318166</v>
      </c>
      <c r="N73" s="308">
        <f>SUM(Yhteenveto[[#This Row],[Statsandelar före skatteutjämning ]]+Yhteenveto[[#This Row],[Utjämning av statsandelarna på basis av skatteinkomsterna]])</f>
        <v>6799271.8927223841</v>
      </c>
      <c r="O73" s="244">
        <v>2646942.193622163</v>
      </c>
      <c r="P73" s="380">
        <f>SUM(Yhteenveto[[#This Row],[Statsandel för kommunal basservice, sammanlagt ]:[Ersättning för förlorade skatteinkomster orsakade av förändringar i beskattningsgrunden ]])</f>
        <v>9446214.0863445476</v>
      </c>
      <c r="Q73" s="34">
        <v>195506.94249999992</v>
      </c>
      <c r="R73" s="347">
        <f>+Yhteenveto[[#This Row],[Statsandel för kommunal basservice, sammanlagt ]]+Yhteenveto[[#This Row],[Ersättning för förlorade skatteinkomster orsakade av förändringar i beskattningsgrunden ]]+Yhteenveto[[#This Row],[Hemkommunsersättningar, netto]]</f>
        <v>9641721.0288445484</v>
      </c>
      <c r="S73" s="11"/>
      <c r="T73"/>
    </row>
    <row r="74" spans="1:20" ht="15">
      <c r="A74" s="32">
        <v>216</v>
      </c>
      <c r="B74" s="13" t="s">
        <v>70</v>
      </c>
      <c r="C74" s="15">
        <v>1269</v>
      </c>
      <c r="D74" s="15">
        <v>1455919.4300000002</v>
      </c>
      <c r="E74" s="15">
        <v>531421.4544714794</v>
      </c>
      <c r="F74" s="234">
        <f>Yhteenveto[[#This Row],[Åldersstruktur, kalkylerade kostnader]]+Yhteenveto[[#This Row],[Andra kalkylerade kostnader]]</f>
        <v>1987340.8844714796</v>
      </c>
      <c r="G74" s="329">
        <v>1388.69</v>
      </c>
      <c r="H74" s="17">
        <v>1762247.61</v>
      </c>
      <c r="I74" s="345">
        <f>Yhteenveto[[#This Row],[Kalkylerade kostander sammanlagt]]-Yhteenveto[[#This Row],[Självfinansieringsandel, €]]</f>
        <v>225093.27447147947</v>
      </c>
      <c r="J74" s="33">
        <v>400839.06335136737</v>
      </c>
      <c r="K74" s="34">
        <v>-64721.008898805056</v>
      </c>
      <c r="L74" s="234">
        <f>Yhteenveto[[#This Row],[Statsandel efter självfinansieringsandelen (mellansumma)]]+Yhteenveto[[#This Row],[Tilläggsdelar sammanlagt]]+Yhteenveto[[#This Row],[Minskiningar och höjningar av statsandelen, netto]]</f>
        <v>561211.32892404182</v>
      </c>
      <c r="M74" s="34">
        <v>508158.78204722999</v>
      </c>
      <c r="N74" s="308">
        <f>SUM(Yhteenveto[[#This Row],[Statsandelar före skatteutjämning ]]+Yhteenveto[[#This Row],[Utjämning av statsandelarna på basis av skatteinkomsterna]])</f>
        <v>1069370.1109712718</v>
      </c>
      <c r="O74" s="244">
        <v>300791.69579398894</v>
      </c>
      <c r="P74" s="380">
        <f>SUM(Yhteenveto[[#This Row],[Statsandel för kommunal basservice, sammanlagt ]:[Ersättning för förlorade skatteinkomster orsakade av förändringar i beskattningsgrunden ]])</f>
        <v>1370161.8067652606</v>
      </c>
      <c r="Q74" s="34">
        <v>65641.399999999994</v>
      </c>
      <c r="R74" s="347">
        <f>+Yhteenveto[[#This Row],[Statsandel för kommunal basservice, sammanlagt ]]+Yhteenveto[[#This Row],[Ersättning för förlorade skatteinkomster orsakade av förändringar i beskattningsgrunden ]]+Yhteenveto[[#This Row],[Hemkommunsersättningar, netto]]</f>
        <v>1435803.2067652605</v>
      </c>
      <c r="S74" s="11"/>
      <c r="T74"/>
    </row>
    <row r="75" spans="1:20" ht="15">
      <c r="A75" s="32">
        <v>217</v>
      </c>
      <c r="B75" s="13" t="s">
        <v>71</v>
      </c>
      <c r="C75" s="15">
        <v>5352</v>
      </c>
      <c r="D75" s="15">
        <v>8996866.8599999994</v>
      </c>
      <c r="E75" s="15">
        <v>994397.269327485</v>
      </c>
      <c r="F75" s="234">
        <f>Yhteenveto[[#This Row],[Åldersstruktur, kalkylerade kostnader]]+Yhteenveto[[#This Row],[Andra kalkylerade kostnader]]</f>
        <v>9991264.1293274835</v>
      </c>
      <c r="G75" s="329">
        <v>1388.69</v>
      </c>
      <c r="H75" s="17">
        <v>7432268.8799999999</v>
      </c>
      <c r="I75" s="345">
        <f>Yhteenveto[[#This Row],[Kalkylerade kostander sammanlagt]]-Yhteenveto[[#This Row],[Självfinansieringsandel, €]]</f>
        <v>2558995.2493274836</v>
      </c>
      <c r="J75" s="33">
        <v>238131.62713640509</v>
      </c>
      <c r="K75" s="34">
        <v>-2108924.4226986994</v>
      </c>
      <c r="L75" s="234">
        <f>Yhteenveto[[#This Row],[Statsandel efter självfinansieringsandelen (mellansumma)]]+Yhteenveto[[#This Row],[Tilläggsdelar sammanlagt]]+Yhteenveto[[#This Row],[Minskiningar och höjningar av statsandelen, netto]]</f>
        <v>688202.45376518928</v>
      </c>
      <c r="M75" s="34">
        <v>2723056.9866396575</v>
      </c>
      <c r="N75" s="308">
        <f>SUM(Yhteenveto[[#This Row],[Statsandelar före skatteutjämning ]]+Yhteenveto[[#This Row],[Utjämning av statsandelarna på basis av skatteinkomsterna]])</f>
        <v>3411259.4404048468</v>
      </c>
      <c r="O75" s="244">
        <v>1051504.0723747611</v>
      </c>
      <c r="P75" s="380">
        <f>SUM(Yhteenveto[[#This Row],[Statsandel för kommunal basservice, sammanlagt ]:[Ersättning för förlorade skatteinkomster orsakade av förändringar i beskattningsgrunden ]])</f>
        <v>4462763.5127796084</v>
      </c>
      <c r="Q75" s="34">
        <v>-20960.4925</v>
      </c>
      <c r="R75" s="347">
        <f>+Yhteenveto[[#This Row],[Statsandel för kommunal basservice, sammanlagt ]]+Yhteenveto[[#This Row],[Ersättning för förlorade skatteinkomster orsakade av förändringar i beskattningsgrunden ]]+Yhteenveto[[#This Row],[Hemkommunsersättningar, netto]]</f>
        <v>4441803.0202796087</v>
      </c>
      <c r="S75" s="11"/>
      <c r="T75"/>
    </row>
    <row r="76" spans="1:20" ht="15">
      <c r="A76" s="32">
        <v>218</v>
      </c>
      <c r="B76" s="13" t="s">
        <v>843</v>
      </c>
      <c r="C76" s="15">
        <v>1200</v>
      </c>
      <c r="D76" s="15">
        <v>1250616.8700000001</v>
      </c>
      <c r="E76" s="15">
        <v>268162.63073477044</v>
      </c>
      <c r="F76" s="234">
        <f>Yhteenveto[[#This Row],[Åldersstruktur, kalkylerade kostnader]]+Yhteenveto[[#This Row],[Andra kalkylerade kostnader]]</f>
        <v>1518779.5007347707</v>
      </c>
      <c r="G76" s="329">
        <v>1388.69</v>
      </c>
      <c r="H76" s="17">
        <v>1666428</v>
      </c>
      <c r="I76" s="345">
        <f>Yhteenveto[[#This Row],[Kalkylerade kostander sammanlagt]]-Yhteenveto[[#This Row],[Självfinansieringsandel, €]]</f>
        <v>-147648.49926522933</v>
      </c>
      <c r="J76" s="33">
        <v>72561.434597395026</v>
      </c>
      <c r="K76" s="34">
        <v>366933.84547415632</v>
      </c>
      <c r="L76" s="234">
        <f>Yhteenveto[[#This Row],[Statsandel efter självfinansieringsandelen (mellansumma)]]+Yhteenveto[[#This Row],[Tilläggsdelar sammanlagt]]+Yhteenveto[[#This Row],[Minskiningar och höjningar av statsandelen, netto]]</f>
        <v>291846.780806322</v>
      </c>
      <c r="M76" s="34">
        <v>625806.49527986499</v>
      </c>
      <c r="N76" s="308">
        <f>SUM(Yhteenveto[[#This Row],[Statsandelar före skatteutjämning ]]+Yhteenveto[[#This Row],[Utjämning av statsandelarna på basis av skatteinkomsterna]])</f>
        <v>917653.27608618699</v>
      </c>
      <c r="O76" s="244">
        <v>336771.41445973481</v>
      </c>
      <c r="P76" s="380">
        <f>SUM(Yhteenveto[[#This Row],[Statsandel för kommunal basservice, sammanlagt ]:[Ersättning för förlorade skatteinkomster orsakade av förändringar i beskattningsgrunden ]])</f>
        <v>1254424.6905459217</v>
      </c>
      <c r="Q76" s="34">
        <v>-325148.70749999996</v>
      </c>
      <c r="R76" s="347">
        <f>+Yhteenveto[[#This Row],[Statsandel för kommunal basservice, sammanlagt ]]+Yhteenveto[[#This Row],[Ersättning för förlorade skatteinkomster orsakade av förändringar i beskattningsgrunden ]]+Yhteenveto[[#This Row],[Hemkommunsersättningar, netto]]</f>
        <v>929275.98304592166</v>
      </c>
      <c r="S76" s="11"/>
      <c r="T76"/>
    </row>
    <row r="77" spans="1:20" ht="15">
      <c r="A77" s="32">
        <v>224</v>
      </c>
      <c r="B77" s="13" t="s">
        <v>844</v>
      </c>
      <c r="C77" s="15">
        <v>8603</v>
      </c>
      <c r="D77" s="15">
        <v>12350401.690000001</v>
      </c>
      <c r="E77" s="15">
        <v>2282703.2820085227</v>
      </c>
      <c r="F77" s="234">
        <f>Yhteenveto[[#This Row],[Åldersstruktur, kalkylerade kostnader]]+Yhteenveto[[#This Row],[Andra kalkylerade kostnader]]</f>
        <v>14633104.972008524</v>
      </c>
      <c r="G77" s="329">
        <v>1388.69</v>
      </c>
      <c r="H77" s="17">
        <v>11946900.07</v>
      </c>
      <c r="I77" s="345">
        <f>Yhteenveto[[#This Row],[Kalkylerade kostander sammanlagt]]-Yhteenveto[[#This Row],[Självfinansieringsandel, €]]</f>
        <v>2686204.9020085242</v>
      </c>
      <c r="J77" s="33">
        <v>217258.00997259829</v>
      </c>
      <c r="K77" s="34">
        <v>-1593343.2273470252</v>
      </c>
      <c r="L77" s="234">
        <f>Yhteenveto[[#This Row],[Statsandel efter självfinansieringsandelen (mellansumma)]]+Yhteenveto[[#This Row],[Tilläggsdelar sammanlagt]]+Yhteenveto[[#This Row],[Minskiningar och höjningar av statsandelen, netto]]</f>
        <v>1310119.6846340974</v>
      </c>
      <c r="M77" s="34">
        <v>3737573.1131356121</v>
      </c>
      <c r="N77" s="308">
        <f>SUM(Yhteenveto[[#This Row],[Statsandelar före skatteutjämning ]]+Yhteenveto[[#This Row],[Utjämning av statsandelarna på basis av skatteinkomsterna]])</f>
        <v>5047692.7977697095</v>
      </c>
      <c r="O77" s="244">
        <v>1434676.713547938</v>
      </c>
      <c r="P77" s="380">
        <f>SUM(Yhteenveto[[#This Row],[Statsandel för kommunal basservice, sammanlagt ]:[Ersättning för förlorade skatteinkomster orsakade av förändringar i beskattningsgrunden ]])</f>
        <v>6482369.511317648</v>
      </c>
      <c r="Q77" s="34">
        <v>321627.94149999996</v>
      </c>
      <c r="R77" s="347">
        <f>+Yhteenveto[[#This Row],[Statsandel för kommunal basservice, sammanlagt ]]+Yhteenveto[[#This Row],[Ersättning för förlorade skatteinkomster orsakade av förändringar i beskattningsgrunden ]]+Yhteenveto[[#This Row],[Hemkommunsersättningar, netto]]</f>
        <v>6803997.4528176477</v>
      </c>
      <c r="S77" s="11"/>
      <c r="T77"/>
    </row>
    <row r="78" spans="1:20" ht="15">
      <c r="A78" s="32">
        <v>226</v>
      </c>
      <c r="B78" s="13" t="s">
        <v>74</v>
      </c>
      <c r="C78" s="15">
        <v>3665</v>
      </c>
      <c r="D78" s="15">
        <v>4382094.1400000006</v>
      </c>
      <c r="E78" s="15">
        <v>1144230.7412040688</v>
      </c>
      <c r="F78" s="234">
        <f>Yhteenveto[[#This Row],[Åldersstruktur, kalkylerade kostnader]]+Yhteenveto[[#This Row],[Andra kalkylerade kostnader]]</f>
        <v>5526324.8812040696</v>
      </c>
      <c r="G78" s="329">
        <v>1388.69</v>
      </c>
      <c r="H78" s="17">
        <v>5089548.8500000006</v>
      </c>
      <c r="I78" s="345">
        <f>Yhteenveto[[#This Row],[Kalkylerade kostander sammanlagt]]-Yhteenveto[[#This Row],[Självfinansieringsandel, €]]</f>
        <v>436776.03120406903</v>
      </c>
      <c r="J78" s="33">
        <v>571926.62974419387</v>
      </c>
      <c r="K78" s="34">
        <v>203482.49430749463</v>
      </c>
      <c r="L78" s="234">
        <f>Yhteenveto[[#This Row],[Statsandel efter självfinansieringsandelen (mellansumma)]]+Yhteenveto[[#This Row],[Tilläggsdelar sammanlagt]]+Yhteenveto[[#This Row],[Minskiningar och höjningar av statsandelen, netto]]</f>
        <v>1212185.1552557575</v>
      </c>
      <c r="M78" s="34">
        <v>1643870.6161931041</v>
      </c>
      <c r="N78" s="308">
        <f>SUM(Yhteenveto[[#This Row],[Statsandelar före skatteutjämning ]]+Yhteenveto[[#This Row],[Utjämning av statsandelarna på basis av skatteinkomsterna]])</f>
        <v>2856055.7714488618</v>
      </c>
      <c r="O78" s="244">
        <v>803308.13348792423</v>
      </c>
      <c r="P78" s="380">
        <f>SUM(Yhteenveto[[#This Row],[Statsandel för kommunal basservice, sammanlagt ]:[Ersättning för förlorade skatteinkomster orsakade av förändringar i beskattningsgrunden ]])</f>
        <v>3659363.9049367858</v>
      </c>
      <c r="Q78" s="34">
        <v>31328.850000000006</v>
      </c>
      <c r="R78" s="347">
        <f>+Yhteenveto[[#This Row],[Statsandel för kommunal basservice, sammanlagt ]]+Yhteenveto[[#This Row],[Ersättning för förlorade skatteinkomster orsakade av förändringar i beskattningsgrunden ]]+Yhteenveto[[#This Row],[Hemkommunsersättningar, netto]]</f>
        <v>3690692.7549367859</v>
      </c>
      <c r="S78" s="11"/>
      <c r="T78"/>
    </row>
    <row r="79" spans="1:20" ht="15">
      <c r="A79" s="32">
        <v>230</v>
      </c>
      <c r="B79" s="13" t="s">
        <v>75</v>
      </c>
      <c r="C79" s="15">
        <v>2240</v>
      </c>
      <c r="D79" s="15">
        <v>2720957.1</v>
      </c>
      <c r="E79" s="15">
        <v>758369.63266191096</v>
      </c>
      <c r="F79" s="234">
        <f>Yhteenveto[[#This Row],[Åldersstruktur, kalkylerade kostnader]]+Yhteenveto[[#This Row],[Andra kalkylerade kostnader]]</f>
        <v>3479326.7326619113</v>
      </c>
      <c r="G79" s="329">
        <v>1388.69</v>
      </c>
      <c r="H79" s="17">
        <v>3110665.6</v>
      </c>
      <c r="I79" s="345">
        <f>Yhteenveto[[#This Row],[Kalkylerade kostander sammanlagt]]-Yhteenveto[[#This Row],[Självfinansieringsandel, €]]</f>
        <v>368661.13266191119</v>
      </c>
      <c r="J79" s="33">
        <v>296203.60304653941</v>
      </c>
      <c r="K79" s="34">
        <v>-185152.49777208426</v>
      </c>
      <c r="L79" s="234">
        <f>Yhteenveto[[#This Row],[Statsandel efter självfinansieringsandelen (mellansumma)]]+Yhteenveto[[#This Row],[Tilläggsdelar sammanlagt]]+Yhteenveto[[#This Row],[Minskiningar och höjningar av statsandelen, netto]]</f>
        <v>479712.23793636641</v>
      </c>
      <c r="M79" s="34">
        <v>1331798.1766675536</v>
      </c>
      <c r="N79" s="308">
        <f>SUM(Yhteenveto[[#This Row],[Statsandelar före skatteutjämning ]]+Yhteenveto[[#This Row],[Utjämning av statsandelarna på basis av skatteinkomsterna]])</f>
        <v>1811510.41460392</v>
      </c>
      <c r="O79" s="244">
        <v>594525.25691554428</v>
      </c>
      <c r="P79" s="380">
        <f>SUM(Yhteenveto[[#This Row],[Statsandel för kommunal basservice, sammanlagt ]:[Ersättning för förlorade skatteinkomster orsakade av förändringar i beskattningsgrunden ]])</f>
        <v>2406035.6715194643</v>
      </c>
      <c r="Q79" s="34">
        <v>71012.060000000012</v>
      </c>
      <c r="R79" s="347">
        <f>+Yhteenveto[[#This Row],[Statsandel för kommunal basservice, sammanlagt ]]+Yhteenveto[[#This Row],[Ersättning för förlorade skatteinkomster orsakade av förändringar i beskattningsgrunden ]]+Yhteenveto[[#This Row],[Hemkommunsersättningar, netto]]</f>
        <v>2477047.7315194644</v>
      </c>
      <c r="S79" s="11"/>
      <c r="T79"/>
    </row>
    <row r="80" spans="1:20" ht="15">
      <c r="A80" s="32">
        <v>231</v>
      </c>
      <c r="B80" s="13" t="s">
        <v>845</v>
      </c>
      <c r="C80" s="15">
        <v>1256</v>
      </c>
      <c r="D80" s="15">
        <v>1452067.53</v>
      </c>
      <c r="E80" s="15">
        <v>575586.91868886433</v>
      </c>
      <c r="F80" s="234">
        <f>Yhteenveto[[#This Row],[Åldersstruktur, kalkylerade kostnader]]+Yhteenveto[[#This Row],[Andra kalkylerade kostnader]]</f>
        <v>2027654.4486888642</v>
      </c>
      <c r="G80" s="329">
        <v>1388.69</v>
      </c>
      <c r="H80" s="17">
        <v>1744194.6400000001</v>
      </c>
      <c r="I80" s="345">
        <f>Yhteenveto[[#This Row],[Kalkylerade kostander sammanlagt]]-Yhteenveto[[#This Row],[Självfinansieringsandel, €]]</f>
        <v>283459.80868886411</v>
      </c>
      <c r="J80" s="33">
        <v>101812.25116365174</v>
      </c>
      <c r="K80" s="34">
        <v>-1508506.0214808518</v>
      </c>
      <c r="L80" s="234">
        <f>Yhteenveto[[#This Row],[Statsandel efter självfinansieringsandelen (mellansumma)]]+Yhteenveto[[#This Row],[Tilläggsdelar sammanlagt]]+Yhteenveto[[#This Row],[Minskiningar och höjningar av statsandelen, netto]]</f>
        <v>-1123233.961628336</v>
      </c>
      <c r="M80" s="34">
        <v>-15346.034040523788</v>
      </c>
      <c r="N80" s="308">
        <f>SUM(Yhteenveto[[#This Row],[Statsandelar före skatteutjämning ]]+Yhteenveto[[#This Row],[Utjämning av statsandelarna på basis av skatteinkomsterna]])</f>
        <v>-1138579.9956688597</v>
      </c>
      <c r="O80" s="244">
        <v>223024.6317243746</v>
      </c>
      <c r="P80" s="380">
        <f>SUM(Yhteenveto[[#This Row],[Statsandel för kommunal basservice, sammanlagt ]:[Ersättning för förlorade skatteinkomster orsakade av förändringar i beskattningsgrunden ]])</f>
        <v>-915555.36394448509</v>
      </c>
      <c r="Q80" s="34">
        <v>-199833.3075</v>
      </c>
      <c r="R80" s="347">
        <f>+Yhteenveto[[#This Row],[Statsandel för kommunal basservice, sammanlagt ]]+Yhteenveto[[#This Row],[Ersättning för förlorade skatteinkomster orsakade av förändringar i beskattningsgrunden ]]+Yhteenveto[[#This Row],[Hemkommunsersättningar, netto]]</f>
        <v>-1115388.671444485</v>
      </c>
      <c r="S80" s="11"/>
      <c r="T80"/>
    </row>
    <row r="81" spans="1:20" ht="15">
      <c r="A81" s="32">
        <v>232</v>
      </c>
      <c r="B81" s="13" t="s">
        <v>77</v>
      </c>
      <c r="C81" s="15">
        <v>12750</v>
      </c>
      <c r="D81" s="15">
        <v>18376052.069999997</v>
      </c>
      <c r="E81" s="15">
        <v>2794393.2139650695</v>
      </c>
      <c r="F81" s="234">
        <f>Yhteenveto[[#This Row],[Åldersstruktur, kalkylerade kostnader]]+Yhteenveto[[#This Row],[Andra kalkylerade kostnader]]</f>
        <v>21170445.283965066</v>
      </c>
      <c r="G81" s="329">
        <v>1388.69</v>
      </c>
      <c r="H81" s="17">
        <v>17705797.5</v>
      </c>
      <c r="I81" s="345">
        <f>Yhteenveto[[#This Row],[Kalkylerade kostander sammanlagt]]-Yhteenveto[[#This Row],[Självfinansieringsandel, €]]</f>
        <v>3464647.7839650661</v>
      </c>
      <c r="J81" s="33">
        <v>450963.96483150619</v>
      </c>
      <c r="K81" s="34">
        <v>-1750853.9034504446</v>
      </c>
      <c r="L81" s="234">
        <f>Yhteenveto[[#This Row],[Statsandel efter självfinansieringsandelen (mellansumma)]]+Yhteenveto[[#This Row],[Tilläggsdelar sammanlagt]]+Yhteenveto[[#This Row],[Minskiningar och höjningar av statsandelen, netto]]</f>
        <v>2164757.8453461276</v>
      </c>
      <c r="M81" s="34">
        <v>5331084.5739423959</v>
      </c>
      <c r="N81" s="308">
        <f>SUM(Yhteenveto[[#This Row],[Statsandelar före skatteutjämning ]]+Yhteenveto[[#This Row],[Utjämning av statsandelarna på basis av skatteinkomsterna]])</f>
        <v>7495842.4192885235</v>
      </c>
      <c r="O81" s="244">
        <v>2833844.5446507484</v>
      </c>
      <c r="P81" s="380">
        <f>SUM(Yhteenveto[[#This Row],[Statsandel för kommunal basservice, sammanlagt ]:[Ersättning för förlorade skatteinkomster orsakade av förändringar i beskattningsgrunden ]])</f>
        <v>10329686.963939272</v>
      </c>
      <c r="Q81" s="34">
        <v>-56839.484999999986</v>
      </c>
      <c r="R81" s="347">
        <f>+Yhteenveto[[#This Row],[Statsandel för kommunal basservice, sammanlagt ]]+Yhteenveto[[#This Row],[Ersättning för förlorade skatteinkomster orsakade av förändringar i beskattningsgrunden ]]+Yhteenveto[[#This Row],[Hemkommunsersättningar, netto]]</f>
        <v>10272847.478939272</v>
      </c>
      <c r="S81" s="11"/>
      <c r="T81"/>
    </row>
    <row r="82" spans="1:20" ht="15">
      <c r="A82" s="32">
        <v>233</v>
      </c>
      <c r="B82" s="13" t="s">
        <v>78</v>
      </c>
      <c r="C82" s="15">
        <v>15116</v>
      </c>
      <c r="D82" s="15">
        <v>21698200.630000003</v>
      </c>
      <c r="E82" s="15">
        <v>2906975.0565133914</v>
      </c>
      <c r="F82" s="234">
        <f>Yhteenveto[[#This Row],[Åldersstruktur, kalkylerade kostnader]]+Yhteenveto[[#This Row],[Andra kalkylerade kostnader]]</f>
        <v>24605175.686513394</v>
      </c>
      <c r="G82" s="329">
        <v>1388.69</v>
      </c>
      <c r="H82" s="17">
        <v>20991438.039999999</v>
      </c>
      <c r="I82" s="345">
        <f>Yhteenveto[[#This Row],[Kalkylerade kostander sammanlagt]]-Yhteenveto[[#This Row],[Självfinansieringsandel, €]]</f>
        <v>3613737.646513395</v>
      </c>
      <c r="J82" s="33">
        <v>430113.63792440068</v>
      </c>
      <c r="K82" s="34">
        <v>690872.94249172881</v>
      </c>
      <c r="L82" s="234">
        <f>Yhteenveto[[#This Row],[Statsandel efter självfinansieringsandelen (mellansumma)]]+Yhteenveto[[#This Row],[Tilläggsdelar sammanlagt]]+Yhteenveto[[#This Row],[Minskiningar och höjningar av statsandelen, netto]]</f>
        <v>4734724.2269295249</v>
      </c>
      <c r="M82" s="34">
        <v>6990857.8582752366</v>
      </c>
      <c r="N82" s="308">
        <f>SUM(Yhteenveto[[#This Row],[Statsandelar före skatteutjämning ]]+Yhteenveto[[#This Row],[Utjämning av statsandelarna på basis av skatteinkomsterna]])</f>
        <v>11725582.085204761</v>
      </c>
      <c r="O82" s="244">
        <v>3392006.8512649895</v>
      </c>
      <c r="P82" s="380">
        <f>SUM(Yhteenveto[[#This Row],[Statsandel för kommunal basservice, sammanlagt ]:[Ersättning för förlorade skatteinkomster orsakade av förändringar i beskattningsgrunden ]])</f>
        <v>15117588.93646975</v>
      </c>
      <c r="Q82" s="34">
        <v>-67655.397499999963</v>
      </c>
      <c r="R82" s="347">
        <f>+Yhteenveto[[#This Row],[Statsandel för kommunal basservice, sammanlagt ]]+Yhteenveto[[#This Row],[Ersättning för förlorade skatteinkomster orsakade av förändringar i beskattningsgrunden ]]+Yhteenveto[[#This Row],[Hemkommunsersättningar, netto]]</f>
        <v>15049933.538969751</v>
      </c>
      <c r="S82" s="11"/>
      <c r="T82"/>
    </row>
    <row r="83" spans="1:20" ht="15">
      <c r="A83" s="32">
        <v>235</v>
      </c>
      <c r="B83" s="13" t="s">
        <v>846</v>
      </c>
      <c r="C83" s="15">
        <v>10284</v>
      </c>
      <c r="D83" s="15">
        <v>18208240.919999998</v>
      </c>
      <c r="E83" s="15">
        <v>3458302.2110379608</v>
      </c>
      <c r="F83" s="234">
        <f>Yhteenveto[[#This Row],[Åldersstruktur, kalkylerade kostnader]]+Yhteenveto[[#This Row],[Andra kalkylerade kostnader]]</f>
        <v>21666543.131037958</v>
      </c>
      <c r="G83" s="329">
        <v>1388.69</v>
      </c>
      <c r="H83" s="17">
        <v>14281287.960000001</v>
      </c>
      <c r="I83" s="345">
        <f>Yhteenveto[[#This Row],[Kalkylerade kostander sammanlagt]]-Yhteenveto[[#This Row],[Självfinansieringsandel, €]]</f>
        <v>7385255.1710379571</v>
      </c>
      <c r="J83" s="33">
        <v>444843.08071690192</v>
      </c>
      <c r="K83" s="34">
        <v>11766230.648193065</v>
      </c>
      <c r="L83" s="234">
        <f>Yhteenveto[[#This Row],[Statsandel efter självfinansieringsandelen (mellansumma)]]+Yhteenveto[[#This Row],[Tilläggsdelar sammanlagt]]+Yhteenveto[[#This Row],[Minskiningar och höjningar av statsandelen, netto]]</f>
        <v>19596328.899947926</v>
      </c>
      <c r="M83" s="34">
        <v>-1675133.5221422266</v>
      </c>
      <c r="N83" s="308">
        <f>SUM(Yhteenveto[[#This Row],[Statsandelar före skatteutjämning ]]+Yhteenveto[[#This Row],[Utjämning av statsandelarna på basis av skatteinkomsterna]])</f>
        <v>17921195.377805699</v>
      </c>
      <c r="O83" s="244">
        <v>655476.00876194029</v>
      </c>
      <c r="P83" s="380">
        <f>SUM(Yhteenveto[[#This Row],[Statsandel för kommunal basservice, sammanlagt ]:[Ersättning för förlorade skatteinkomster orsakade av förändringar i beskattningsgrunden ]])</f>
        <v>18576671.386567637</v>
      </c>
      <c r="Q83" s="34">
        <v>2266815.3520999998</v>
      </c>
      <c r="R83" s="347">
        <f>+Yhteenveto[[#This Row],[Statsandel för kommunal basservice, sammanlagt ]]+Yhteenveto[[#This Row],[Ersättning för förlorade skatteinkomster orsakade av förändringar i beskattningsgrunden ]]+Yhteenveto[[#This Row],[Hemkommunsersättningar, netto]]</f>
        <v>20843486.738667637</v>
      </c>
      <c r="S83" s="11"/>
      <c r="T83"/>
    </row>
    <row r="84" spans="1:20" ht="15">
      <c r="A84" s="32">
        <v>236</v>
      </c>
      <c r="B84" s="13" t="s">
        <v>847</v>
      </c>
      <c r="C84" s="15">
        <v>4198</v>
      </c>
      <c r="D84" s="15">
        <v>7157653.4699999997</v>
      </c>
      <c r="E84" s="15">
        <v>696022.5789554331</v>
      </c>
      <c r="F84" s="234">
        <f>Yhteenveto[[#This Row],[Åldersstruktur, kalkylerade kostnader]]+Yhteenveto[[#This Row],[Andra kalkylerade kostnader]]</f>
        <v>7853676.0489554331</v>
      </c>
      <c r="G84" s="329">
        <v>1388.69</v>
      </c>
      <c r="H84" s="17">
        <v>5829720.6200000001</v>
      </c>
      <c r="I84" s="345">
        <f>Yhteenveto[[#This Row],[Kalkylerade kostander sammanlagt]]-Yhteenveto[[#This Row],[Självfinansieringsandel, €]]</f>
        <v>2023955.428955433</v>
      </c>
      <c r="J84" s="33">
        <v>191887.91018733938</v>
      </c>
      <c r="K84" s="34">
        <v>-602702.26571489032</v>
      </c>
      <c r="L84" s="234">
        <f>Yhteenveto[[#This Row],[Statsandel efter självfinansieringsandelen (mellansumma)]]+Yhteenveto[[#This Row],[Tilläggsdelar sammanlagt]]+Yhteenveto[[#This Row],[Minskiningar och höjningar av statsandelen, netto]]</f>
        <v>1613141.073427882</v>
      </c>
      <c r="M84" s="34">
        <v>2256974.4482996222</v>
      </c>
      <c r="N84" s="308">
        <f>SUM(Yhteenveto[[#This Row],[Statsandelar före skatteutjämning ]]+Yhteenveto[[#This Row],[Utjämning av statsandelarna på basis av skatteinkomsterna]])</f>
        <v>3870115.5217275042</v>
      </c>
      <c r="O84" s="244">
        <v>887852.95850948663</v>
      </c>
      <c r="P84" s="380">
        <f>SUM(Yhteenveto[[#This Row],[Statsandel för kommunal basservice, sammanlagt ]:[Ersättning för förlorade skatteinkomster orsakade av förändringar i beskattningsgrunden ]])</f>
        <v>4757968.4802369904</v>
      </c>
      <c r="Q84" s="34">
        <v>300801.71549999999</v>
      </c>
      <c r="R84" s="347">
        <f>+Yhteenveto[[#This Row],[Statsandel för kommunal basservice, sammanlagt ]]+Yhteenveto[[#This Row],[Ersättning för förlorade skatteinkomster orsakade av förändringar i beskattningsgrunden ]]+Yhteenveto[[#This Row],[Hemkommunsersättningar, netto]]</f>
        <v>5058770.1957369903</v>
      </c>
      <c r="S84" s="11"/>
      <c r="T84"/>
    </row>
    <row r="85" spans="1:20" ht="15">
      <c r="A85" s="32">
        <v>239</v>
      </c>
      <c r="B85" s="13" t="s">
        <v>81</v>
      </c>
      <c r="C85" s="15">
        <v>2029</v>
      </c>
      <c r="D85" s="15">
        <v>2108786.1799999997</v>
      </c>
      <c r="E85" s="15">
        <v>622054.28340347996</v>
      </c>
      <c r="F85" s="234">
        <f>Yhteenveto[[#This Row],[Åldersstruktur, kalkylerade kostnader]]+Yhteenveto[[#This Row],[Andra kalkylerade kostnader]]</f>
        <v>2730840.4634034797</v>
      </c>
      <c r="G85" s="329">
        <v>1388.69</v>
      </c>
      <c r="H85" s="17">
        <v>2817652.0100000002</v>
      </c>
      <c r="I85" s="345">
        <f>Yhteenveto[[#This Row],[Kalkylerade kostander sammanlagt]]-Yhteenveto[[#This Row],[Självfinansieringsandel, €]]</f>
        <v>-86811.54659652058</v>
      </c>
      <c r="J85" s="33">
        <v>664765.00185231341</v>
      </c>
      <c r="K85" s="34">
        <v>-164068.76270404586</v>
      </c>
      <c r="L85" s="234">
        <f>Yhteenveto[[#This Row],[Statsandel efter självfinansieringsandelen (mellansumma)]]+Yhteenveto[[#This Row],[Tilläggsdelar sammanlagt]]+Yhteenveto[[#This Row],[Minskiningar och höjningar av statsandelen, netto]]</f>
        <v>413884.69255174696</v>
      </c>
      <c r="M85" s="34">
        <v>790843.28003277641</v>
      </c>
      <c r="N85" s="308">
        <f>SUM(Yhteenveto[[#This Row],[Statsandelar före skatteutjämning ]]+Yhteenveto[[#This Row],[Utjämning av statsandelarna på basis av skatteinkomsterna]])</f>
        <v>1204727.9725845233</v>
      </c>
      <c r="O85" s="244">
        <v>462300.14243070059</v>
      </c>
      <c r="P85" s="380">
        <f>SUM(Yhteenveto[[#This Row],[Statsandel för kommunal basservice, sammanlagt ]:[Ersättning för förlorade skatteinkomster orsakade av förändringar i beskattningsgrunden ]])</f>
        <v>1667028.1150152239</v>
      </c>
      <c r="Q85" s="34">
        <v>3699.7880000000005</v>
      </c>
      <c r="R85" s="347">
        <f>+Yhteenveto[[#This Row],[Statsandel för kommunal basservice, sammanlagt ]]+Yhteenveto[[#This Row],[Ersättning för förlorade skatteinkomster orsakade av förändringar i beskattningsgrunden ]]+Yhteenveto[[#This Row],[Hemkommunsersättningar, netto]]</f>
        <v>1670727.9030152238</v>
      </c>
      <c r="S85" s="11"/>
      <c r="T85"/>
    </row>
    <row r="86" spans="1:20" ht="15">
      <c r="A86" s="32">
        <v>240</v>
      </c>
      <c r="B86" s="13" t="s">
        <v>82</v>
      </c>
      <c r="C86" s="15">
        <v>19499</v>
      </c>
      <c r="D86" s="15">
        <v>26385533.960000001</v>
      </c>
      <c r="E86" s="15">
        <v>4263005.5343046505</v>
      </c>
      <c r="F86" s="234">
        <f>Yhteenveto[[#This Row],[Åldersstruktur, kalkylerade kostnader]]+Yhteenveto[[#This Row],[Andra kalkylerade kostnader]]</f>
        <v>30648539.49430465</v>
      </c>
      <c r="G86" s="329">
        <v>1388.69</v>
      </c>
      <c r="H86" s="17">
        <v>27078066.310000002</v>
      </c>
      <c r="I86" s="345">
        <f>Yhteenveto[[#This Row],[Kalkylerade kostander sammanlagt]]-Yhteenveto[[#This Row],[Självfinansieringsandel, €]]</f>
        <v>3570473.1843046471</v>
      </c>
      <c r="J86" s="33">
        <v>739797.61260498408</v>
      </c>
      <c r="K86" s="34">
        <v>-15643583.991987126</v>
      </c>
      <c r="L86" s="234">
        <f>Yhteenveto[[#This Row],[Statsandel efter självfinansieringsandelen (mellansumma)]]+Yhteenveto[[#This Row],[Tilläggsdelar sammanlagt]]+Yhteenveto[[#This Row],[Minskiningar och höjningar av statsandelen, netto]]</f>
        <v>-11333313.195077494</v>
      </c>
      <c r="M86" s="34">
        <v>5513901.5913543198</v>
      </c>
      <c r="N86" s="308">
        <f>SUM(Yhteenveto[[#This Row],[Statsandelar före skatteutjämning ]]+Yhteenveto[[#This Row],[Utjämning av statsandelarna på basis av skatteinkomsterna]])</f>
        <v>-5819411.603723174</v>
      </c>
      <c r="O86" s="244">
        <v>3214817.9245309983</v>
      </c>
      <c r="P86" s="380">
        <f>SUM(Yhteenveto[[#This Row],[Statsandel för kommunal basservice, sammanlagt ]:[Ersättning för förlorade skatteinkomster orsakade av förändringar i beskattningsgrunden ]])</f>
        <v>-2604593.6791921756</v>
      </c>
      <c r="Q86" s="34">
        <v>-189196.41699999996</v>
      </c>
      <c r="R86" s="347">
        <f>+Yhteenveto[[#This Row],[Statsandel för kommunal basservice, sammanlagt ]]+Yhteenveto[[#This Row],[Ersättning för förlorade skatteinkomster orsakade av förändringar i beskattningsgrunden ]]+Yhteenveto[[#This Row],[Hemkommunsersättningar, netto]]</f>
        <v>-2793790.0961921755</v>
      </c>
      <c r="S86" s="11"/>
      <c r="T86"/>
    </row>
    <row r="87" spans="1:20" ht="15">
      <c r="A87" s="32">
        <v>241</v>
      </c>
      <c r="B87" s="13" t="s">
        <v>83</v>
      </c>
      <c r="C87" s="15">
        <v>7771</v>
      </c>
      <c r="D87" s="15">
        <v>12389987.83</v>
      </c>
      <c r="E87" s="15">
        <v>1208010.8839956836</v>
      </c>
      <c r="F87" s="234">
        <f>Yhteenveto[[#This Row],[Åldersstruktur, kalkylerade kostnader]]+Yhteenveto[[#This Row],[Andra kalkylerade kostnader]]</f>
        <v>13597998.713995684</v>
      </c>
      <c r="G87" s="329">
        <v>1388.69</v>
      </c>
      <c r="H87" s="17">
        <v>10791509.99</v>
      </c>
      <c r="I87" s="345">
        <f>Yhteenveto[[#This Row],[Kalkylerade kostander sammanlagt]]-Yhteenveto[[#This Row],[Självfinansieringsandel, €]]</f>
        <v>2806488.7239956837</v>
      </c>
      <c r="J87" s="33">
        <v>276190.92400338739</v>
      </c>
      <c r="K87" s="34">
        <v>-3634722.1969213979</v>
      </c>
      <c r="L87" s="234">
        <f>Yhteenveto[[#This Row],[Statsandel efter självfinansieringsandelen (mellansumma)]]+Yhteenveto[[#This Row],[Tilläggsdelar sammanlagt]]+Yhteenveto[[#This Row],[Minskiningar och höjningar av statsandelen, netto]]</f>
        <v>-552042.54892232688</v>
      </c>
      <c r="M87" s="34">
        <v>1649253.9476050371</v>
      </c>
      <c r="N87" s="308">
        <f>SUM(Yhteenveto[[#This Row],[Statsandelar före skatteutjämning ]]+Yhteenveto[[#This Row],[Utjämning av statsandelarna på basis av skatteinkomsterna]])</f>
        <v>1097211.3986827102</v>
      </c>
      <c r="O87" s="244">
        <v>1132542.5612872744</v>
      </c>
      <c r="P87" s="380">
        <f>SUM(Yhteenveto[[#This Row],[Statsandel för kommunal basservice, sammanlagt ]:[Ersättning för förlorade skatteinkomster orsakade av förändringar i beskattningsgrunden ]])</f>
        <v>2229753.9599699844</v>
      </c>
      <c r="Q87" s="34">
        <v>173352.97000000003</v>
      </c>
      <c r="R87" s="347">
        <f>+Yhteenveto[[#This Row],[Statsandel för kommunal basservice, sammanlagt ]]+Yhteenveto[[#This Row],[Ersättning för förlorade skatteinkomster orsakade av förändringar i beskattningsgrunden ]]+Yhteenveto[[#This Row],[Hemkommunsersättningar, netto]]</f>
        <v>2403106.9299699846</v>
      </c>
      <c r="S87" s="11"/>
      <c r="T87"/>
    </row>
    <row r="88" spans="1:20" ht="15">
      <c r="A88" s="32">
        <v>244</v>
      </c>
      <c r="B88" s="13" t="s">
        <v>84</v>
      </c>
      <c r="C88" s="15">
        <v>19300</v>
      </c>
      <c r="D88" s="15">
        <v>42440840.409999996</v>
      </c>
      <c r="E88" s="15">
        <v>1708353.5235293608</v>
      </c>
      <c r="F88" s="234">
        <f>Yhteenveto[[#This Row],[Åldersstruktur, kalkylerade kostnader]]+Yhteenveto[[#This Row],[Andra kalkylerade kostnader]]</f>
        <v>44149193.933529355</v>
      </c>
      <c r="G88" s="329">
        <v>1388.69</v>
      </c>
      <c r="H88" s="17">
        <v>26801717</v>
      </c>
      <c r="I88" s="345">
        <f>Yhteenveto[[#This Row],[Kalkylerade kostander sammanlagt]]-Yhteenveto[[#This Row],[Självfinansieringsandel, €]]</f>
        <v>17347476.933529355</v>
      </c>
      <c r="J88" s="33">
        <v>941186.50567632308</v>
      </c>
      <c r="K88" s="34">
        <v>-1826466.6144357321</v>
      </c>
      <c r="L88" s="234">
        <f>Yhteenveto[[#This Row],[Statsandel efter självfinansieringsandelen (mellansumma)]]+Yhteenveto[[#This Row],[Tilläggsdelar sammanlagt]]+Yhteenveto[[#This Row],[Minskiningar och höjningar av statsandelen, netto]]</f>
        <v>16462196.824769944</v>
      </c>
      <c r="M88" s="34">
        <v>3660954.0326702883</v>
      </c>
      <c r="N88" s="308">
        <f>SUM(Yhteenveto[[#This Row],[Statsandelar före skatteutjämning ]]+Yhteenveto[[#This Row],[Utjämning av statsandelarna på basis av skatteinkomsterna]])</f>
        <v>20123150.857440233</v>
      </c>
      <c r="O88" s="244">
        <v>2075376.9698116761</v>
      </c>
      <c r="P88" s="380">
        <f>SUM(Yhteenveto[[#This Row],[Statsandel för kommunal basservice, sammanlagt ]:[Ersättning för förlorade skatteinkomster orsakade av förändringar i beskattningsgrunden ]])</f>
        <v>22198527.827251911</v>
      </c>
      <c r="Q88" s="34">
        <v>109237.73254999996</v>
      </c>
      <c r="R88" s="347">
        <f>+Yhteenveto[[#This Row],[Statsandel för kommunal basservice, sammanlagt ]]+Yhteenveto[[#This Row],[Ersättning för förlorade skatteinkomster orsakade av förändringar i beskattningsgrunden ]]+Yhteenveto[[#This Row],[Hemkommunsersättningar, netto]]</f>
        <v>22307765.55980191</v>
      </c>
      <c r="S88" s="11"/>
      <c r="T88"/>
    </row>
    <row r="89" spans="1:20" ht="15">
      <c r="A89" s="32">
        <v>245</v>
      </c>
      <c r="B89" s="13" t="s">
        <v>848</v>
      </c>
      <c r="C89" s="15">
        <v>37676</v>
      </c>
      <c r="D89" s="15">
        <v>58175595.75</v>
      </c>
      <c r="E89" s="15">
        <v>13620285.49358581</v>
      </c>
      <c r="F89" s="234">
        <f>Yhteenveto[[#This Row],[Åldersstruktur, kalkylerade kostnader]]+Yhteenveto[[#This Row],[Andra kalkylerade kostnader]]</f>
        <v>71795881.24358581</v>
      </c>
      <c r="G89" s="329">
        <v>1388.69</v>
      </c>
      <c r="H89" s="17">
        <v>52320284.440000005</v>
      </c>
      <c r="I89" s="345">
        <f>Yhteenveto[[#This Row],[Kalkylerade kostander sammanlagt]]-Yhteenveto[[#This Row],[Självfinansieringsandel, €]]</f>
        <v>19475596.803585805</v>
      </c>
      <c r="J89" s="33">
        <v>1461960.0189658646</v>
      </c>
      <c r="K89" s="34">
        <v>-9342173.6872065533</v>
      </c>
      <c r="L89" s="234">
        <f>Yhteenveto[[#This Row],[Statsandel efter självfinansieringsandelen (mellansumma)]]+Yhteenveto[[#This Row],[Tilläggsdelar sammanlagt]]+Yhteenveto[[#This Row],[Minskiningar och höjningar av statsandelen, netto]]</f>
        <v>11595383.135345114</v>
      </c>
      <c r="M89" s="34">
        <v>430942.73587921291</v>
      </c>
      <c r="N89" s="308">
        <f>SUM(Yhteenveto[[#This Row],[Statsandelar före skatteutjämning ]]+Yhteenveto[[#This Row],[Utjämning av statsandelarna på basis av skatteinkomsterna]])</f>
        <v>12026325.871224327</v>
      </c>
      <c r="O89" s="244">
        <v>4824294.0159718813</v>
      </c>
      <c r="P89" s="380">
        <f>SUM(Yhteenveto[[#This Row],[Statsandel för kommunal basservice, sammanlagt ]:[Ersättning för förlorade skatteinkomster orsakade av förändringar i beskattningsgrunden ]])</f>
        <v>16850619.887196209</v>
      </c>
      <c r="Q89" s="34">
        <v>-1207091.6394000002</v>
      </c>
      <c r="R89" s="347">
        <f>+Yhteenveto[[#This Row],[Statsandel för kommunal basservice, sammanlagt ]]+Yhteenveto[[#This Row],[Ersättning för förlorade skatteinkomster orsakade av förändringar i beskattningsgrunden ]]+Yhteenveto[[#This Row],[Hemkommunsersättningar, netto]]</f>
        <v>15643528.24779621</v>
      </c>
      <c r="S89" s="11"/>
      <c r="T89"/>
    </row>
    <row r="90" spans="1:20" ht="15">
      <c r="A90" s="32">
        <v>249</v>
      </c>
      <c r="B90" s="13" t="s">
        <v>86</v>
      </c>
      <c r="C90" s="15">
        <v>9250</v>
      </c>
      <c r="D90" s="15">
        <v>11617231.84</v>
      </c>
      <c r="E90" s="15">
        <v>2230766.4146492379</v>
      </c>
      <c r="F90" s="234">
        <f>Yhteenveto[[#This Row],[Åldersstruktur, kalkylerade kostnader]]+Yhteenveto[[#This Row],[Andra kalkylerade kostnader]]</f>
        <v>13847998.254649237</v>
      </c>
      <c r="G90" s="329">
        <v>1388.69</v>
      </c>
      <c r="H90" s="17">
        <v>12845382.5</v>
      </c>
      <c r="I90" s="345">
        <f>Yhteenveto[[#This Row],[Kalkylerade kostander sammanlagt]]-Yhteenveto[[#This Row],[Självfinansieringsandel, €]]</f>
        <v>1002615.7546492368</v>
      </c>
      <c r="J90" s="33">
        <v>715236.98576208565</v>
      </c>
      <c r="K90" s="34">
        <v>-174538.88578597282</v>
      </c>
      <c r="L90" s="234">
        <f>Yhteenveto[[#This Row],[Statsandel efter självfinansieringsandelen (mellansumma)]]+Yhteenveto[[#This Row],[Tilläggsdelar sammanlagt]]+Yhteenveto[[#This Row],[Minskiningar och höjningar av statsandelen, netto]]</f>
        <v>1543313.8546253499</v>
      </c>
      <c r="M90" s="34">
        <v>3375148.8711746689</v>
      </c>
      <c r="N90" s="308">
        <f>SUM(Yhteenveto[[#This Row],[Statsandelar före skatteutjämning ]]+Yhteenveto[[#This Row],[Utjämning av statsandelarna på basis av skatteinkomsterna]])</f>
        <v>4918462.7258000188</v>
      </c>
      <c r="O90" s="244">
        <v>1665414.2069316842</v>
      </c>
      <c r="P90" s="380">
        <f>SUM(Yhteenveto[[#This Row],[Statsandel för kommunal basservice, sammanlagt ]:[Ersättning för förlorade skatteinkomster orsakade av förändringar i beskattningsgrunden ]])</f>
        <v>6583876.9327317029</v>
      </c>
      <c r="Q90" s="34">
        <v>-37355.923999999999</v>
      </c>
      <c r="R90" s="347">
        <f>+Yhteenveto[[#This Row],[Statsandel för kommunal basservice, sammanlagt ]]+Yhteenveto[[#This Row],[Ersättning för förlorade skatteinkomster orsakade av förändringar i beskattningsgrunden ]]+Yhteenveto[[#This Row],[Hemkommunsersättningar, netto]]</f>
        <v>6546521.0087317033</v>
      </c>
      <c r="S90" s="11"/>
      <c r="T90"/>
    </row>
    <row r="91" spans="1:20" ht="15">
      <c r="A91" s="32">
        <v>250</v>
      </c>
      <c r="B91" s="13" t="s">
        <v>87</v>
      </c>
      <c r="C91" s="15">
        <v>1771</v>
      </c>
      <c r="D91" s="15">
        <v>2071406.7299999997</v>
      </c>
      <c r="E91" s="15">
        <v>482336.6080917397</v>
      </c>
      <c r="F91" s="234">
        <f>Yhteenveto[[#This Row],[Åldersstruktur, kalkylerade kostnader]]+Yhteenveto[[#This Row],[Andra kalkylerade kostnader]]</f>
        <v>2553743.3380917395</v>
      </c>
      <c r="G91" s="329">
        <v>1388.69</v>
      </c>
      <c r="H91" s="17">
        <v>2459369.9900000002</v>
      </c>
      <c r="I91" s="345">
        <f>Yhteenveto[[#This Row],[Kalkylerade kostander sammanlagt]]-Yhteenveto[[#This Row],[Självfinansieringsandel, €]]</f>
        <v>94373.34809173923</v>
      </c>
      <c r="J91" s="33">
        <v>247990.86981817859</v>
      </c>
      <c r="K91" s="34">
        <v>-125764.10209157695</v>
      </c>
      <c r="L91" s="234">
        <f>Yhteenveto[[#This Row],[Statsandel efter självfinansieringsandelen (mellansumma)]]+Yhteenveto[[#This Row],[Tilläggsdelar sammanlagt]]+Yhteenveto[[#This Row],[Minskiningar och höjningar av statsandelen, netto]]</f>
        <v>216600.11581834086</v>
      </c>
      <c r="M91" s="34">
        <v>800408.86810264259</v>
      </c>
      <c r="N91" s="308">
        <f>SUM(Yhteenveto[[#This Row],[Statsandelar före skatteutjämning ]]+Yhteenveto[[#This Row],[Utjämning av statsandelarna på basis av skatteinkomsterna]])</f>
        <v>1017008.9839209835</v>
      </c>
      <c r="O91" s="244">
        <v>441292.16868401034</v>
      </c>
      <c r="P91" s="380">
        <f>SUM(Yhteenveto[[#This Row],[Statsandel för kommunal basservice, sammanlagt ]:[Ersättning för förlorade skatteinkomster orsakade av förändringar i beskattningsgrunden ]])</f>
        <v>1458301.1526049939</v>
      </c>
      <c r="Q91" s="34">
        <v>43412.834999999999</v>
      </c>
      <c r="R91" s="347">
        <f>+Yhteenveto[[#This Row],[Statsandel för kommunal basservice, sammanlagt ]]+Yhteenveto[[#This Row],[Ersättning för förlorade skatteinkomster orsakade av förändringar i beskattningsgrunden ]]+Yhteenveto[[#This Row],[Hemkommunsersättningar, netto]]</f>
        <v>1501713.9876049939</v>
      </c>
      <c r="S91" s="11"/>
      <c r="T91"/>
    </row>
    <row r="92" spans="1:20" ht="15">
      <c r="A92" s="32">
        <v>256</v>
      </c>
      <c r="B92" s="13" t="s">
        <v>88</v>
      </c>
      <c r="C92" s="15">
        <v>1554</v>
      </c>
      <c r="D92" s="15">
        <v>2610659.73</v>
      </c>
      <c r="E92" s="15">
        <v>525284.17799652868</v>
      </c>
      <c r="F92" s="234">
        <f>Yhteenveto[[#This Row],[Åldersstruktur, kalkylerade kostnader]]+Yhteenveto[[#This Row],[Andra kalkylerade kostnader]]</f>
        <v>3135943.9079965288</v>
      </c>
      <c r="G92" s="329">
        <v>1388.69</v>
      </c>
      <c r="H92" s="17">
        <v>2158024.2600000002</v>
      </c>
      <c r="I92" s="345">
        <f>Yhteenveto[[#This Row],[Kalkylerade kostander sammanlagt]]-Yhteenveto[[#This Row],[Självfinansieringsandel, €]]</f>
        <v>977919.64799652854</v>
      </c>
      <c r="J92" s="33">
        <v>529780.73854172707</v>
      </c>
      <c r="K92" s="34">
        <v>-937020.02353418828</v>
      </c>
      <c r="L92" s="234">
        <f>Yhteenveto[[#This Row],[Statsandel efter självfinansieringsandelen (mellansumma)]]+Yhteenveto[[#This Row],[Tilläggsdelar sammanlagt]]+Yhteenveto[[#This Row],[Minskiningar och höjningar av statsandelen, netto]]</f>
        <v>570680.36300406721</v>
      </c>
      <c r="M92" s="34">
        <v>851903.69821475446</v>
      </c>
      <c r="N92" s="308">
        <f>SUM(Yhteenveto[[#This Row],[Statsandelar före skatteutjämning ]]+Yhteenveto[[#This Row],[Utjämning av statsandelarna på basis av skatteinkomsterna]])</f>
        <v>1422584.0612188217</v>
      </c>
      <c r="O92" s="244">
        <v>343315.21196814114</v>
      </c>
      <c r="P92" s="380">
        <f>SUM(Yhteenveto[[#This Row],[Statsandel för kommunal basservice, sammanlagt ]:[Ersättning för förlorade skatteinkomster orsakade av förändringar i beskattningsgrunden ]])</f>
        <v>1765899.2731869628</v>
      </c>
      <c r="Q92" s="34">
        <v>118005.33500000001</v>
      </c>
      <c r="R92" s="347">
        <f>+Yhteenveto[[#This Row],[Statsandel för kommunal basservice, sammanlagt ]]+Yhteenveto[[#This Row],[Ersättning för förlorade skatteinkomster orsakade av förändringar i beskattningsgrunden ]]+Yhteenveto[[#This Row],[Hemkommunsersättningar, netto]]</f>
        <v>1883904.6081869628</v>
      </c>
      <c r="S92" s="11"/>
      <c r="T92"/>
    </row>
    <row r="93" spans="1:20" ht="15">
      <c r="A93" s="32">
        <v>257</v>
      </c>
      <c r="B93" s="13" t="s">
        <v>849</v>
      </c>
      <c r="C93" s="15">
        <v>40722</v>
      </c>
      <c r="D93" s="15">
        <v>71751521.780000016</v>
      </c>
      <c r="E93" s="15">
        <v>13673794.719700865</v>
      </c>
      <c r="F93" s="234">
        <f>Yhteenveto[[#This Row],[Åldersstruktur, kalkylerade kostnader]]+Yhteenveto[[#This Row],[Andra kalkylerade kostnader]]</f>
        <v>85425316.499700874</v>
      </c>
      <c r="G93" s="329">
        <v>1388.69</v>
      </c>
      <c r="H93" s="17">
        <v>56550234.18</v>
      </c>
      <c r="I93" s="345">
        <f>Yhteenveto[[#This Row],[Kalkylerade kostander sammanlagt]]-Yhteenveto[[#This Row],[Självfinansieringsandel, €]]</f>
        <v>28875082.319700874</v>
      </c>
      <c r="J93" s="33">
        <v>1416611.2965408354</v>
      </c>
      <c r="K93" s="34">
        <v>5154740.9248452596</v>
      </c>
      <c r="L93" s="234">
        <f>Yhteenveto[[#This Row],[Statsandel efter självfinansieringsandelen (mellansumma)]]+Yhteenveto[[#This Row],[Tilläggsdelar sammanlagt]]+Yhteenveto[[#This Row],[Minskiningar och höjningar av statsandelen, netto]]</f>
        <v>35446434.541086972</v>
      </c>
      <c r="M93" s="34">
        <v>-957594.10945789458</v>
      </c>
      <c r="N93" s="308">
        <f>SUM(Yhteenveto[[#This Row],[Statsandelar före skatteutjämning ]]+Yhteenveto[[#This Row],[Utjämning av statsandelarna på basis av skatteinkomsterna]])</f>
        <v>34488840.431629077</v>
      </c>
      <c r="O93" s="244">
        <v>4500387.5614631632</v>
      </c>
      <c r="P93" s="380">
        <f>SUM(Yhteenveto[[#This Row],[Statsandel för kommunal basservice, sammanlagt ]:[Ersättning för förlorade skatteinkomster orsakade av förändringar i beskattningsgrunden ]])</f>
        <v>38989227.993092239</v>
      </c>
      <c r="Q93" s="34">
        <v>-550468.78040000028</v>
      </c>
      <c r="R93" s="347">
        <f>+Yhteenveto[[#This Row],[Statsandel för kommunal basservice, sammanlagt ]]+Yhteenveto[[#This Row],[Ersättning för förlorade skatteinkomster orsakade av förändringar i beskattningsgrunden ]]+Yhteenveto[[#This Row],[Hemkommunsersättningar, netto]]</f>
        <v>38438759.212692238</v>
      </c>
      <c r="S93" s="11"/>
      <c r="T93"/>
    </row>
    <row r="94" spans="1:20" ht="15">
      <c r="A94" s="32">
        <v>260</v>
      </c>
      <c r="B94" s="13" t="s">
        <v>90</v>
      </c>
      <c r="C94" s="15">
        <v>9727</v>
      </c>
      <c r="D94" s="15">
        <v>10520471.450000001</v>
      </c>
      <c r="E94" s="15">
        <v>3403948.5901254774</v>
      </c>
      <c r="F94" s="234">
        <f>Yhteenveto[[#This Row],[Åldersstruktur, kalkylerade kostnader]]+Yhteenveto[[#This Row],[Andra kalkylerade kostnader]]</f>
        <v>13924420.040125478</v>
      </c>
      <c r="G94" s="329">
        <v>1388.69</v>
      </c>
      <c r="H94" s="17">
        <v>13507787.630000001</v>
      </c>
      <c r="I94" s="345">
        <f>Yhteenveto[[#This Row],[Kalkylerade kostander sammanlagt]]-Yhteenveto[[#This Row],[Självfinansieringsandel, €]]</f>
        <v>416632.41012547724</v>
      </c>
      <c r="J94" s="33">
        <v>1431343.6785267401</v>
      </c>
      <c r="K94" s="34">
        <v>3388641.3966804589</v>
      </c>
      <c r="L94" s="234">
        <f>Yhteenveto[[#This Row],[Statsandel efter självfinansieringsandelen (mellansumma)]]+Yhteenveto[[#This Row],[Tilläggsdelar sammanlagt]]+Yhteenveto[[#This Row],[Minskiningar och höjningar av statsandelen, netto]]</f>
        <v>5236617.4853326762</v>
      </c>
      <c r="M94" s="34">
        <v>5269298.3131798524</v>
      </c>
      <c r="N94" s="308">
        <f>SUM(Yhteenveto[[#This Row],[Statsandelar före skatteutjämning ]]+Yhteenveto[[#This Row],[Utjämning av statsandelarna på basis av skatteinkomsterna]])</f>
        <v>10505915.79851253</v>
      </c>
      <c r="O94" s="244">
        <v>2104520.913554274</v>
      </c>
      <c r="P94" s="380">
        <f>SUM(Yhteenveto[[#This Row],[Statsandel för kommunal basservice, sammanlagt ]:[Ersättning för förlorade skatteinkomster orsakade av förändringar i beskattningsgrunden ]])</f>
        <v>12610436.712066803</v>
      </c>
      <c r="Q94" s="34">
        <v>-41548.022500000006</v>
      </c>
      <c r="R94" s="347">
        <f>+Yhteenveto[[#This Row],[Statsandel för kommunal basservice, sammanlagt ]]+Yhteenveto[[#This Row],[Ersättning för förlorade skatteinkomster orsakade av förändringar i beskattningsgrunden ]]+Yhteenveto[[#This Row],[Hemkommunsersättningar, netto]]</f>
        <v>12568888.689566802</v>
      </c>
      <c r="S94" s="11"/>
      <c r="T94"/>
    </row>
    <row r="95" spans="1:20" ht="15">
      <c r="A95" s="32">
        <v>261</v>
      </c>
      <c r="B95" s="13" t="s">
        <v>91</v>
      </c>
      <c r="C95" s="15">
        <v>6637</v>
      </c>
      <c r="D95" s="15">
        <v>9305540.9100000001</v>
      </c>
      <c r="E95" s="15">
        <v>6614604.4139974918</v>
      </c>
      <c r="F95" s="234">
        <f>Yhteenveto[[#This Row],[Åldersstruktur, kalkylerade kostnader]]+Yhteenveto[[#This Row],[Andra kalkylerade kostnader]]</f>
        <v>15920145.323997492</v>
      </c>
      <c r="G95" s="329">
        <v>1388.69</v>
      </c>
      <c r="H95" s="17">
        <v>9216735.5300000012</v>
      </c>
      <c r="I95" s="345">
        <f>Yhteenveto[[#This Row],[Kalkylerade kostander sammanlagt]]-Yhteenveto[[#This Row],[Självfinansieringsandel, €]]</f>
        <v>6703409.7939974908</v>
      </c>
      <c r="J95" s="33">
        <v>2302010.1549209896</v>
      </c>
      <c r="K95" s="34">
        <v>1824436.8144148784</v>
      </c>
      <c r="L95" s="234">
        <f>Yhteenveto[[#This Row],[Statsandel efter självfinansieringsandelen (mellansumma)]]+Yhteenveto[[#This Row],[Tilläggsdelar sammanlagt]]+Yhteenveto[[#This Row],[Minskiningar och höjningar av statsandelen, netto]]</f>
        <v>10829856.763333358</v>
      </c>
      <c r="M95" s="34">
        <v>-325223.46925284469</v>
      </c>
      <c r="N95" s="308">
        <f>SUM(Yhteenveto[[#This Row],[Statsandelar före skatteutjämning ]]+Yhteenveto[[#This Row],[Utjämning av statsandelarna på basis av skatteinkomsterna]])</f>
        <v>10504633.294080513</v>
      </c>
      <c r="O95" s="244">
        <v>1207171.2267386289</v>
      </c>
      <c r="P95" s="380">
        <f>SUM(Yhteenveto[[#This Row],[Statsandel för kommunal basservice, sammanlagt ]:[Ersättning för förlorade skatteinkomster orsakade av förändringar i beskattningsgrunden ]])</f>
        <v>11711804.520819142</v>
      </c>
      <c r="Q95" s="34">
        <v>-29314.852499999979</v>
      </c>
      <c r="R95" s="347">
        <f>+Yhteenveto[[#This Row],[Statsandel för kommunal basservice, sammanlagt ]]+Yhteenveto[[#This Row],[Ersättning för förlorade skatteinkomster orsakade av förändringar i beskattningsgrunden ]]+Yhteenveto[[#This Row],[Hemkommunsersättningar, netto]]</f>
        <v>11682489.668319143</v>
      </c>
      <c r="S95" s="11"/>
      <c r="T95"/>
    </row>
    <row r="96" spans="1:20" ht="15">
      <c r="A96" s="32">
        <v>263</v>
      </c>
      <c r="B96" s="13" t="s">
        <v>92</v>
      </c>
      <c r="C96" s="15">
        <v>7597</v>
      </c>
      <c r="D96" s="15">
        <v>10572425</v>
      </c>
      <c r="E96" s="15">
        <v>1978469.7093754294</v>
      </c>
      <c r="F96" s="234">
        <f>Yhteenveto[[#This Row],[Åldersstruktur, kalkylerade kostnader]]+Yhteenveto[[#This Row],[Andra kalkylerade kostnader]]</f>
        <v>12550894.70937543</v>
      </c>
      <c r="G96" s="329">
        <v>1388.69</v>
      </c>
      <c r="H96" s="17">
        <v>10549877.93</v>
      </c>
      <c r="I96" s="345">
        <f>Yhteenveto[[#This Row],[Kalkylerade kostander sammanlagt]]-Yhteenveto[[#This Row],[Självfinansieringsandel, €]]</f>
        <v>2001016.7793754302</v>
      </c>
      <c r="J96" s="33">
        <v>599278.07291631028</v>
      </c>
      <c r="K96" s="34">
        <v>688160.48050005187</v>
      </c>
      <c r="L96" s="234">
        <f>Yhteenveto[[#This Row],[Statsandel efter självfinansieringsandelen (mellansumma)]]+Yhteenveto[[#This Row],[Tilläggsdelar sammanlagt]]+Yhteenveto[[#This Row],[Minskiningar och höjningar av statsandelen, netto]]</f>
        <v>3288455.3327917922</v>
      </c>
      <c r="M96" s="34">
        <v>4502123.8269685572</v>
      </c>
      <c r="N96" s="308">
        <f>SUM(Yhteenveto[[#This Row],[Statsandelar före skatteutjämning ]]+Yhteenveto[[#This Row],[Utjämning av statsandelarna på basis av skatteinkomsterna]])</f>
        <v>7790579.1597603494</v>
      </c>
      <c r="O96" s="244">
        <v>1805927.0038778996</v>
      </c>
      <c r="P96" s="380">
        <f>SUM(Yhteenveto[[#This Row],[Statsandel för kommunal basservice, sammanlagt ]:[Ersättning för förlorade skatteinkomster orsakade av förändringar i beskattningsgrunden ]])</f>
        <v>9596506.163638249</v>
      </c>
      <c r="Q96" s="34">
        <v>170220.0849999999</v>
      </c>
      <c r="R96" s="347">
        <f>+Yhteenveto[[#This Row],[Statsandel för kommunal basservice, sammanlagt ]]+Yhteenveto[[#This Row],[Ersättning för förlorade skatteinkomster orsakade av förändringar i beskattningsgrunden ]]+Yhteenveto[[#This Row],[Hemkommunsersättningar, netto]]</f>
        <v>9766726.2486382481</v>
      </c>
      <c r="S96" s="11"/>
      <c r="T96"/>
    </row>
    <row r="97" spans="1:20" ht="15">
      <c r="A97" s="32">
        <v>265</v>
      </c>
      <c r="B97" s="13" t="s">
        <v>93</v>
      </c>
      <c r="C97" s="15">
        <v>1064</v>
      </c>
      <c r="D97" s="15">
        <v>1433353.3900000001</v>
      </c>
      <c r="E97" s="15">
        <v>567172.01528489601</v>
      </c>
      <c r="F97" s="234">
        <f>Yhteenveto[[#This Row],[Åldersstruktur, kalkylerade kostnader]]+Yhteenveto[[#This Row],[Andra kalkylerade kostnader]]</f>
        <v>2000525.405284896</v>
      </c>
      <c r="G97" s="329">
        <v>1388.69</v>
      </c>
      <c r="H97" s="17">
        <v>1477566.1600000001</v>
      </c>
      <c r="I97" s="345">
        <f>Yhteenveto[[#This Row],[Kalkylerade kostander sammanlagt]]-Yhteenveto[[#This Row],[Självfinansieringsandel, €]]</f>
        <v>522959.24528489588</v>
      </c>
      <c r="J97" s="33">
        <v>366749.560686688</v>
      </c>
      <c r="K97" s="34">
        <v>454820.69688805356</v>
      </c>
      <c r="L97" s="234">
        <f>Yhteenveto[[#This Row],[Statsandel efter självfinansieringsandelen (mellansumma)]]+Yhteenveto[[#This Row],[Tilläggsdelar sammanlagt]]+Yhteenveto[[#This Row],[Minskiningar och höjningar av statsandelen, netto]]</f>
        <v>1344529.5028596374</v>
      </c>
      <c r="M97" s="34">
        <v>352735.55910361098</v>
      </c>
      <c r="N97" s="308">
        <f>SUM(Yhteenveto[[#This Row],[Statsandelar före skatteutjämning ]]+Yhteenveto[[#This Row],[Utjämning av statsandelarna på basis av skatteinkomsterna]])</f>
        <v>1697265.0619632483</v>
      </c>
      <c r="O97" s="244">
        <v>244194.61411271486</v>
      </c>
      <c r="P97" s="380">
        <f>SUM(Yhteenveto[[#This Row],[Statsandel för kommunal basservice, sammanlagt ]:[Ersättning för förlorade skatteinkomster orsakade av förändringar i beskattningsgrunden ]])</f>
        <v>1941459.6760759631</v>
      </c>
      <c r="Q97" s="34">
        <v>-77576.2</v>
      </c>
      <c r="R97" s="347">
        <f>+Yhteenveto[[#This Row],[Statsandel för kommunal basservice, sammanlagt ]]+Yhteenveto[[#This Row],[Ersättning för förlorade skatteinkomster orsakade av förändringar i beskattningsgrunden ]]+Yhteenveto[[#This Row],[Hemkommunsersättningar, netto]]</f>
        <v>1863883.4760759631</v>
      </c>
      <c r="S97" s="11"/>
      <c r="T97"/>
    </row>
    <row r="98" spans="1:20" ht="15">
      <c r="A98" s="32">
        <v>271</v>
      </c>
      <c r="B98" s="13" t="s">
        <v>850</v>
      </c>
      <c r="C98" s="15">
        <v>6903</v>
      </c>
      <c r="D98" s="15">
        <v>8680187.6699999999</v>
      </c>
      <c r="E98" s="15">
        <v>1387247.701834091</v>
      </c>
      <c r="F98" s="234">
        <f>Yhteenveto[[#This Row],[Åldersstruktur, kalkylerade kostnader]]+Yhteenveto[[#This Row],[Andra kalkylerade kostnader]]</f>
        <v>10067435.371834092</v>
      </c>
      <c r="G98" s="329">
        <v>1388.69</v>
      </c>
      <c r="H98" s="17">
        <v>9586127.0700000003</v>
      </c>
      <c r="I98" s="345">
        <f>Yhteenveto[[#This Row],[Kalkylerade kostander sammanlagt]]-Yhteenveto[[#This Row],[Självfinansieringsandel, €]]</f>
        <v>481308.30183409154</v>
      </c>
      <c r="J98" s="33">
        <v>221214.6791099369</v>
      </c>
      <c r="K98" s="34">
        <v>-1898620.9749243367</v>
      </c>
      <c r="L98" s="234">
        <f>Yhteenveto[[#This Row],[Statsandel efter självfinansieringsandelen (mellansumma)]]+Yhteenveto[[#This Row],[Tilläggsdelar sammanlagt]]+Yhteenveto[[#This Row],[Minskiningar och höjningar av statsandelen, netto]]</f>
        <v>-1196097.9939803081</v>
      </c>
      <c r="M98" s="34">
        <v>2979268.6270577195</v>
      </c>
      <c r="N98" s="308">
        <f>SUM(Yhteenveto[[#This Row],[Statsandelar före skatteutjämning ]]+Yhteenveto[[#This Row],[Utjämning av statsandelarna på basis av skatteinkomsterna]])</f>
        <v>1783170.6330774114</v>
      </c>
      <c r="O98" s="244">
        <v>1410926.1071647825</v>
      </c>
      <c r="P98" s="380">
        <f>SUM(Yhteenveto[[#This Row],[Statsandel för kommunal basservice, sammanlagt ]:[Ersättning för förlorade skatteinkomster orsakade av förändringar i beskattningsgrunden ]])</f>
        <v>3194096.7402421939</v>
      </c>
      <c r="Q98" s="34">
        <v>19517.87354999996</v>
      </c>
      <c r="R98" s="347">
        <f>+Yhteenveto[[#This Row],[Statsandel för kommunal basservice, sammanlagt ]]+Yhteenveto[[#This Row],[Ersättning för förlorade skatteinkomster orsakade av förändringar i beskattningsgrunden ]]+Yhteenveto[[#This Row],[Hemkommunsersättningar, netto]]</f>
        <v>3213614.6137921941</v>
      </c>
      <c r="S98" s="11"/>
      <c r="T98"/>
    </row>
    <row r="99" spans="1:20" ht="15">
      <c r="A99" s="32">
        <v>272</v>
      </c>
      <c r="B99" s="13" t="s">
        <v>851</v>
      </c>
      <c r="C99" s="15">
        <v>48006</v>
      </c>
      <c r="D99" s="15">
        <v>84061170.909999996</v>
      </c>
      <c r="E99" s="15">
        <v>10756304.619183391</v>
      </c>
      <c r="F99" s="234">
        <f>Yhteenveto[[#This Row],[Åldersstruktur, kalkylerade kostnader]]+Yhteenveto[[#This Row],[Andra kalkylerade kostnader]]</f>
        <v>94817475.529183388</v>
      </c>
      <c r="G99" s="329">
        <v>1388.69</v>
      </c>
      <c r="H99" s="17">
        <v>66665452.140000001</v>
      </c>
      <c r="I99" s="345">
        <f>Yhteenveto[[#This Row],[Kalkylerade kostander sammanlagt]]-Yhteenveto[[#This Row],[Självfinansieringsandel, €]]</f>
        <v>28152023.389183387</v>
      </c>
      <c r="J99" s="33">
        <v>1729152.6920989188</v>
      </c>
      <c r="K99" s="34">
        <v>-19892246.313707963</v>
      </c>
      <c r="L99" s="234">
        <f>Yhteenveto[[#This Row],[Statsandel efter självfinansieringsandelen (mellansumma)]]+Yhteenveto[[#This Row],[Tilläggsdelar sammanlagt]]+Yhteenveto[[#This Row],[Minskiningar och höjningar av statsandelen, netto]]</f>
        <v>9988929.7675743438</v>
      </c>
      <c r="M99" s="34">
        <v>9098678.0138255227</v>
      </c>
      <c r="N99" s="308">
        <f>SUM(Yhteenveto[[#This Row],[Statsandelar före skatteutjämning ]]+Yhteenveto[[#This Row],[Utjämning av statsandelarna på basis av skatteinkomsterna]])</f>
        <v>19087607.781399868</v>
      </c>
      <c r="O99" s="244">
        <v>7579135.5495966859</v>
      </c>
      <c r="P99" s="380">
        <f>SUM(Yhteenveto[[#This Row],[Statsandel för kommunal basservice, sammanlagt ]:[Ersättning för förlorade skatteinkomster orsakade av förändringar i beskattningsgrunden ]])</f>
        <v>26666743.330996554</v>
      </c>
      <c r="Q99" s="34">
        <v>15888.20250000013</v>
      </c>
      <c r="R99" s="347">
        <f>+Yhteenveto[[#This Row],[Statsandel för kommunal basservice, sammanlagt ]]+Yhteenveto[[#This Row],[Ersättning för förlorade skatteinkomster orsakade av förändringar i beskattningsgrunden ]]+Yhteenveto[[#This Row],[Hemkommunsersättningar, netto]]</f>
        <v>26682631.533496555</v>
      </c>
      <c r="S99" s="11"/>
      <c r="T99"/>
    </row>
    <row r="100" spans="1:20" ht="15">
      <c r="A100" s="32">
        <v>273</v>
      </c>
      <c r="B100" s="13" t="s">
        <v>96</v>
      </c>
      <c r="C100" s="15">
        <v>3999</v>
      </c>
      <c r="D100" s="15">
        <v>6048453.4800000004</v>
      </c>
      <c r="E100" s="15">
        <v>2496302.0829441608</v>
      </c>
      <c r="F100" s="234">
        <f>Yhteenveto[[#This Row],[Åldersstruktur, kalkylerade kostnader]]+Yhteenveto[[#This Row],[Andra kalkylerade kostnader]]</f>
        <v>8544755.5629441608</v>
      </c>
      <c r="G100" s="329">
        <v>1388.69</v>
      </c>
      <c r="H100" s="17">
        <v>5553371.3100000005</v>
      </c>
      <c r="I100" s="345">
        <f>Yhteenveto[[#This Row],[Kalkylerade kostander sammanlagt]]-Yhteenveto[[#This Row],[Självfinansieringsandel, €]]</f>
        <v>2991384.2529441603</v>
      </c>
      <c r="J100" s="33">
        <v>1533697.2431112404</v>
      </c>
      <c r="K100" s="34">
        <v>-133134.71271544066</v>
      </c>
      <c r="L100" s="234">
        <f>Yhteenveto[[#This Row],[Statsandel efter självfinansieringsandelen (mellansumma)]]+Yhteenveto[[#This Row],[Tilläggsdelar sammanlagt]]+Yhteenveto[[#This Row],[Minskiningar och höjningar av statsandelen, netto]]</f>
        <v>4391946.7833399605</v>
      </c>
      <c r="M100" s="34">
        <v>260824.51932381504</v>
      </c>
      <c r="N100" s="308">
        <f>SUM(Yhteenveto[[#This Row],[Statsandelar före skatteutjämning ]]+Yhteenveto[[#This Row],[Utjämning av statsandelarna på basis av skatteinkomsterna]])</f>
        <v>4652771.3026637752</v>
      </c>
      <c r="O100" s="244">
        <v>745315.2943174633</v>
      </c>
      <c r="P100" s="380">
        <f>SUM(Yhteenveto[[#This Row],[Statsandel för kommunal basservice, sammanlagt ]:[Ersättning för förlorade skatteinkomster orsakade av förändringar i beskattningsgrunden ]])</f>
        <v>5398086.5969812386</v>
      </c>
      <c r="Q100" s="34">
        <v>171159.95050000001</v>
      </c>
      <c r="R100" s="347">
        <f>+Yhteenveto[[#This Row],[Statsandel för kommunal basservice, sammanlagt ]]+Yhteenveto[[#This Row],[Ersättning för förlorade skatteinkomster orsakade av förändringar i beskattningsgrunden ]]+Yhteenveto[[#This Row],[Hemkommunsersättningar, netto]]</f>
        <v>5569246.5474812388</v>
      </c>
      <c r="S100" s="11"/>
      <c r="T100"/>
    </row>
    <row r="101" spans="1:20" ht="15">
      <c r="A101" s="32">
        <v>275</v>
      </c>
      <c r="B101" s="13" t="s">
        <v>97</v>
      </c>
      <c r="C101" s="15">
        <v>2521</v>
      </c>
      <c r="D101" s="15">
        <v>3237111.7399999998</v>
      </c>
      <c r="E101" s="15">
        <v>689112.80549379473</v>
      </c>
      <c r="F101" s="234">
        <f>Yhteenveto[[#This Row],[Åldersstruktur, kalkylerade kostnader]]+Yhteenveto[[#This Row],[Andra kalkylerade kostnader]]</f>
        <v>3926224.5454937946</v>
      </c>
      <c r="G101" s="329">
        <v>1388.69</v>
      </c>
      <c r="H101" s="17">
        <v>3500887.49</v>
      </c>
      <c r="I101" s="345">
        <f>Yhteenveto[[#This Row],[Kalkylerade kostander sammanlagt]]-Yhteenveto[[#This Row],[Självfinansieringsandel, €]]</f>
        <v>425337.05549379438</v>
      </c>
      <c r="J101" s="33">
        <v>228846.04120675399</v>
      </c>
      <c r="K101" s="34">
        <v>123748.73088194468</v>
      </c>
      <c r="L101" s="234">
        <f>Yhteenveto[[#This Row],[Statsandel efter självfinansieringsandelen (mellansumma)]]+Yhteenveto[[#This Row],[Tilläggsdelar sammanlagt]]+Yhteenveto[[#This Row],[Minskiningar och höjningar av statsandelen, netto]]</f>
        <v>777931.82758249308</v>
      </c>
      <c r="M101" s="34">
        <v>1243660.6649856942</v>
      </c>
      <c r="N101" s="308">
        <f>SUM(Yhteenveto[[#This Row],[Statsandelar före skatteutjämning ]]+Yhteenveto[[#This Row],[Utjämning av statsandelarna på basis av skatteinkomsterna]])</f>
        <v>2021592.4925681874</v>
      </c>
      <c r="O101" s="244">
        <v>522312.78285279009</v>
      </c>
      <c r="P101" s="380">
        <f>SUM(Yhteenveto[[#This Row],[Statsandel för kommunal basservice, sammanlagt ]:[Ersättning för förlorade skatteinkomster orsakade av förändringar i beskattningsgrunden ]])</f>
        <v>2543905.2754209777</v>
      </c>
      <c r="Q101" s="34">
        <v>-701.16950000000361</v>
      </c>
      <c r="R101" s="347">
        <f>+Yhteenveto[[#This Row],[Statsandel för kommunal basservice, sammanlagt ]]+Yhteenveto[[#This Row],[Ersättning för förlorade skatteinkomster orsakade av förändringar i beskattningsgrunden ]]+Yhteenveto[[#This Row],[Hemkommunsersättningar, netto]]</f>
        <v>2543204.1059209779</v>
      </c>
      <c r="S101" s="11"/>
      <c r="T101"/>
    </row>
    <row r="102" spans="1:20" ht="15">
      <c r="A102" s="32">
        <v>276</v>
      </c>
      <c r="B102" s="13" t="s">
        <v>98</v>
      </c>
      <c r="C102" s="15">
        <v>15157</v>
      </c>
      <c r="D102" s="15">
        <v>29857879.91</v>
      </c>
      <c r="E102" s="15">
        <v>2373994.3665383072</v>
      </c>
      <c r="F102" s="234">
        <f>Yhteenveto[[#This Row],[Åldersstruktur, kalkylerade kostnader]]+Yhteenveto[[#This Row],[Andra kalkylerade kostnader]]</f>
        <v>32231874.276538309</v>
      </c>
      <c r="G102" s="329">
        <v>1388.69</v>
      </c>
      <c r="H102" s="17">
        <v>21048374.330000002</v>
      </c>
      <c r="I102" s="345">
        <f>Yhteenveto[[#This Row],[Kalkylerade kostander sammanlagt]]-Yhteenveto[[#This Row],[Självfinansieringsandel, €]]</f>
        <v>11183499.946538307</v>
      </c>
      <c r="J102" s="33">
        <v>501338.22560380877</v>
      </c>
      <c r="K102" s="34">
        <v>-518495.92518546246</v>
      </c>
      <c r="L102" s="234">
        <f>Yhteenveto[[#This Row],[Statsandel efter självfinansieringsandelen (mellansumma)]]+Yhteenveto[[#This Row],[Tilläggsdelar sammanlagt]]+Yhteenveto[[#This Row],[Minskiningar och höjningar av statsandelen, netto]]</f>
        <v>11166342.246956654</v>
      </c>
      <c r="M102" s="34">
        <v>5382986.7960403142</v>
      </c>
      <c r="N102" s="308">
        <f>SUM(Yhteenveto[[#This Row],[Statsandelar före skatteutjämning ]]+Yhteenveto[[#This Row],[Utjämning av statsandelarna på basis av skatteinkomsterna]])</f>
        <v>16549329.042996969</v>
      </c>
      <c r="O102" s="244">
        <v>1992420.2016603905</v>
      </c>
      <c r="P102" s="380">
        <f>SUM(Yhteenveto[[#This Row],[Statsandel för kommunal basservice, sammanlagt ]:[Ersättning för förlorade skatteinkomster orsakade av förändringar i beskattningsgrunden ]])</f>
        <v>18541749.24465736</v>
      </c>
      <c r="Q102" s="34">
        <v>-237885.9254500001</v>
      </c>
      <c r="R102" s="347">
        <f>+Yhteenveto[[#This Row],[Statsandel för kommunal basservice, sammanlagt ]]+Yhteenveto[[#This Row],[Ersättning för förlorade skatteinkomster orsakade av förändringar i beskattningsgrunden ]]+Yhteenveto[[#This Row],[Hemkommunsersättningar, netto]]</f>
        <v>18303863.319207359</v>
      </c>
      <c r="S102" s="11"/>
      <c r="T102"/>
    </row>
    <row r="103" spans="1:20" ht="15">
      <c r="A103" s="32">
        <v>280</v>
      </c>
      <c r="B103" s="13" t="s">
        <v>99</v>
      </c>
      <c r="C103" s="15">
        <v>2024</v>
      </c>
      <c r="D103" s="15">
        <v>2776736.25</v>
      </c>
      <c r="E103" s="15">
        <v>1251212.1989617981</v>
      </c>
      <c r="F103" s="234">
        <f>Yhteenveto[[#This Row],[Åldersstruktur, kalkylerade kostnader]]+Yhteenveto[[#This Row],[Andra kalkylerade kostnader]]</f>
        <v>4027948.4489617981</v>
      </c>
      <c r="G103" s="329">
        <v>1388.69</v>
      </c>
      <c r="H103" s="17">
        <v>2810708.56</v>
      </c>
      <c r="I103" s="345">
        <f>Yhteenveto[[#This Row],[Kalkylerade kostander sammanlagt]]-Yhteenveto[[#This Row],[Självfinansieringsandel, €]]</f>
        <v>1217239.888961798</v>
      </c>
      <c r="J103" s="33">
        <v>293631.14568375773</v>
      </c>
      <c r="K103" s="34">
        <v>198585.73827159579</v>
      </c>
      <c r="L103" s="234">
        <f>Yhteenveto[[#This Row],[Statsandel efter självfinansieringsandelen (mellansumma)]]+Yhteenveto[[#This Row],[Tilläggsdelar sammanlagt]]+Yhteenveto[[#This Row],[Minskiningar och höjningar av statsandelen, netto]]</f>
        <v>1709456.7729171515</v>
      </c>
      <c r="M103" s="34">
        <v>923603.7752084129</v>
      </c>
      <c r="N103" s="308">
        <f>SUM(Yhteenveto[[#This Row],[Statsandelar före skatteutjämning ]]+Yhteenveto[[#This Row],[Utjämning av statsandelarna på basis av skatteinkomsterna]])</f>
        <v>2633060.5481255641</v>
      </c>
      <c r="O103" s="244">
        <v>497206.74342637084</v>
      </c>
      <c r="P103" s="380">
        <f>SUM(Yhteenveto[[#This Row],[Statsandel för kommunal basservice, sammanlagt ]:[Ersättning för förlorade skatteinkomster orsakade av förändringar i beskattningsgrunden ]])</f>
        <v>3130267.291551935</v>
      </c>
      <c r="Q103" s="34">
        <v>-819025.65</v>
      </c>
      <c r="R103" s="347">
        <f>+Yhteenveto[[#This Row],[Statsandel för kommunal basservice, sammanlagt ]]+Yhteenveto[[#This Row],[Ersättning för förlorade skatteinkomster orsakade av förändringar i beskattningsgrunden ]]+Yhteenveto[[#This Row],[Hemkommunsersättningar, netto]]</f>
        <v>2311241.6415519351</v>
      </c>
      <c r="S103" s="11"/>
      <c r="T103"/>
    </row>
    <row r="104" spans="1:20" ht="15">
      <c r="A104" s="32">
        <v>284</v>
      </c>
      <c r="B104" s="13" t="s">
        <v>100</v>
      </c>
      <c r="C104" s="15">
        <v>2227</v>
      </c>
      <c r="D104" s="15">
        <v>2916719.96</v>
      </c>
      <c r="E104" s="15">
        <v>498056.18081287376</v>
      </c>
      <c r="F104" s="234">
        <f>Yhteenveto[[#This Row],[Åldersstruktur, kalkylerade kostnader]]+Yhteenveto[[#This Row],[Andra kalkylerade kostnader]]</f>
        <v>3414776.1408128738</v>
      </c>
      <c r="G104" s="329">
        <v>1388.69</v>
      </c>
      <c r="H104" s="17">
        <v>3092612.6300000004</v>
      </c>
      <c r="I104" s="345">
        <f>Yhteenveto[[#This Row],[Kalkylerade kostander sammanlagt]]-Yhteenveto[[#This Row],[Självfinansieringsandel, €]]</f>
        <v>322163.51081287349</v>
      </c>
      <c r="J104" s="33">
        <v>69746.894926250097</v>
      </c>
      <c r="K104" s="34">
        <v>715358.75498725055</v>
      </c>
      <c r="L104" s="234">
        <f>Yhteenveto[[#This Row],[Statsandel efter självfinansieringsandelen (mellansumma)]]+Yhteenveto[[#This Row],[Tilläggsdelar sammanlagt]]+Yhteenveto[[#This Row],[Minskiningar och höjningar av statsandelen, netto]]</f>
        <v>1107269.160726374</v>
      </c>
      <c r="M104" s="34">
        <v>1115363.590252762</v>
      </c>
      <c r="N104" s="308">
        <f>SUM(Yhteenveto[[#This Row],[Statsandelar före skatteutjämning ]]+Yhteenveto[[#This Row],[Utjämning av statsandelarna på basis av skatteinkomsterna]])</f>
        <v>2222632.7509791357</v>
      </c>
      <c r="O104" s="244">
        <v>507174.86370960594</v>
      </c>
      <c r="P104" s="380">
        <f>SUM(Yhteenveto[[#This Row],[Statsandel för kommunal basservice, sammanlagt ]:[Ersättning för förlorade skatteinkomster orsakade av förändringar i beskattningsgrunden ]])</f>
        <v>2729807.6146887415</v>
      </c>
      <c r="Q104" s="34">
        <v>1150216.3500000003</v>
      </c>
      <c r="R104" s="347">
        <f>+Yhteenveto[[#This Row],[Statsandel för kommunal basservice, sammanlagt ]]+Yhteenveto[[#This Row],[Ersättning för förlorade skatteinkomster orsakade av förändringar i beskattningsgrunden ]]+Yhteenveto[[#This Row],[Hemkommunsersättningar, netto]]</f>
        <v>3880023.9646887416</v>
      </c>
      <c r="S104" s="11"/>
      <c r="T104"/>
    </row>
    <row r="105" spans="1:20" ht="15">
      <c r="A105" s="32">
        <v>285</v>
      </c>
      <c r="B105" s="13" t="s">
        <v>101</v>
      </c>
      <c r="C105" s="15">
        <v>50617</v>
      </c>
      <c r="D105" s="15">
        <v>63046618.010000005</v>
      </c>
      <c r="E105" s="15">
        <v>14918585.05203528</v>
      </c>
      <c r="F105" s="234">
        <f>Yhteenveto[[#This Row],[Åldersstruktur, kalkylerade kostnader]]+Yhteenveto[[#This Row],[Andra kalkylerade kostnader]]</f>
        <v>77965203.062035292</v>
      </c>
      <c r="G105" s="329">
        <v>1388.69</v>
      </c>
      <c r="H105" s="17">
        <v>70291321.730000004</v>
      </c>
      <c r="I105" s="345">
        <f>Yhteenveto[[#This Row],[Kalkylerade kostander sammanlagt]]-Yhteenveto[[#This Row],[Självfinansieringsandel, €]]</f>
        <v>7673881.3320352882</v>
      </c>
      <c r="J105" s="33">
        <v>1693913.5963138395</v>
      </c>
      <c r="K105" s="34">
        <v>-20103972.334293</v>
      </c>
      <c r="L105" s="234">
        <f>Yhteenveto[[#This Row],[Statsandel efter självfinansieringsandelen (mellansumma)]]+Yhteenveto[[#This Row],[Tilläggsdelar sammanlagt]]+Yhteenveto[[#This Row],[Minskiningar och höjningar av statsandelen, netto]]</f>
        <v>-10736177.405943872</v>
      </c>
      <c r="M105" s="34">
        <v>8942704.4510249775</v>
      </c>
      <c r="N105" s="308">
        <f>SUM(Yhteenveto[[#This Row],[Statsandelar före skatteutjämning ]]+Yhteenveto[[#This Row],[Utjämning av statsandelarna på basis av skatteinkomsterna]])</f>
        <v>-1793472.9549188949</v>
      </c>
      <c r="O105" s="244">
        <v>7775933.4417987112</v>
      </c>
      <c r="P105" s="380">
        <f>SUM(Yhteenveto[[#This Row],[Statsandel för kommunal basservice, sammanlagt ]:[Ersättning för förlorade skatteinkomster orsakade av förändringar i beskattningsgrunden ]])</f>
        <v>5982460.4868798163</v>
      </c>
      <c r="Q105" s="34">
        <v>-743135.24050000019</v>
      </c>
      <c r="R105" s="347">
        <f>+Yhteenveto[[#This Row],[Statsandel för kommunal basservice, sammanlagt ]]+Yhteenveto[[#This Row],[Ersättning för förlorade skatteinkomster orsakade av förändringar i beskattningsgrunden ]]+Yhteenveto[[#This Row],[Hemkommunsersättningar, netto]]</f>
        <v>5239325.246379816</v>
      </c>
      <c r="S105" s="11"/>
      <c r="T105"/>
    </row>
    <row r="106" spans="1:20" ht="15">
      <c r="A106" s="32">
        <v>286</v>
      </c>
      <c r="B106" s="13" t="s">
        <v>102</v>
      </c>
      <c r="C106" s="15">
        <v>79429</v>
      </c>
      <c r="D106" s="15">
        <v>99048604.269999996</v>
      </c>
      <c r="E106" s="15">
        <v>16166475.284026599</v>
      </c>
      <c r="F106" s="234">
        <f>Yhteenveto[[#This Row],[Åldersstruktur, kalkylerade kostnader]]+Yhteenveto[[#This Row],[Andra kalkylerade kostnader]]</f>
        <v>115215079.55402659</v>
      </c>
      <c r="G106" s="329">
        <v>1388.69</v>
      </c>
      <c r="H106" s="17">
        <v>110302258.01000001</v>
      </c>
      <c r="I106" s="345">
        <f>Yhteenveto[[#This Row],[Kalkylerade kostander sammanlagt]]-Yhteenveto[[#This Row],[Självfinansieringsandel, €]]</f>
        <v>4912821.5440265834</v>
      </c>
      <c r="J106" s="33">
        <v>2589293.1975548966</v>
      </c>
      <c r="K106" s="34">
        <v>-32182966.454962987</v>
      </c>
      <c r="L106" s="234">
        <f>Yhteenveto[[#This Row],[Statsandel efter självfinansieringsandelen (mellansumma)]]+Yhteenveto[[#This Row],[Tilläggsdelar sammanlagt]]+Yhteenveto[[#This Row],[Minskiningar och höjningar av statsandelen, netto]]</f>
        <v>-24680851.713381507</v>
      </c>
      <c r="M106" s="34">
        <v>14025074.648301022</v>
      </c>
      <c r="N106" s="308">
        <f>SUM(Yhteenveto[[#This Row],[Statsandelar före skatteutjämning ]]+Yhteenveto[[#This Row],[Utjämning av statsandelarna på basis av skatteinkomsterna]])</f>
        <v>-10655777.065080484</v>
      </c>
      <c r="O106" s="244">
        <v>12913776.881532978</v>
      </c>
      <c r="P106" s="380">
        <f>SUM(Yhteenveto[[#This Row],[Statsandel för kommunal basservice, sammanlagt ]:[Ersättning för förlorade skatteinkomster orsakade av förändringar i beskattningsgrunden ]])</f>
        <v>2257999.8164524939</v>
      </c>
      <c r="Q106" s="34">
        <v>-143411.54050000012</v>
      </c>
      <c r="R106" s="347">
        <f>+Yhteenveto[[#This Row],[Statsandel för kommunal basservice, sammanlagt ]]+Yhteenveto[[#This Row],[Ersättning för förlorade skatteinkomster orsakade av förändringar i beskattningsgrunden ]]+Yhteenveto[[#This Row],[Hemkommunsersättningar, netto]]</f>
        <v>2114588.2759524938</v>
      </c>
      <c r="S106" s="11"/>
      <c r="T106"/>
    </row>
    <row r="107" spans="1:20" ht="15">
      <c r="A107" s="32">
        <v>287</v>
      </c>
      <c r="B107" s="13" t="s">
        <v>852</v>
      </c>
      <c r="C107" s="15">
        <v>6242</v>
      </c>
      <c r="D107" s="15">
        <v>7400106.4900000002</v>
      </c>
      <c r="E107" s="15">
        <v>2532162.0234842612</v>
      </c>
      <c r="F107" s="234">
        <f>Yhteenveto[[#This Row],[Åldersstruktur, kalkylerade kostnader]]+Yhteenveto[[#This Row],[Andra kalkylerade kostnader]]</f>
        <v>9932268.5134842619</v>
      </c>
      <c r="G107" s="329">
        <v>1388.69</v>
      </c>
      <c r="H107" s="17">
        <v>8668202.9800000004</v>
      </c>
      <c r="I107" s="345">
        <f>Yhteenveto[[#This Row],[Kalkylerade kostander sammanlagt]]-Yhteenveto[[#This Row],[Självfinansieringsandel, €]]</f>
        <v>1264065.5334842615</v>
      </c>
      <c r="J107" s="33">
        <v>556229.6348148149</v>
      </c>
      <c r="K107" s="34">
        <v>1518807.3887639688</v>
      </c>
      <c r="L107" s="234">
        <f>Yhteenveto[[#This Row],[Statsandel efter självfinansieringsandelen (mellansumma)]]+Yhteenveto[[#This Row],[Tilläggsdelar sammanlagt]]+Yhteenveto[[#This Row],[Minskiningar och höjningar av statsandelen, netto]]</f>
        <v>3339102.557063045</v>
      </c>
      <c r="M107" s="34">
        <v>2241816.1854563081</v>
      </c>
      <c r="N107" s="308">
        <f>SUM(Yhteenveto[[#This Row],[Statsandelar före skatteutjämning ]]+Yhteenveto[[#This Row],[Utjämning av statsandelarna på basis av skatteinkomsterna]])</f>
        <v>5580918.7425193526</v>
      </c>
      <c r="O107" s="244">
        <v>1437878.5543627285</v>
      </c>
      <c r="P107" s="380">
        <f>SUM(Yhteenveto[[#This Row],[Statsandel för kommunal basservice, sammanlagt ]:[Ersättning för förlorade skatteinkomster orsakade av förändringar i beskattningsgrunden ]])</f>
        <v>7018797.2968820808</v>
      </c>
      <c r="Q107" s="34">
        <v>613374.12749999994</v>
      </c>
      <c r="R107" s="347">
        <f>+Yhteenveto[[#This Row],[Statsandel för kommunal basservice, sammanlagt ]]+Yhteenveto[[#This Row],[Ersättning för förlorade skatteinkomster orsakade av förändringar i beskattningsgrunden ]]+Yhteenveto[[#This Row],[Hemkommunsersättningar, netto]]</f>
        <v>7632171.4243820813</v>
      </c>
      <c r="S107" s="11"/>
      <c r="T107"/>
    </row>
    <row r="108" spans="1:20" ht="15">
      <c r="A108" s="32">
        <v>288</v>
      </c>
      <c r="B108" s="13" t="s">
        <v>853</v>
      </c>
      <c r="C108" s="15">
        <v>6405</v>
      </c>
      <c r="D108" s="15">
        <v>10683892.050000001</v>
      </c>
      <c r="E108" s="15">
        <v>2816129.3704796988</v>
      </c>
      <c r="F108" s="234">
        <f>Yhteenveto[[#This Row],[Åldersstruktur, kalkylerade kostnader]]+Yhteenveto[[#This Row],[Andra kalkylerade kostnader]]</f>
        <v>13500021.4204797</v>
      </c>
      <c r="G108" s="329">
        <v>1388.69</v>
      </c>
      <c r="H108" s="17">
        <v>8894559.4500000011</v>
      </c>
      <c r="I108" s="345">
        <f>Yhteenveto[[#This Row],[Kalkylerade kostander sammanlagt]]-Yhteenveto[[#This Row],[Självfinansieringsandel, €]]</f>
        <v>4605461.9704796989</v>
      </c>
      <c r="J108" s="33">
        <v>183554.06410756119</v>
      </c>
      <c r="K108" s="34">
        <v>-821153.18509094731</v>
      </c>
      <c r="L108" s="234">
        <f>Yhteenveto[[#This Row],[Statsandel efter självfinansieringsandelen (mellansumma)]]+Yhteenveto[[#This Row],[Tilläggsdelar sammanlagt]]+Yhteenveto[[#This Row],[Minskiningar och höjningar av statsandelen, netto]]</f>
        <v>3967862.8494963129</v>
      </c>
      <c r="M108" s="34">
        <v>2062890.9441470727</v>
      </c>
      <c r="N108" s="308">
        <f>SUM(Yhteenveto[[#This Row],[Statsandelar före skatteutjämning ]]+Yhteenveto[[#This Row],[Utjämning av statsandelarna på basis av skatteinkomsterna]])</f>
        <v>6030753.7936433852</v>
      </c>
      <c r="O108" s="244">
        <v>1324833.3043553284</v>
      </c>
      <c r="P108" s="380">
        <f>SUM(Yhteenveto[[#This Row],[Statsandel för kommunal basservice, sammanlagt ]:[Ersättning för förlorade skatteinkomster orsakade av förändringar i beskattningsgrunden ]])</f>
        <v>7355587.0979987141</v>
      </c>
      <c r="Q108" s="34">
        <v>-587669.55200000003</v>
      </c>
      <c r="R108" s="347">
        <f>+Yhteenveto[[#This Row],[Statsandel för kommunal basservice, sammanlagt ]]+Yhteenveto[[#This Row],[Ersättning för förlorade skatteinkomster orsakade av förändringar i beskattningsgrunden ]]+Yhteenveto[[#This Row],[Hemkommunsersättningar, netto]]</f>
        <v>6767917.5459987139</v>
      </c>
      <c r="S108" s="11"/>
      <c r="T108"/>
    </row>
    <row r="109" spans="1:20" ht="15">
      <c r="A109" s="32">
        <v>290</v>
      </c>
      <c r="B109" s="13" t="s">
        <v>105</v>
      </c>
      <c r="C109" s="15">
        <v>7755</v>
      </c>
      <c r="D109" s="15">
        <v>8497243.879999999</v>
      </c>
      <c r="E109" s="15">
        <v>4811548.1088933367</v>
      </c>
      <c r="F109" s="234">
        <f>Yhteenveto[[#This Row],[Åldersstruktur, kalkylerade kostnader]]+Yhteenveto[[#This Row],[Andra kalkylerade kostnader]]</f>
        <v>13308791.988893336</v>
      </c>
      <c r="G109" s="329">
        <v>1388.69</v>
      </c>
      <c r="H109" s="17">
        <v>10769290.950000001</v>
      </c>
      <c r="I109" s="345">
        <f>Yhteenveto[[#This Row],[Kalkylerade kostander sammanlagt]]-Yhteenveto[[#This Row],[Självfinansieringsandel, €]]</f>
        <v>2539501.0388933346</v>
      </c>
      <c r="J109" s="33">
        <v>1316339.8102072477</v>
      </c>
      <c r="K109" s="34">
        <v>260968.80051803595</v>
      </c>
      <c r="L109" s="234">
        <f>Yhteenveto[[#This Row],[Statsandel efter självfinansieringsandelen (mellansumma)]]+Yhteenveto[[#This Row],[Tilläggsdelar sammanlagt]]+Yhteenveto[[#This Row],[Minskiningar och höjningar av statsandelen, netto]]</f>
        <v>4116809.6496186182</v>
      </c>
      <c r="M109" s="34">
        <v>2869018.9494755934</v>
      </c>
      <c r="N109" s="308">
        <f>SUM(Yhteenveto[[#This Row],[Statsandelar före skatteutjämning ]]+Yhteenveto[[#This Row],[Utjämning av statsandelarna på basis av skatteinkomsterna]])</f>
        <v>6985828.5990942121</v>
      </c>
      <c r="O109" s="244">
        <v>1702254.0793560531</v>
      </c>
      <c r="P109" s="380">
        <f>SUM(Yhteenveto[[#This Row],[Statsandel för kommunal basservice, sammanlagt ]:[Ersättning för förlorade skatteinkomster orsakade av förändringar i beskattningsgrunden ]])</f>
        <v>8688082.6784502659</v>
      </c>
      <c r="Q109" s="34">
        <v>-70042.357500000013</v>
      </c>
      <c r="R109" s="347">
        <f>+Yhteenveto[[#This Row],[Statsandel för kommunal basservice, sammanlagt ]]+Yhteenveto[[#This Row],[Ersättning för förlorade skatteinkomster orsakade av förändringar i beskattningsgrunden ]]+Yhteenveto[[#This Row],[Hemkommunsersättningar, netto]]</f>
        <v>8618040.320950266</v>
      </c>
      <c r="S109" s="11"/>
      <c r="T109"/>
    </row>
    <row r="110" spans="1:20" ht="15">
      <c r="A110" s="32">
        <v>291</v>
      </c>
      <c r="B110" s="36" t="s">
        <v>106</v>
      </c>
      <c r="C110" s="15">
        <v>2119</v>
      </c>
      <c r="D110" s="15">
        <v>1754675.5</v>
      </c>
      <c r="E110" s="15">
        <v>825432.63253691792</v>
      </c>
      <c r="F110" s="234">
        <f>Yhteenveto[[#This Row],[Åldersstruktur, kalkylerade kostnader]]+Yhteenveto[[#This Row],[Andra kalkylerade kostnader]]</f>
        <v>2580108.1325369179</v>
      </c>
      <c r="G110" s="329">
        <v>1388.69</v>
      </c>
      <c r="H110" s="17">
        <v>2942634.1100000003</v>
      </c>
      <c r="I110" s="345">
        <f>Yhteenveto[[#This Row],[Kalkylerade kostander sammanlagt]]-Yhteenveto[[#This Row],[Självfinansieringsandel, €]]</f>
        <v>-362525.97746308241</v>
      </c>
      <c r="J110" s="33">
        <v>331889.98696532554</v>
      </c>
      <c r="K110" s="34">
        <v>1756439.1071299838</v>
      </c>
      <c r="L110" s="234">
        <f>Yhteenveto[[#This Row],[Statsandel efter självfinansieringsandelen (mellansumma)]]+Yhteenveto[[#This Row],[Tilläggsdelar sammanlagt]]+Yhteenveto[[#This Row],[Minskiningar och höjningar av statsandelen, netto]]</f>
        <v>1725803.1166322269</v>
      </c>
      <c r="M110" s="34">
        <v>245775.68138712578</v>
      </c>
      <c r="N110" s="308">
        <f>SUM(Yhteenveto[[#This Row],[Statsandelar före skatteutjämning ]]+Yhteenveto[[#This Row],[Utjämning av statsandelarna på basis av skatteinkomsterna]])</f>
        <v>1971578.7980193526</v>
      </c>
      <c r="O110" s="244">
        <v>438073.53134977981</v>
      </c>
      <c r="P110" s="380">
        <f>SUM(Yhteenveto[[#This Row],[Statsandel för kommunal basservice, sammanlagt ]:[Ersättning för förlorade skatteinkomster orsakade av förändringar i beskattningsgrunden ]])</f>
        <v>2409652.3293691324</v>
      </c>
      <c r="Q110" s="34">
        <v>-7459.2500000000018</v>
      </c>
      <c r="R110" s="347">
        <f>+Yhteenveto[[#This Row],[Statsandel för kommunal basservice, sammanlagt ]]+Yhteenveto[[#This Row],[Ersättning för förlorade skatteinkomster orsakade av förändringar i beskattningsgrunden ]]+Yhteenveto[[#This Row],[Hemkommunsersättningar, netto]]</f>
        <v>2402193.0793691324</v>
      </c>
      <c r="S110" s="11"/>
      <c r="T110"/>
    </row>
    <row r="111" spans="1:20" ht="15">
      <c r="A111" s="32">
        <v>297</v>
      </c>
      <c r="B111" s="13" t="s">
        <v>107</v>
      </c>
      <c r="C111" s="15">
        <v>122594</v>
      </c>
      <c r="D111" s="15">
        <v>166447666.56999999</v>
      </c>
      <c r="E111" s="15">
        <v>24150601.272298168</v>
      </c>
      <c r="F111" s="234">
        <f>Yhteenveto[[#This Row],[Åldersstruktur, kalkylerade kostnader]]+Yhteenveto[[#This Row],[Andra kalkylerade kostnader]]</f>
        <v>190598267.84229815</v>
      </c>
      <c r="G111" s="329">
        <v>1388.69</v>
      </c>
      <c r="H111" s="17">
        <v>170245061.86000001</v>
      </c>
      <c r="I111" s="345">
        <f>Yhteenveto[[#This Row],[Kalkylerade kostander sammanlagt]]-Yhteenveto[[#This Row],[Självfinansieringsandel, €]]</f>
        <v>20353205.982298136</v>
      </c>
      <c r="J111" s="33">
        <v>5382344.614891964</v>
      </c>
      <c r="K111" s="34">
        <v>-37296149.599605739</v>
      </c>
      <c r="L111" s="234">
        <f>Yhteenveto[[#This Row],[Statsandel efter självfinansieringsandelen (mellansumma)]]+Yhteenveto[[#This Row],[Tilläggsdelar sammanlagt]]+Yhteenveto[[#This Row],[Minskiningar och höjningar av statsandelen, netto]]</f>
        <v>-11560599.002415638</v>
      </c>
      <c r="M111" s="34">
        <v>25367351.568419885</v>
      </c>
      <c r="N111" s="308">
        <f>SUM(Yhteenveto[[#This Row],[Statsandelar före skatteutjämning ]]+Yhteenveto[[#This Row],[Utjämning av statsandelarna på basis av skatteinkomsterna]])</f>
        <v>13806752.566004246</v>
      </c>
      <c r="O111" s="244">
        <v>19210082.571614448</v>
      </c>
      <c r="P111" s="380">
        <f>SUM(Yhteenveto[[#This Row],[Statsandel för kommunal basservice, sammanlagt ]:[Ersättning för förlorade skatteinkomster orsakade av förändringar i beskattningsgrunden ]])</f>
        <v>33016835.137618694</v>
      </c>
      <c r="Q111" s="34">
        <v>-3011236.5672999965</v>
      </c>
      <c r="R111" s="347">
        <f>+Yhteenveto[[#This Row],[Statsandel för kommunal basservice, sammanlagt ]]+Yhteenveto[[#This Row],[Ersättning för förlorade skatteinkomster orsakade av förändringar i beskattningsgrunden ]]+Yhteenveto[[#This Row],[Hemkommunsersättningar, netto]]</f>
        <v>30005598.570318699</v>
      </c>
      <c r="S111" s="11"/>
      <c r="T111"/>
    </row>
    <row r="112" spans="1:20" ht="15">
      <c r="A112" s="32">
        <v>300</v>
      </c>
      <c r="B112" s="13" t="s">
        <v>108</v>
      </c>
      <c r="C112" s="15">
        <v>3437</v>
      </c>
      <c r="D112" s="15">
        <v>4634793.75</v>
      </c>
      <c r="E112" s="15">
        <v>633519.14809906611</v>
      </c>
      <c r="F112" s="234">
        <f>Yhteenveto[[#This Row],[Åldersstruktur, kalkylerade kostnader]]+Yhteenveto[[#This Row],[Andra kalkylerade kostnader]]</f>
        <v>5268312.8980990658</v>
      </c>
      <c r="G112" s="329">
        <v>1388.69</v>
      </c>
      <c r="H112" s="17">
        <v>4772927.53</v>
      </c>
      <c r="I112" s="345">
        <f>Yhteenveto[[#This Row],[Kalkylerade kostander sammanlagt]]-Yhteenveto[[#This Row],[Självfinansieringsandel, €]]</f>
        <v>495385.3680990655</v>
      </c>
      <c r="J112" s="33">
        <v>193809.31786960684</v>
      </c>
      <c r="K112" s="34">
        <v>1793137.2328180415</v>
      </c>
      <c r="L112" s="234">
        <f>Yhteenveto[[#This Row],[Statsandel efter självfinansieringsandelen (mellansumma)]]+Yhteenveto[[#This Row],[Tilläggsdelar sammanlagt]]+Yhteenveto[[#This Row],[Minskiningar och höjningar av statsandelen, netto]]</f>
        <v>2482331.9187867139</v>
      </c>
      <c r="M112" s="34">
        <v>1855015.5503457459</v>
      </c>
      <c r="N112" s="308">
        <f>SUM(Yhteenveto[[#This Row],[Statsandelar före skatteutjämning ]]+Yhteenveto[[#This Row],[Utjämning av statsandelarna på basis av skatteinkomsterna]])</f>
        <v>4337347.4691324597</v>
      </c>
      <c r="O112" s="244">
        <v>766831.42610848683</v>
      </c>
      <c r="P112" s="380">
        <f>SUM(Yhteenveto[[#This Row],[Statsandel för kommunal basservice, sammanlagt ]:[Ersättning för förlorade skatteinkomster orsakade av förändringar i beskattningsgrunden ]])</f>
        <v>5104178.8952409467</v>
      </c>
      <c r="Q112" s="34">
        <v>389372.84999999992</v>
      </c>
      <c r="R112" s="347">
        <f>+Yhteenveto[[#This Row],[Statsandel för kommunal basservice, sammanlagt ]]+Yhteenveto[[#This Row],[Ersättning för förlorade skatteinkomster orsakade av förändringar i beskattningsgrunden ]]+Yhteenveto[[#This Row],[Hemkommunsersättningar, netto]]</f>
        <v>5493551.7452409463</v>
      </c>
      <c r="S112" s="11"/>
      <c r="T112"/>
    </row>
    <row r="113" spans="1:20" ht="15">
      <c r="A113" s="32">
        <v>301</v>
      </c>
      <c r="B113" s="13" t="s">
        <v>109</v>
      </c>
      <c r="C113" s="15">
        <v>19890</v>
      </c>
      <c r="D113" s="15">
        <v>28225523.469999999</v>
      </c>
      <c r="E113" s="15">
        <v>3459006.5132920449</v>
      </c>
      <c r="F113" s="234">
        <f>Yhteenveto[[#This Row],[Åldersstruktur, kalkylerade kostnader]]+Yhteenveto[[#This Row],[Andra kalkylerade kostnader]]</f>
        <v>31684529.983292043</v>
      </c>
      <c r="G113" s="329">
        <v>1388.69</v>
      </c>
      <c r="H113" s="17">
        <v>27621044.100000001</v>
      </c>
      <c r="I113" s="345">
        <f>Yhteenveto[[#This Row],[Kalkylerade kostander sammanlagt]]-Yhteenveto[[#This Row],[Självfinansieringsandel, €]]</f>
        <v>4063485.8832920417</v>
      </c>
      <c r="J113" s="33">
        <v>646540.29425354593</v>
      </c>
      <c r="K113" s="34">
        <v>-5933842.4763095304</v>
      </c>
      <c r="L113" s="234">
        <f>Yhteenveto[[#This Row],[Statsandel efter självfinansieringsandelen (mellansumma)]]+Yhteenveto[[#This Row],[Tilläggsdelar sammanlagt]]+Yhteenveto[[#This Row],[Minskiningar och höjningar av statsandelen, netto]]</f>
        <v>-1223816.2987639429</v>
      </c>
      <c r="M113" s="34">
        <v>10431056.156596472</v>
      </c>
      <c r="N113" s="308">
        <f>SUM(Yhteenveto[[#This Row],[Statsandelar före skatteutjämning ]]+Yhteenveto[[#This Row],[Utjämning av statsandelarna på basis av skatteinkomsterna]])</f>
        <v>9207239.8578325287</v>
      </c>
      <c r="O113" s="244">
        <v>4430386.1056627324</v>
      </c>
      <c r="P113" s="380">
        <f>SUM(Yhteenveto[[#This Row],[Statsandel för kommunal basservice, sammanlagt ]:[Ersättning för förlorade skatteinkomster orsakade av förändringar i beskattningsgrunden ]])</f>
        <v>13637625.963495262</v>
      </c>
      <c r="Q113" s="34">
        <v>400054.49599999998</v>
      </c>
      <c r="R113" s="347">
        <f>+Yhteenveto[[#This Row],[Statsandel för kommunal basservice, sammanlagt ]]+Yhteenveto[[#This Row],[Ersättning för förlorade skatteinkomster orsakade av förändringar i beskattningsgrunden ]]+Yhteenveto[[#This Row],[Hemkommunsersättningar, netto]]</f>
        <v>14037680.459495261</v>
      </c>
      <c r="S113" s="11"/>
      <c r="T113"/>
    </row>
    <row r="114" spans="1:20" ht="15">
      <c r="A114" s="32">
        <v>304</v>
      </c>
      <c r="B114" s="13" t="s">
        <v>854</v>
      </c>
      <c r="C114" s="15">
        <v>950</v>
      </c>
      <c r="D114" s="15">
        <v>772089.46</v>
      </c>
      <c r="E114" s="15">
        <v>658736.60909802746</v>
      </c>
      <c r="F114" s="234">
        <f>Yhteenveto[[#This Row],[Åldersstruktur, kalkylerade kostnader]]+Yhteenveto[[#This Row],[Andra kalkylerade kostnader]]</f>
        <v>1430826.0690980274</v>
      </c>
      <c r="G114" s="329">
        <v>1388.69</v>
      </c>
      <c r="H114" s="17">
        <v>1319255.5</v>
      </c>
      <c r="I114" s="345">
        <f>Yhteenveto[[#This Row],[Kalkylerade kostander sammanlagt]]-Yhteenveto[[#This Row],[Självfinansieringsandel, €]]</f>
        <v>111570.56909802742</v>
      </c>
      <c r="J114" s="33">
        <v>140636.07656791751</v>
      </c>
      <c r="K114" s="34">
        <v>-377200.38968666154</v>
      </c>
      <c r="L114" s="234">
        <f>Yhteenveto[[#This Row],[Statsandel efter självfinansieringsandelen (mellansumma)]]+Yhteenveto[[#This Row],[Tilläggsdelar sammanlagt]]+Yhteenveto[[#This Row],[Minskiningar och höjningar av statsandelen, netto]]</f>
        <v>-124993.74402071661</v>
      </c>
      <c r="M114" s="34">
        <v>-73328.255960873343</v>
      </c>
      <c r="N114" s="308">
        <f>SUM(Yhteenveto[[#This Row],[Statsandelar före skatteutjämning ]]+Yhteenveto[[#This Row],[Utjämning av statsandelarna på basis av skatteinkomsterna]])</f>
        <v>-198321.99998158996</v>
      </c>
      <c r="O114" s="244">
        <v>175022.54967830618</v>
      </c>
      <c r="P114" s="380">
        <f>SUM(Yhteenveto[[#This Row],[Statsandel för kommunal basservice, sammanlagt ]:[Ersättning för förlorade skatteinkomster orsakade av förändringar i beskattningsgrunden ]])</f>
        <v>-23299.450303283782</v>
      </c>
      <c r="Q114" s="34">
        <v>-241679.7</v>
      </c>
      <c r="R114" s="347">
        <f>+Yhteenveto[[#This Row],[Statsandel för kommunal basservice, sammanlagt ]]+Yhteenveto[[#This Row],[Ersättning för förlorade skatteinkomster orsakade av förändringar i beskattningsgrunden ]]+Yhteenveto[[#This Row],[Hemkommunsersättningar, netto]]</f>
        <v>-264979.15030328382</v>
      </c>
      <c r="S114" s="11"/>
      <c r="T114"/>
    </row>
    <row r="115" spans="1:20" ht="15">
      <c r="A115" s="32">
        <v>305</v>
      </c>
      <c r="B115" s="13" t="s">
        <v>111</v>
      </c>
      <c r="C115" s="15">
        <v>15146</v>
      </c>
      <c r="D115" s="15">
        <v>21780231.960000001</v>
      </c>
      <c r="E115" s="15">
        <v>5948866.2150158696</v>
      </c>
      <c r="F115" s="234">
        <f>Yhteenveto[[#This Row],[Åldersstruktur, kalkylerade kostnader]]+Yhteenveto[[#This Row],[Andra kalkylerade kostnader]]</f>
        <v>27729098.17501587</v>
      </c>
      <c r="G115" s="329">
        <v>1388.69</v>
      </c>
      <c r="H115" s="17">
        <v>21033098.740000002</v>
      </c>
      <c r="I115" s="345">
        <f>Yhteenveto[[#This Row],[Kalkylerade kostander sammanlagt]]-Yhteenveto[[#This Row],[Självfinansieringsandel, €]]</f>
        <v>6695999.4350158684</v>
      </c>
      <c r="J115" s="33">
        <v>1328439.1926619119</v>
      </c>
      <c r="K115" s="34">
        <v>380238.50581923756</v>
      </c>
      <c r="L115" s="234">
        <f>Yhteenveto[[#This Row],[Statsandel efter självfinansieringsandelen (mellansumma)]]+Yhteenveto[[#This Row],[Tilläggsdelar sammanlagt]]+Yhteenveto[[#This Row],[Minskiningar och höjningar av statsandelen, netto]]</f>
        <v>8404677.1334970184</v>
      </c>
      <c r="M115" s="34">
        <v>4653131.978584162</v>
      </c>
      <c r="N115" s="308">
        <f>SUM(Yhteenveto[[#This Row],[Statsandelar före skatteutjämning ]]+Yhteenveto[[#This Row],[Utjämning av statsandelarna på basis av skatteinkomsterna]])</f>
        <v>13057809.112081181</v>
      </c>
      <c r="O115" s="244">
        <v>2763173.4985383735</v>
      </c>
      <c r="P115" s="380">
        <f>SUM(Yhteenveto[[#This Row],[Statsandel för kommunal basservice, sammanlagt ]:[Ersättning för förlorade skatteinkomster orsakade av förändringar i beskattningsgrunden ]])</f>
        <v>15820982.610619554</v>
      </c>
      <c r="Q115" s="34">
        <v>-79918.404500000004</v>
      </c>
      <c r="R115" s="347">
        <f>+Yhteenveto[[#This Row],[Statsandel för kommunal basservice, sammanlagt ]]+Yhteenveto[[#This Row],[Ersättning för förlorade skatteinkomster orsakade av förändringar i beskattningsgrunden ]]+Yhteenveto[[#This Row],[Hemkommunsersättningar, netto]]</f>
        <v>15741064.206119554</v>
      </c>
      <c r="S115" s="11"/>
      <c r="T115"/>
    </row>
    <row r="116" spans="1:20" ht="15">
      <c r="A116" s="32">
        <v>309</v>
      </c>
      <c r="B116" s="13" t="s">
        <v>112</v>
      </c>
      <c r="C116" s="15">
        <v>6457</v>
      </c>
      <c r="D116" s="15">
        <v>8301051.0299999993</v>
      </c>
      <c r="E116" s="15">
        <v>1810817.8035714217</v>
      </c>
      <c r="F116" s="234">
        <f>Yhteenveto[[#This Row],[Åldersstruktur, kalkylerade kostnader]]+Yhteenveto[[#This Row],[Andra kalkylerade kostnader]]</f>
        <v>10111868.833571421</v>
      </c>
      <c r="G116" s="329">
        <v>1388.69</v>
      </c>
      <c r="H116" s="17">
        <v>8966771.3300000001</v>
      </c>
      <c r="I116" s="345">
        <f>Yhteenveto[[#This Row],[Kalkylerade kostander sammanlagt]]-Yhteenveto[[#This Row],[Självfinansieringsandel, €]]</f>
        <v>1145097.5035714209</v>
      </c>
      <c r="J116" s="33">
        <v>382059.80320756882</v>
      </c>
      <c r="K116" s="34">
        <v>-3338923.2153842142</v>
      </c>
      <c r="L116" s="234">
        <f>Yhteenveto[[#This Row],[Statsandel efter självfinansieringsandelen (mellansumma)]]+Yhteenveto[[#This Row],[Tilläggsdelar sammanlagt]]+Yhteenveto[[#This Row],[Minskiningar och höjningar av statsandelen, netto]]</f>
        <v>-1811765.9086052245</v>
      </c>
      <c r="M116" s="34">
        <v>3865013.1419070028</v>
      </c>
      <c r="N116" s="308">
        <f>SUM(Yhteenveto[[#This Row],[Statsandelar före skatteutjämning ]]+Yhteenveto[[#This Row],[Utjämning av statsandelarna på basis av skatteinkomsterna]])</f>
        <v>2053247.2333017783</v>
      </c>
      <c r="O116" s="244">
        <v>1249922.0350348856</v>
      </c>
      <c r="P116" s="380">
        <f>SUM(Yhteenveto[[#This Row],[Statsandel för kommunal basservice, sammanlagt ]:[Ersättning för förlorade skatteinkomster orsakade av förändringar i beskattningsgrunden ]])</f>
        <v>3303169.268336664</v>
      </c>
      <c r="Q116" s="34">
        <v>-35491.111499999985</v>
      </c>
      <c r="R116" s="347">
        <f>+Yhteenveto[[#This Row],[Statsandel för kommunal basservice, sammanlagt ]]+Yhteenveto[[#This Row],[Ersättning för förlorade skatteinkomster orsakade av förändringar i beskattningsgrunden ]]+Yhteenveto[[#This Row],[Hemkommunsersättningar, netto]]</f>
        <v>3267678.1568366638</v>
      </c>
      <c r="S116" s="11"/>
      <c r="T116"/>
    </row>
    <row r="117" spans="1:20" ht="15">
      <c r="A117" s="32">
        <v>312</v>
      </c>
      <c r="B117" s="13" t="s">
        <v>113</v>
      </c>
      <c r="C117" s="15">
        <v>1196</v>
      </c>
      <c r="D117" s="15">
        <v>1705439.6</v>
      </c>
      <c r="E117" s="15">
        <v>474109.80451966514</v>
      </c>
      <c r="F117" s="234">
        <f>Yhteenveto[[#This Row],[Åldersstruktur, kalkylerade kostnader]]+Yhteenveto[[#This Row],[Andra kalkylerade kostnader]]</f>
        <v>2179549.4045196651</v>
      </c>
      <c r="G117" s="329">
        <v>1388.69</v>
      </c>
      <c r="H117" s="17">
        <v>1660873.24</v>
      </c>
      <c r="I117" s="345">
        <f>Yhteenveto[[#This Row],[Kalkylerade kostander sammanlagt]]-Yhteenveto[[#This Row],[Självfinansieringsandel, €]]</f>
        <v>518676.16451966506</v>
      </c>
      <c r="J117" s="33">
        <v>187642.36259765894</v>
      </c>
      <c r="K117" s="34">
        <v>-344701.94415628916</v>
      </c>
      <c r="L117" s="234">
        <f>Yhteenveto[[#This Row],[Statsandel efter självfinansieringsandelen (mellansumma)]]+Yhteenveto[[#This Row],[Tilläggsdelar sammanlagt]]+Yhteenveto[[#This Row],[Minskiningar och höjningar av statsandelen, netto]]</f>
        <v>361616.5829610349</v>
      </c>
      <c r="M117" s="34">
        <v>208500.2919736293</v>
      </c>
      <c r="N117" s="308">
        <f>SUM(Yhteenveto[[#This Row],[Statsandelar före skatteutjämning ]]+Yhteenveto[[#This Row],[Utjämning av statsandelarna på basis av skatteinkomsterna]])</f>
        <v>570116.87493466423</v>
      </c>
      <c r="O117" s="244">
        <v>292607.50031525374</v>
      </c>
      <c r="P117" s="380">
        <f>SUM(Yhteenveto[[#This Row],[Statsandel för kommunal basservice, sammanlagt ]:[Ersättning för förlorade skatteinkomster orsakade av förändringar i beskattningsgrunden ]])</f>
        <v>862724.37524991797</v>
      </c>
      <c r="Q117" s="34">
        <v>-8951.0999999999985</v>
      </c>
      <c r="R117" s="347">
        <f>+Yhteenveto[[#This Row],[Statsandel för kommunal basservice, sammanlagt ]]+Yhteenveto[[#This Row],[Ersättning för förlorade skatteinkomster orsakade av förändringar i beskattningsgrunden ]]+Yhteenveto[[#This Row],[Hemkommunsersättningar, netto]]</f>
        <v>853773.27524991799</v>
      </c>
      <c r="S117" s="11"/>
      <c r="T117"/>
    </row>
    <row r="118" spans="1:20" ht="15">
      <c r="A118" s="32">
        <v>316</v>
      </c>
      <c r="B118" s="13" t="s">
        <v>114</v>
      </c>
      <c r="C118" s="15">
        <v>4198</v>
      </c>
      <c r="D118" s="15">
        <v>5319036.8899999997</v>
      </c>
      <c r="E118" s="15">
        <v>931092.10368535598</v>
      </c>
      <c r="F118" s="234">
        <f>Yhteenveto[[#This Row],[Åldersstruktur, kalkylerade kostnader]]+Yhteenveto[[#This Row],[Andra kalkylerade kostnader]]</f>
        <v>6250128.9936853554</v>
      </c>
      <c r="G118" s="329">
        <v>1388.69</v>
      </c>
      <c r="H118" s="17">
        <v>5829720.6200000001</v>
      </c>
      <c r="I118" s="345">
        <f>Yhteenveto[[#This Row],[Kalkylerade kostander sammanlagt]]-Yhteenveto[[#This Row],[Självfinansieringsandel, €]]</f>
        <v>420408.3736853553</v>
      </c>
      <c r="J118" s="33">
        <v>129170.09541594342</v>
      </c>
      <c r="K118" s="34">
        <v>-1039889.7690228822</v>
      </c>
      <c r="L118" s="234">
        <f>Yhteenveto[[#This Row],[Statsandel efter självfinansieringsandelen (mellansumma)]]+Yhteenveto[[#This Row],[Tilläggsdelar sammanlagt]]+Yhteenveto[[#This Row],[Minskiningar och höjningar av statsandelen, netto]]</f>
        <v>-490311.2999215835</v>
      </c>
      <c r="M118" s="34">
        <v>1821185.3078773278</v>
      </c>
      <c r="N118" s="308">
        <f>SUM(Yhteenveto[[#This Row],[Statsandelar före skatteutjämning ]]+Yhteenveto[[#This Row],[Utjämning av statsandelarna på basis av skatteinkomsterna]])</f>
        <v>1330874.0079557444</v>
      </c>
      <c r="O118" s="244">
        <v>800767.03848243738</v>
      </c>
      <c r="P118" s="380">
        <f>SUM(Yhteenveto[[#This Row],[Statsandel för kommunal basservice, sammanlagt ]:[Ersättning för förlorade skatteinkomster orsakade av förändringar i beskattningsgrunden ]])</f>
        <v>2131641.0464381818</v>
      </c>
      <c r="Q118" s="34">
        <v>-210529.87199999997</v>
      </c>
      <c r="R118" s="347">
        <f>+Yhteenveto[[#This Row],[Statsandel för kommunal basservice, sammanlagt ]]+Yhteenveto[[#This Row],[Ersättning för förlorade skatteinkomster orsakade av förändringar i beskattningsgrunden ]]+Yhteenveto[[#This Row],[Hemkommunsersättningar, netto]]</f>
        <v>1921111.1744381818</v>
      </c>
      <c r="S118" s="11"/>
      <c r="T118"/>
    </row>
    <row r="119" spans="1:20" ht="15">
      <c r="A119" s="32">
        <v>317</v>
      </c>
      <c r="B119" s="13" t="s">
        <v>115</v>
      </c>
      <c r="C119" s="15">
        <v>2474</v>
      </c>
      <c r="D119" s="15">
        <v>4243178.08</v>
      </c>
      <c r="E119" s="15">
        <v>790824.74646698788</v>
      </c>
      <c r="F119" s="234">
        <f>Yhteenveto[[#This Row],[Åldersstruktur, kalkylerade kostnader]]+Yhteenveto[[#This Row],[Andra kalkylerade kostnader]]</f>
        <v>5034002.8264669878</v>
      </c>
      <c r="G119" s="329">
        <v>1388.69</v>
      </c>
      <c r="H119" s="17">
        <v>3435619.06</v>
      </c>
      <c r="I119" s="345">
        <f>Yhteenveto[[#This Row],[Kalkylerade kostander sammanlagt]]-Yhteenveto[[#This Row],[Självfinansieringsandel, €]]</f>
        <v>1598383.7664669878</v>
      </c>
      <c r="J119" s="33">
        <v>357159.70850838599</v>
      </c>
      <c r="K119" s="34">
        <v>560726.76489448198</v>
      </c>
      <c r="L119" s="234">
        <f>Yhteenveto[[#This Row],[Statsandel efter självfinansieringsandelen (mellansumma)]]+Yhteenveto[[#This Row],[Tilläggsdelar sammanlagt]]+Yhteenveto[[#This Row],[Minskiningar och höjningar av statsandelen, netto]]</f>
        <v>2516270.2398698558</v>
      </c>
      <c r="M119" s="34">
        <v>1502394.7495131327</v>
      </c>
      <c r="N119" s="308">
        <f>SUM(Yhteenveto[[#This Row],[Statsandelar före skatteutjämning ]]+Yhteenveto[[#This Row],[Utjämning av statsandelarna på basis av skatteinkomsterna]])</f>
        <v>4018664.9893829888</v>
      </c>
      <c r="O119" s="244">
        <v>597229.63158571674</v>
      </c>
      <c r="P119" s="380">
        <f>SUM(Yhteenveto[[#This Row],[Statsandel för kommunal basservice, sammanlagt ]:[Ersättning för förlorade skatteinkomster orsakade av förändringar i beskattningsgrunden ]])</f>
        <v>4615894.620968705</v>
      </c>
      <c r="Q119" s="34">
        <v>-37296.25</v>
      </c>
      <c r="R119" s="347">
        <f>+Yhteenveto[[#This Row],[Statsandel för kommunal basservice, sammanlagt ]]+Yhteenveto[[#This Row],[Ersättning för förlorade skatteinkomster orsakade av förändringar i beskattningsgrunden ]]+Yhteenveto[[#This Row],[Hemkommunsersättningar, netto]]</f>
        <v>4578598.370968705</v>
      </c>
      <c r="S119" s="11"/>
      <c r="T119"/>
    </row>
    <row r="120" spans="1:20" ht="15">
      <c r="A120" s="32">
        <v>320</v>
      </c>
      <c r="B120" s="13" t="s">
        <v>116</v>
      </c>
      <c r="C120" s="15">
        <v>6996</v>
      </c>
      <c r="D120" s="15">
        <v>6660761.8499999996</v>
      </c>
      <c r="E120" s="15">
        <v>3867502.6404350745</v>
      </c>
      <c r="F120" s="234">
        <f>Yhteenveto[[#This Row],[Åldersstruktur, kalkylerade kostnader]]+Yhteenveto[[#This Row],[Andra kalkylerade kostnader]]</f>
        <v>10528264.490435075</v>
      </c>
      <c r="G120" s="329">
        <v>1388.69</v>
      </c>
      <c r="H120" s="17">
        <v>9715275.2400000002</v>
      </c>
      <c r="I120" s="345">
        <f>Yhteenveto[[#This Row],[Kalkylerade kostander sammanlagt]]-Yhteenveto[[#This Row],[Självfinansieringsandel, €]]</f>
        <v>812989.25043507479</v>
      </c>
      <c r="J120" s="33">
        <v>1173765.6223927562</v>
      </c>
      <c r="K120" s="34">
        <v>373552.96797665238</v>
      </c>
      <c r="L120" s="234">
        <f>Yhteenveto[[#This Row],[Statsandel efter självfinansieringsandelen (mellansumma)]]+Yhteenveto[[#This Row],[Tilläggsdelar sammanlagt]]+Yhteenveto[[#This Row],[Minskiningar och höjningar av statsandelen, netto]]</f>
        <v>2360307.8408044833</v>
      </c>
      <c r="M120" s="34">
        <v>2669439.6960359896</v>
      </c>
      <c r="N120" s="308">
        <f>SUM(Yhteenveto[[#This Row],[Statsandelar före skatteutjämning ]]+Yhteenveto[[#This Row],[Utjämning av statsandelarna på basis av skatteinkomsterna]])</f>
        <v>5029747.5368404724</v>
      </c>
      <c r="O120" s="244">
        <v>1333825.069367379</v>
      </c>
      <c r="P120" s="380">
        <f>SUM(Yhteenveto[[#This Row],[Statsandel för kommunal basservice, sammanlagt ]:[Ersättning för förlorade skatteinkomster orsakade av förändringar i beskattningsgrunden ]])</f>
        <v>6363572.6062078513</v>
      </c>
      <c r="Q120" s="34">
        <v>-15246.707000000024</v>
      </c>
      <c r="R120" s="347">
        <f>+Yhteenveto[[#This Row],[Statsandel för kommunal basservice, sammanlagt ]]+Yhteenveto[[#This Row],[Ersättning för förlorade skatteinkomster orsakade av förändringar i beskattningsgrunden ]]+Yhteenveto[[#This Row],[Hemkommunsersättningar, netto]]</f>
        <v>6348325.8992078509</v>
      </c>
      <c r="S120" s="11"/>
      <c r="T120"/>
    </row>
    <row r="121" spans="1:20" ht="15">
      <c r="A121" s="32">
        <v>322</v>
      </c>
      <c r="B121" s="13" t="s">
        <v>855</v>
      </c>
      <c r="C121" s="15">
        <v>6549</v>
      </c>
      <c r="D121" s="15">
        <v>7642511.5500000007</v>
      </c>
      <c r="E121" s="15">
        <v>5464924.9067945834</v>
      </c>
      <c r="F121" s="234">
        <f>Yhteenveto[[#This Row],[Åldersstruktur, kalkylerade kostnader]]+Yhteenveto[[#This Row],[Andra kalkylerade kostnader]]</f>
        <v>13107436.456794584</v>
      </c>
      <c r="G121" s="329">
        <v>1388.69</v>
      </c>
      <c r="H121" s="17">
        <v>9094530.8100000005</v>
      </c>
      <c r="I121" s="345">
        <f>Yhteenveto[[#This Row],[Kalkylerade kostander sammanlagt]]-Yhteenveto[[#This Row],[Självfinansieringsandel, €]]</f>
        <v>4012905.6467945836</v>
      </c>
      <c r="J121" s="33">
        <v>986424.58037475147</v>
      </c>
      <c r="K121" s="34">
        <v>1456089.5508669426</v>
      </c>
      <c r="L121" s="234">
        <f>Yhteenveto[[#This Row],[Statsandel efter självfinansieringsandelen (mellansumma)]]+Yhteenveto[[#This Row],[Tilläggsdelar sammanlagt]]+Yhteenveto[[#This Row],[Minskiningar och höjningar av statsandelen, netto]]</f>
        <v>6455419.7780362777</v>
      </c>
      <c r="M121" s="34">
        <v>2066259.6257351311</v>
      </c>
      <c r="N121" s="308">
        <f>SUM(Yhteenveto[[#This Row],[Statsandelar före skatteutjämning ]]+Yhteenveto[[#This Row],[Utjämning av statsandelarna på basis av skatteinkomsterna]])</f>
        <v>8521679.4037714079</v>
      </c>
      <c r="O121" s="244">
        <v>1264748.1416320186</v>
      </c>
      <c r="P121" s="380">
        <f>SUM(Yhteenveto[[#This Row],[Statsandel för kommunal basservice, sammanlagt ]:[Ersättning för förlorade skatteinkomster orsakade av förändringar i beskattningsgrunden ]])</f>
        <v>9786427.5454034265</v>
      </c>
      <c r="Q121" s="34">
        <v>110665.433</v>
      </c>
      <c r="R121" s="347">
        <f>+Yhteenveto[[#This Row],[Statsandel för kommunal basservice, sammanlagt ]]+Yhteenveto[[#This Row],[Ersättning för förlorade skatteinkomster orsakade av förändringar i beskattningsgrunden ]]+Yhteenveto[[#This Row],[Hemkommunsersättningar, netto]]</f>
        <v>9897092.9784034267</v>
      </c>
      <c r="S121" s="11"/>
      <c r="T121"/>
    </row>
    <row r="122" spans="1:20" ht="15">
      <c r="A122" s="32">
        <v>398</v>
      </c>
      <c r="B122" s="13" t="s">
        <v>856</v>
      </c>
      <c r="C122" s="15">
        <v>120175</v>
      </c>
      <c r="D122" s="15">
        <v>164194639.32000002</v>
      </c>
      <c r="E122" s="15">
        <v>33331216.171427377</v>
      </c>
      <c r="F122" s="234">
        <f>Yhteenveto[[#This Row],[Åldersstruktur, kalkylerade kostnader]]+Yhteenveto[[#This Row],[Andra kalkylerade kostnader]]</f>
        <v>197525855.49142739</v>
      </c>
      <c r="G122" s="329">
        <v>1388.69</v>
      </c>
      <c r="H122" s="17">
        <v>166885820.75</v>
      </c>
      <c r="I122" s="345">
        <f>Yhteenveto[[#This Row],[Kalkylerade kostander sammanlagt]]-Yhteenveto[[#This Row],[Självfinansieringsandel, €]]</f>
        <v>30640034.741427392</v>
      </c>
      <c r="J122" s="33">
        <v>4351811.1783895055</v>
      </c>
      <c r="K122" s="34">
        <v>2390402.9687267896</v>
      </c>
      <c r="L122" s="234">
        <f>Yhteenveto[[#This Row],[Statsandel efter självfinansieringsandelen (mellansumma)]]+Yhteenveto[[#This Row],[Tilläggsdelar sammanlagt]]+Yhteenveto[[#This Row],[Minskiningar och höjningar av statsandelen, netto]]</f>
        <v>37382248.888543688</v>
      </c>
      <c r="M122" s="34">
        <v>23182373.443431057</v>
      </c>
      <c r="N122" s="308">
        <f>SUM(Yhteenveto[[#This Row],[Statsandelar före skatteutjämning ]]+Yhteenveto[[#This Row],[Utjämning av statsandelarna på basis av skatteinkomsterna]])</f>
        <v>60564622.331974745</v>
      </c>
      <c r="O122" s="244">
        <v>18224255.371812128</v>
      </c>
      <c r="P122" s="380">
        <f>SUM(Yhteenveto[[#This Row],[Statsandel för kommunal basservice, sammanlagt ]:[Ersättning för förlorade skatteinkomster orsakade av förändringar i beskattningsgrunden ]])</f>
        <v>78788877.70378688</v>
      </c>
      <c r="Q122" s="34">
        <v>-8236005.572100007</v>
      </c>
      <c r="R122" s="347">
        <f>+Yhteenveto[[#This Row],[Statsandel för kommunal basservice, sammanlagt ]]+Yhteenveto[[#This Row],[Ersättning för förlorade skatteinkomster orsakade av förändringar i beskattningsgrunden ]]+Yhteenveto[[#This Row],[Hemkommunsersättningar, netto]]</f>
        <v>70552872.131686866</v>
      </c>
      <c r="S122" s="11"/>
      <c r="T122"/>
    </row>
    <row r="123" spans="1:20" ht="15">
      <c r="A123" s="32">
        <v>399</v>
      </c>
      <c r="B123" s="13" t="s">
        <v>857</v>
      </c>
      <c r="C123" s="15">
        <v>7817</v>
      </c>
      <c r="D123" s="15">
        <v>14198590.52</v>
      </c>
      <c r="E123" s="15">
        <v>1044356.2081184547</v>
      </c>
      <c r="F123" s="234">
        <f>Yhteenveto[[#This Row],[Åldersstruktur, kalkylerade kostnader]]+Yhteenveto[[#This Row],[Andra kalkylerade kostnader]]</f>
        <v>15242946.728118455</v>
      </c>
      <c r="G123" s="329">
        <v>1388.69</v>
      </c>
      <c r="H123" s="17">
        <v>10855389.73</v>
      </c>
      <c r="I123" s="345">
        <f>Yhteenveto[[#This Row],[Kalkylerade kostander sammanlagt]]-Yhteenveto[[#This Row],[Självfinansieringsandel, €]]</f>
        <v>4387556.9981184546</v>
      </c>
      <c r="J123" s="33">
        <v>168198.8900994971</v>
      </c>
      <c r="K123" s="34">
        <v>-4017150.5226048678</v>
      </c>
      <c r="L123" s="234">
        <f>Yhteenveto[[#This Row],[Statsandel efter självfinansieringsandelen (mellansumma)]]+Yhteenveto[[#This Row],[Tilläggsdelar sammanlagt]]+Yhteenveto[[#This Row],[Minskiningar och höjningar av statsandelen, netto]]</f>
        <v>538605.36561308429</v>
      </c>
      <c r="M123" s="34">
        <v>2911680.0782160889</v>
      </c>
      <c r="N123" s="308">
        <f>SUM(Yhteenveto[[#This Row],[Statsandelar före skatteutjämning ]]+Yhteenveto[[#This Row],[Utjämning av statsandelarna på basis av skatteinkomsterna]])</f>
        <v>3450285.4438291732</v>
      </c>
      <c r="O123" s="244">
        <v>1277787.5579741742</v>
      </c>
      <c r="P123" s="380">
        <f>SUM(Yhteenveto[[#This Row],[Statsandel för kommunal basservice, sammanlagt ]:[Ersättning för förlorade skatteinkomster orsakade av förändringar i beskattningsgrunden ]])</f>
        <v>4728073.0018033478</v>
      </c>
      <c r="Q123" s="34">
        <v>62105.71550000002</v>
      </c>
      <c r="R123" s="347">
        <f>+Yhteenveto[[#This Row],[Statsandel för kommunal basservice, sammanlagt ]]+Yhteenveto[[#This Row],[Ersättning för förlorade skatteinkomster orsakade av förändringar i beskattningsgrunden ]]+Yhteenveto[[#This Row],[Hemkommunsersättningar, netto]]</f>
        <v>4790178.7173033478</v>
      </c>
      <c r="S123" s="11"/>
      <c r="T123"/>
    </row>
    <row r="124" spans="1:20" ht="15">
      <c r="A124" s="32">
        <v>400</v>
      </c>
      <c r="B124" s="13" t="s">
        <v>120</v>
      </c>
      <c r="C124" s="15">
        <v>8366</v>
      </c>
      <c r="D124" s="15">
        <v>12977681.030000001</v>
      </c>
      <c r="E124" s="15">
        <v>2614459.7612996441</v>
      </c>
      <c r="F124" s="234">
        <f>Yhteenveto[[#This Row],[Åldersstruktur, kalkylerade kostnader]]+Yhteenveto[[#This Row],[Andra kalkylerade kostnader]]</f>
        <v>15592140.791299645</v>
      </c>
      <c r="G124" s="329">
        <v>1388.69</v>
      </c>
      <c r="H124" s="17">
        <v>11617780.540000001</v>
      </c>
      <c r="I124" s="345">
        <f>Yhteenveto[[#This Row],[Kalkylerade kostander sammanlagt]]-Yhteenveto[[#This Row],[Självfinansieringsandel, €]]</f>
        <v>3974360.2512996439</v>
      </c>
      <c r="J124" s="33">
        <v>233255.14372740788</v>
      </c>
      <c r="K124" s="34">
        <v>1765722.9991955298</v>
      </c>
      <c r="L124" s="234">
        <f>Yhteenveto[[#This Row],[Statsandel efter självfinansieringsandelen (mellansumma)]]+Yhteenveto[[#This Row],[Tilläggsdelar sammanlagt]]+Yhteenveto[[#This Row],[Minskiningar och höjningar av statsandelen, netto]]</f>
        <v>5973338.3942225818</v>
      </c>
      <c r="M124" s="34">
        <v>2823877.6300907177</v>
      </c>
      <c r="N124" s="308">
        <f>SUM(Yhteenveto[[#This Row],[Statsandelar före skatteutjämning ]]+Yhteenveto[[#This Row],[Utjämning av statsandelarna på basis av skatteinkomsterna]])</f>
        <v>8797216.024313299</v>
      </c>
      <c r="O124" s="244">
        <v>1704563.8904844206</v>
      </c>
      <c r="P124" s="380">
        <f>SUM(Yhteenveto[[#This Row],[Statsandel för kommunal basservice, sammanlagt ]:[Ersättning för förlorade skatteinkomster orsakade av förändringar i beskattningsgrunden ]])</f>
        <v>10501779.91479772</v>
      </c>
      <c r="Q124" s="34">
        <v>248169.2475</v>
      </c>
      <c r="R124" s="347">
        <f>+Yhteenveto[[#This Row],[Statsandel för kommunal basservice, sammanlagt ]]+Yhteenveto[[#This Row],[Ersättning för förlorade skatteinkomster orsakade av förändringar i beskattningsgrunden ]]+Yhteenveto[[#This Row],[Hemkommunsersättningar, netto]]</f>
        <v>10749949.16229772</v>
      </c>
      <c r="S124" s="11"/>
      <c r="T124"/>
    </row>
    <row r="125" spans="1:20" ht="15">
      <c r="A125" s="32">
        <v>402</v>
      </c>
      <c r="B125" s="13" t="s">
        <v>121</v>
      </c>
      <c r="C125" s="15">
        <v>9099</v>
      </c>
      <c r="D125" s="15">
        <v>12884206.75</v>
      </c>
      <c r="E125" s="15">
        <v>2083311.5351050277</v>
      </c>
      <c r="F125" s="234">
        <f>Yhteenveto[[#This Row],[Åldersstruktur, kalkylerade kostnader]]+Yhteenveto[[#This Row],[Andra kalkylerade kostnader]]</f>
        <v>14967518.285105027</v>
      </c>
      <c r="G125" s="329">
        <v>1388.69</v>
      </c>
      <c r="H125" s="17">
        <v>12635690.310000001</v>
      </c>
      <c r="I125" s="345">
        <f>Yhteenveto[[#This Row],[Kalkylerade kostander sammanlagt]]-Yhteenveto[[#This Row],[Självfinansieringsandel, €]]</f>
        <v>2331827.9751050267</v>
      </c>
      <c r="J125" s="33">
        <v>497940.65699529415</v>
      </c>
      <c r="K125" s="34">
        <v>-4564294.60626458</v>
      </c>
      <c r="L125" s="234">
        <f>Yhteenveto[[#This Row],[Statsandel efter självfinansieringsandelen (mellansumma)]]+Yhteenveto[[#This Row],[Tilläggsdelar sammanlagt]]+Yhteenveto[[#This Row],[Minskiningar och höjningar av statsandelen, netto]]</f>
        <v>-1734525.9741642592</v>
      </c>
      <c r="M125" s="34">
        <v>5021466.3466851758</v>
      </c>
      <c r="N125" s="308">
        <f>SUM(Yhteenveto[[#This Row],[Statsandelar före skatteutjämning ]]+Yhteenveto[[#This Row],[Utjämning av statsandelarna på basis av skatteinkomsterna]])</f>
        <v>3286940.3725209166</v>
      </c>
      <c r="O125" s="244">
        <v>1894969.8595900368</v>
      </c>
      <c r="P125" s="380">
        <f>SUM(Yhteenveto[[#This Row],[Statsandel för kommunal basservice, sammanlagt ]:[Ersättning för förlorade skatteinkomster orsakade av förändringar i beskattningsgrunden ]])</f>
        <v>5181910.232110953</v>
      </c>
      <c r="Q125" s="34">
        <v>287210.96200000006</v>
      </c>
      <c r="R125" s="347">
        <f>+Yhteenveto[[#This Row],[Statsandel för kommunal basservice, sammanlagt ]]+Yhteenveto[[#This Row],[Ersättning för förlorade skatteinkomster orsakade av förändringar i beskattningsgrunden ]]+Yhteenveto[[#This Row],[Hemkommunsersättningar, netto]]</f>
        <v>5469121.1941109532</v>
      </c>
      <c r="S125" s="11"/>
      <c r="T125"/>
    </row>
    <row r="126" spans="1:20" ht="15">
      <c r="A126" s="32">
        <v>403</v>
      </c>
      <c r="B126" s="13" t="s">
        <v>122</v>
      </c>
      <c r="C126" s="15">
        <v>2820</v>
      </c>
      <c r="D126" s="15">
        <v>3833797.47</v>
      </c>
      <c r="E126" s="15">
        <v>759936.28960900207</v>
      </c>
      <c r="F126" s="234">
        <f>Yhteenveto[[#This Row],[Åldersstruktur, kalkylerade kostnader]]+Yhteenveto[[#This Row],[Andra kalkylerade kostnader]]</f>
        <v>4593733.7596090026</v>
      </c>
      <c r="G126" s="329">
        <v>1388.69</v>
      </c>
      <c r="H126" s="17">
        <v>3916105.8000000003</v>
      </c>
      <c r="I126" s="345">
        <f>Yhteenveto[[#This Row],[Kalkylerade kostander sammanlagt]]-Yhteenveto[[#This Row],[Självfinansieringsandel, €]]</f>
        <v>677627.95960900234</v>
      </c>
      <c r="J126" s="33">
        <v>262928.65038662672</v>
      </c>
      <c r="K126" s="34">
        <v>-10568.666845657048</v>
      </c>
      <c r="L126" s="234">
        <f>Yhteenveto[[#This Row],[Statsandel efter självfinansieringsandelen (mellansumma)]]+Yhteenveto[[#This Row],[Tilläggsdelar sammanlagt]]+Yhteenveto[[#This Row],[Minskiningar och höjningar av statsandelen, netto]]</f>
        <v>929987.94314997201</v>
      </c>
      <c r="M126" s="34">
        <v>1528250.9533130785</v>
      </c>
      <c r="N126" s="308">
        <f>SUM(Yhteenveto[[#This Row],[Statsandelar före skatteutjämning ]]+Yhteenveto[[#This Row],[Utjämning av statsandelarna på basis av skatteinkomsterna]])</f>
        <v>2458238.8964630505</v>
      </c>
      <c r="O126" s="244">
        <v>668174.99185478769</v>
      </c>
      <c r="P126" s="380">
        <f>SUM(Yhteenveto[[#This Row],[Statsandel för kommunal basservice, sammanlagt ]:[Ersättning för förlorade skatteinkomster orsakade av förändringar i beskattningsgrunden ]])</f>
        <v>3126413.8883178383</v>
      </c>
      <c r="Q126" s="34">
        <v>-38788.100000000006</v>
      </c>
      <c r="R126" s="347">
        <f>+Yhteenveto[[#This Row],[Statsandel för kommunal basservice, sammanlagt ]]+Yhteenveto[[#This Row],[Ersättning för förlorade skatteinkomster orsakade av förändringar i beskattningsgrunden ]]+Yhteenveto[[#This Row],[Hemkommunsersättningar, netto]]</f>
        <v>3087625.7883178382</v>
      </c>
      <c r="S126" s="11"/>
      <c r="T126"/>
    </row>
    <row r="127" spans="1:20" ht="15">
      <c r="A127" s="32">
        <v>405</v>
      </c>
      <c r="B127" s="13" t="s">
        <v>858</v>
      </c>
      <c r="C127" s="15">
        <v>72650</v>
      </c>
      <c r="D127" s="15">
        <v>94164999.390000001</v>
      </c>
      <c r="E127" s="15">
        <v>19358786.476630047</v>
      </c>
      <c r="F127" s="234">
        <f>Yhteenveto[[#This Row],[Åldersstruktur, kalkylerade kostnader]]+Yhteenveto[[#This Row],[Andra kalkylerade kostnader]]</f>
        <v>113523785.86663005</v>
      </c>
      <c r="G127" s="329">
        <v>1388.69</v>
      </c>
      <c r="H127" s="17">
        <v>100888328.5</v>
      </c>
      <c r="I127" s="345">
        <f>Yhteenveto[[#This Row],[Kalkylerade kostander sammanlagt]]-Yhteenveto[[#This Row],[Självfinansieringsandel, €]]</f>
        <v>12635457.366630048</v>
      </c>
      <c r="J127" s="33">
        <v>2638286.5358470762</v>
      </c>
      <c r="K127" s="34">
        <v>-10704404.160201717</v>
      </c>
      <c r="L127" s="234">
        <f>Yhteenveto[[#This Row],[Statsandel efter självfinansieringsandelen (mellansumma)]]+Yhteenveto[[#This Row],[Tilläggsdelar sammanlagt]]+Yhteenveto[[#This Row],[Minskiningar och höjningar av statsandelen, netto]]</f>
        <v>4569339.7422754057</v>
      </c>
      <c r="M127" s="34">
        <v>13144798.914696461</v>
      </c>
      <c r="N127" s="308">
        <f>SUM(Yhteenveto[[#This Row],[Statsandelar före skatteutjämning ]]+Yhteenveto[[#This Row],[Utjämning av statsandelarna på basis av skatteinkomsterna]])</f>
        <v>17714138.656971864</v>
      </c>
      <c r="O127" s="244">
        <v>11535024.477791898</v>
      </c>
      <c r="P127" s="380">
        <f>SUM(Yhteenveto[[#This Row],[Statsandel för kommunal basservice, sammanlagt ]:[Ersättning för förlorade skatteinkomster orsakade av förändringar i beskattningsgrunden ]])</f>
        <v>29249163.134763762</v>
      </c>
      <c r="Q127" s="34">
        <v>-1996896.4234500001</v>
      </c>
      <c r="R127" s="347">
        <f>+Yhteenveto[[#This Row],[Statsandel för kommunal basservice, sammanlagt ]]+Yhteenveto[[#This Row],[Ersättning för förlorade skatteinkomster orsakade av förändringar i beskattningsgrunden ]]+Yhteenveto[[#This Row],[Hemkommunsersättningar, netto]]</f>
        <v>27252266.711313762</v>
      </c>
      <c r="S127" s="11"/>
      <c r="T127"/>
    </row>
    <row r="128" spans="1:20" ht="15">
      <c r="A128" s="32">
        <v>407</v>
      </c>
      <c r="B128" s="13" t="s">
        <v>859</v>
      </c>
      <c r="C128" s="15">
        <v>2518</v>
      </c>
      <c r="D128" s="15">
        <v>3599882.7900000005</v>
      </c>
      <c r="E128" s="15">
        <v>1099951.9789917544</v>
      </c>
      <c r="F128" s="234">
        <f>Yhteenveto[[#This Row],[Åldersstruktur, kalkylerade kostnader]]+Yhteenveto[[#This Row],[Andra kalkylerade kostnader]]</f>
        <v>4699834.7689917553</v>
      </c>
      <c r="G128" s="329">
        <v>1388.69</v>
      </c>
      <c r="H128" s="17">
        <v>3496721.42</v>
      </c>
      <c r="I128" s="345">
        <f>Yhteenveto[[#This Row],[Kalkylerade kostander sammanlagt]]-Yhteenveto[[#This Row],[Självfinansieringsandel, €]]</f>
        <v>1203113.3489917554</v>
      </c>
      <c r="J128" s="33">
        <v>100946.7196777885</v>
      </c>
      <c r="K128" s="34">
        <v>-33403.831077711598</v>
      </c>
      <c r="L128" s="234">
        <f>Yhteenveto[[#This Row],[Statsandel efter självfinansieringsandelen (mellansumma)]]+Yhteenveto[[#This Row],[Tilläggsdelar sammanlagt]]+Yhteenveto[[#This Row],[Minskiningar och höjningar av statsandelen, netto]]</f>
        <v>1270656.2375918322</v>
      </c>
      <c r="M128" s="34">
        <v>1207003.5748764575</v>
      </c>
      <c r="N128" s="308">
        <f>SUM(Yhteenveto[[#This Row],[Statsandelar före skatteutjämning ]]+Yhteenveto[[#This Row],[Utjämning av statsandelarna på basis av skatteinkomsterna]])</f>
        <v>2477659.8124682894</v>
      </c>
      <c r="O128" s="244">
        <v>631405.69131634757</v>
      </c>
      <c r="P128" s="380">
        <f>SUM(Yhteenveto[[#This Row],[Statsandel för kommunal basservice, sammanlagt ]:[Ersättning för förlorade skatteinkomster orsakade av förändringar i beskattningsgrunden ]])</f>
        <v>3109065.503784637</v>
      </c>
      <c r="Q128" s="34">
        <v>-869748.54999999993</v>
      </c>
      <c r="R128" s="347">
        <f>+Yhteenveto[[#This Row],[Statsandel för kommunal basservice, sammanlagt ]]+Yhteenveto[[#This Row],[Ersättning för förlorade skatteinkomster orsakade av förändringar i beskattningsgrunden ]]+Yhteenveto[[#This Row],[Hemkommunsersättningar, netto]]</f>
        <v>2239316.9537846372</v>
      </c>
      <c r="S128" s="11"/>
      <c r="T128"/>
    </row>
    <row r="129" spans="1:20" ht="15">
      <c r="A129" s="32">
        <v>408</v>
      </c>
      <c r="B129" s="13" t="s">
        <v>860</v>
      </c>
      <c r="C129" s="15">
        <v>14099</v>
      </c>
      <c r="D129" s="15">
        <v>23372361.879999999</v>
      </c>
      <c r="E129" s="15">
        <v>2109775.3005667161</v>
      </c>
      <c r="F129" s="234">
        <f>Yhteenveto[[#This Row],[Åldersstruktur, kalkylerade kostnader]]+Yhteenveto[[#This Row],[Andra kalkylerade kostnader]]</f>
        <v>25482137.180566713</v>
      </c>
      <c r="G129" s="329">
        <v>1388.69</v>
      </c>
      <c r="H129" s="17">
        <v>19579140.310000002</v>
      </c>
      <c r="I129" s="345">
        <f>Yhteenveto[[#This Row],[Kalkylerade kostander sammanlagt]]-Yhteenveto[[#This Row],[Självfinansieringsandel, €]]</f>
        <v>5902996.8705667108</v>
      </c>
      <c r="J129" s="33">
        <v>416906.55519824673</v>
      </c>
      <c r="K129" s="34">
        <v>-1216265.1348369792</v>
      </c>
      <c r="L129" s="234">
        <f>Yhteenveto[[#This Row],[Statsandel efter självfinansieringsandelen (mellansumma)]]+Yhteenveto[[#This Row],[Tilläggsdelar sammanlagt]]+Yhteenveto[[#This Row],[Minskiningar och höjningar av statsandelen, netto]]</f>
        <v>5103638.2909279782</v>
      </c>
      <c r="M129" s="34">
        <v>6061294.160336988</v>
      </c>
      <c r="N129" s="308">
        <f>SUM(Yhteenveto[[#This Row],[Statsandelar före skatteutjämning ]]+Yhteenveto[[#This Row],[Utjämning av statsandelarna på basis av skatteinkomsterna]])</f>
        <v>11164932.451264966</v>
      </c>
      <c r="O129" s="244">
        <v>2549923.147527352</v>
      </c>
      <c r="P129" s="380">
        <f>SUM(Yhteenveto[[#This Row],[Statsandel för kommunal basservice, sammanlagt ]:[Ersättning för förlorade skatteinkomster orsakade av förändringar i beskattningsgrunden ]])</f>
        <v>13714855.598792318</v>
      </c>
      <c r="Q129" s="34">
        <v>-19319.45749999996</v>
      </c>
      <c r="R129" s="347">
        <f>+Yhteenveto[[#This Row],[Statsandel för kommunal basservice, sammanlagt ]]+Yhteenveto[[#This Row],[Ersättning för förlorade skatteinkomster orsakade av förändringar i beskattningsgrunden ]]+Yhteenveto[[#This Row],[Hemkommunsersättningar, netto]]</f>
        <v>13695536.141292319</v>
      </c>
      <c r="S129" s="11"/>
      <c r="T129"/>
    </row>
    <row r="130" spans="1:20" ht="15">
      <c r="A130" s="32">
        <v>410</v>
      </c>
      <c r="B130" s="13" t="s">
        <v>126</v>
      </c>
      <c r="C130" s="15">
        <v>18775</v>
      </c>
      <c r="D130" s="15">
        <v>38471657.920000002</v>
      </c>
      <c r="E130" s="15">
        <v>2467634.9577840776</v>
      </c>
      <c r="F130" s="234">
        <f>Yhteenveto[[#This Row],[Åldersstruktur, kalkylerade kostnader]]+Yhteenveto[[#This Row],[Andra kalkylerade kostnader]]</f>
        <v>40939292.877784081</v>
      </c>
      <c r="G130" s="329">
        <v>1388.69</v>
      </c>
      <c r="H130" s="17">
        <v>26072654.75</v>
      </c>
      <c r="I130" s="345">
        <f>Yhteenveto[[#This Row],[Kalkylerade kostander sammanlagt]]-Yhteenveto[[#This Row],[Självfinansieringsandel, €]]</f>
        <v>14866638.127784081</v>
      </c>
      <c r="J130" s="33">
        <v>502956.31166062754</v>
      </c>
      <c r="K130" s="34">
        <v>-8767765.4422847461</v>
      </c>
      <c r="L130" s="234">
        <f>Yhteenveto[[#This Row],[Statsandel efter självfinansieringsandelen (mellansumma)]]+Yhteenveto[[#This Row],[Tilläggsdelar sammanlagt]]+Yhteenveto[[#This Row],[Minskiningar och höjningar av statsandelen, netto]]</f>
        <v>6601828.9971599616</v>
      </c>
      <c r="M130" s="34">
        <v>7591844.1539063724</v>
      </c>
      <c r="N130" s="308">
        <f>SUM(Yhteenveto[[#This Row],[Statsandelar före skatteutjämning ]]+Yhteenveto[[#This Row],[Utjämning av statsandelarna på basis av skatteinkomsterna]])</f>
        <v>14193673.151066333</v>
      </c>
      <c r="O130" s="244">
        <v>2612728.8128052256</v>
      </c>
      <c r="P130" s="380">
        <f>SUM(Yhteenveto[[#This Row],[Statsandel för kommunal basservice, sammanlagt ]:[Ersättning för förlorade skatteinkomster orsakade av förändringar i beskattningsgrunden ]])</f>
        <v>16806401.963871557</v>
      </c>
      <c r="Q130" s="34">
        <v>237835.20254999999</v>
      </c>
      <c r="R130" s="347">
        <f>+Yhteenveto[[#This Row],[Statsandel för kommunal basservice, sammanlagt ]]+Yhteenveto[[#This Row],[Ersättning för förlorade skatteinkomster orsakade av förändringar i beskattningsgrunden ]]+Yhteenveto[[#This Row],[Hemkommunsersättningar, netto]]</f>
        <v>17044237.166421559</v>
      </c>
      <c r="S130" s="11"/>
      <c r="T130"/>
    </row>
    <row r="131" spans="1:20" ht="15">
      <c r="A131" s="32">
        <v>416</v>
      </c>
      <c r="B131" s="13" t="s">
        <v>127</v>
      </c>
      <c r="C131" s="15">
        <v>2886</v>
      </c>
      <c r="D131" s="15">
        <v>4769477.5999999996</v>
      </c>
      <c r="E131" s="15">
        <v>521868.91546740883</v>
      </c>
      <c r="F131" s="234">
        <f>Yhteenveto[[#This Row],[Åldersstruktur, kalkylerade kostnader]]+Yhteenveto[[#This Row],[Andra kalkylerade kostnader]]</f>
        <v>5291346.5154674081</v>
      </c>
      <c r="G131" s="329">
        <v>1388.69</v>
      </c>
      <c r="H131" s="17">
        <v>4007759.3400000003</v>
      </c>
      <c r="I131" s="345">
        <f>Yhteenveto[[#This Row],[Kalkylerade kostander sammanlagt]]-Yhteenveto[[#This Row],[Självfinansieringsandel, €]]</f>
        <v>1283587.1754674078</v>
      </c>
      <c r="J131" s="33">
        <v>66891.223272654024</v>
      </c>
      <c r="K131" s="34">
        <v>-1053519.9046504041</v>
      </c>
      <c r="L131" s="234">
        <f>Yhteenveto[[#This Row],[Statsandel efter självfinansieringsandelen (mellansumma)]]+Yhteenveto[[#This Row],[Tilläggsdelar sammanlagt]]+Yhteenveto[[#This Row],[Minskiningar och höjningar av statsandelen, netto]]</f>
        <v>296958.49408965767</v>
      </c>
      <c r="M131" s="34">
        <v>1323982.288958454</v>
      </c>
      <c r="N131" s="308">
        <f>SUM(Yhteenveto[[#This Row],[Statsandelar före skatteutjämning ]]+Yhteenveto[[#This Row],[Utjämning av statsandelarna på basis av skatteinkomsterna]])</f>
        <v>1620940.7830481117</v>
      </c>
      <c r="O131" s="244">
        <v>503954.63766664377</v>
      </c>
      <c r="P131" s="380">
        <f>SUM(Yhteenveto[[#This Row],[Statsandel för kommunal basservice, sammanlagt ]:[Ersättning för förlorade skatteinkomster orsakade av förändringar i beskattningsgrunden ]])</f>
        <v>2124895.4207147555</v>
      </c>
      <c r="Q131" s="34">
        <v>26256.559999999998</v>
      </c>
      <c r="R131" s="347">
        <f>+Yhteenveto[[#This Row],[Statsandel för kommunal basservice, sammanlagt ]]+Yhteenveto[[#This Row],[Ersättning för förlorade skatteinkomster orsakade av förändringar i beskattningsgrunden ]]+Yhteenveto[[#This Row],[Hemkommunsersättningar, netto]]</f>
        <v>2151151.9807147556</v>
      </c>
      <c r="S131" s="11"/>
      <c r="T131"/>
    </row>
    <row r="132" spans="1:20" ht="15">
      <c r="A132" s="32">
        <v>418</v>
      </c>
      <c r="B132" s="13" t="s">
        <v>128</v>
      </c>
      <c r="C132" s="15">
        <v>24580</v>
      </c>
      <c r="D132" s="15">
        <v>50242148.910000004</v>
      </c>
      <c r="E132" s="15">
        <v>2849648.0197962541</v>
      </c>
      <c r="F132" s="234">
        <f>Yhteenveto[[#This Row],[Åldersstruktur, kalkylerade kostnader]]+Yhteenveto[[#This Row],[Andra kalkylerade kostnader]]</f>
        <v>53091796.929796256</v>
      </c>
      <c r="G132" s="329">
        <v>1388.69</v>
      </c>
      <c r="H132" s="17">
        <v>34134000.200000003</v>
      </c>
      <c r="I132" s="345">
        <f>Yhteenveto[[#This Row],[Kalkylerade kostander sammanlagt]]-Yhteenveto[[#This Row],[Självfinansieringsandel, €]]</f>
        <v>18957796.729796253</v>
      </c>
      <c r="J132" s="33">
        <v>1118584.5002313189</v>
      </c>
      <c r="K132" s="34">
        <v>-2836272.6530333809</v>
      </c>
      <c r="L132" s="234">
        <f>Yhteenveto[[#This Row],[Statsandel efter självfinansieringsandelen (mellansumma)]]+Yhteenveto[[#This Row],[Tilläggsdelar sammanlagt]]+Yhteenveto[[#This Row],[Minskiningar och höjningar av statsandelen, netto]]</f>
        <v>17240108.576994192</v>
      </c>
      <c r="M132" s="34">
        <v>1776070.9986691943</v>
      </c>
      <c r="N132" s="308">
        <f>SUM(Yhteenveto[[#This Row],[Statsandelar före skatteutjämning ]]+Yhteenveto[[#This Row],[Utjämning av statsandelarna på basis av skatteinkomsterna]])</f>
        <v>19016179.575663388</v>
      </c>
      <c r="O132" s="244">
        <v>2798442.8051829608</v>
      </c>
      <c r="P132" s="380">
        <f>SUM(Yhteenveto[[#This Row],[Statsandel för kommunal basservice, sammanlagt ]:[Ersättning för förlorade skatteinkomster orsakade av förändringar i beskattningsgrunden ]])</f>
        <v>21814622.380846348</v>
      </c>
      <c r="Q132" s="34">
        <v>-522724.84594999999</v>
      </c>
      <c r="R132" s="347">
        <f>+Yhteenveto[[#This Row],[Statsandel för kommunal basservice, sammanlagt ]]+Yhteenveto[[#This Row],[Ersättning för förlorade skatteinkomster orsakade av förändringar i beskattningsgrunden ]]+Yhteenveto[[#This Row],[Hemkommunsersättningar, netto]]</f>
        <v>21291897.534896348</v>
      </c>
      <c r="S132" s="11"/>
      <c r="T132"/>
    </row>
    <row r="133" spans="1:20" ht="15">
      <c r="A133" s="32">
        <v>420</v>
      </c>
      <c r="B133" s="36" t="s">
        <v>129</v>
      </c>
      <c r="C133" s="15">
        <v>9177</v>
      </c>
      <c r="D133" s="15">
        <v>11955353.239999998</v>
      </c>
      <c r="E133" s="15">
        <v>1957633.784421887</v>
      </c>
      <c r="F133" s="234">
        <f>Yhteenveto[[#This Row],[Åldersstruktur, kalkylerade kostnader]]+Yhteenveto[[#This Row],[Andra kalkylerade kostnader]]</f>
        <v>13912987.024421886</v>
      </c>
      <c r="G133" s="329">
        <v>1388.69</v>
      </c>
      <c r="H133" s="17">
        <v>12744008.130000001</v>
      </c>
      <c r="I133" s="345">
        <f>Yhteenveto[[#This Row],[Kalkylerade kostander sammanlagt]]-Yhteenveto[[#This Row],[Självfinansieringsandel, €]]</f>
        <v>1168978.8944218848</v>
      </c>
      <c r="J133" s="33">
        <v>270641.33010976284</v>
      </c>
      <c r="K133" s="34">
        <v>29534.038792509935</v>
      </c>
      <c r="L133" s="234">
        <f>Yhteenveto[[#This Row],[Statsandel efter självfinansieringsandelen (mellansumma)]]+Yhteenveto[[#This Row],[Tilläggsdelar sammanlagt]]+Yhteenveto[[#This Row],[Minskiningar och höjningar av statsandelen, netto]]</f>
        <v>1469154.2633241578</v>
      </c>
      <c r="M133" s="34">
        <v>2614455.4942625603</v>
      </c>
      <c r="N133" s="308">
        <f>SUM(Yhteenveto[[#This Row],[Statsandelar före skatteutjämning ]]+Yhteenveto[[#This Row],[Utjämning av statsandelarna på basis av skatteinkomsterna]])</f>
        <v>4083609.7575867181</v>
      </c>
      <c r="O133" s="244">
        <v>1662406.046704923</v>
      </c>
      <c r="P133" s="380">
        <f>SUM(Yhteenveto[[#This Row],[Statsandel för kommunal basservice, sammanlagt ]:[Ersättning för förlorade skatteinkomster orsakade av förändringar i beskattningsgrunden ]])</f>
        <v>5746015.8042916413</v>
      </c>
      <c r="Q133" s="34">
        <v>-133162.53100000005</v>
      </c>
      <c r="R133" s="347">
        <f>+Yhteenveto[[#This Row],[Statsandel för kommunal basservice, sammanlagt ]]+Yhteenveto[[#This Row],[Ersättning för förlorade skatteinkomster orsakade av förändringar i beskattningsgrunden ]]+Yhteenveto[[#This Row],[Hemkommunsersättningar, netto]]</f>
        <v>5612853.2732916409</v>
      </c>
      <c r="S133" s="11"/>
      <c r="T133"/>
    </row>
    <row r="134" spans="1:20" ht="15">
      <c r="A134" s="32">
        <v>421</v>
      </c>
      <c r="B134" s="13" t="s">
        <v>130</v>
      </c>
      <c r="C134" s="15">
        <v>695</v>
      </c>
      <c r="D134" s="15">
        <v>1057882.69</v>
      </c>
      <c r="E134" s="15">
        <v>441119.10944937624</v>
      </c>
      <c r="F134" s="234">
        <f>Yhteenveto[[#This Row],[Åldersstruktur, kalkylerade kostnader]]+Yhteenveto[[#This Row],[Andra kalkylerade kostnader]]</f>
        <v>1499001.7994493763</v>
      </c>
      <c r="G134" s="329">
        <v>1388.69</v>
      </c>
      <c r="H134" s="17">
        <v>965139.55</v>
      </c>
      <c r="I134" s="345">
        <f>Yhteenveto[[#This Row],[Kalkylerade kostander sammanlagt]]-Yhteenveto[[#This Row],[Självfinansieringsandel, €]]</f>
        <v>533862.24944937625</v>
      </c>
      <c r="J134" s="33">
        <v>222695.85077396219</v>
      </c>
      <c r="K134" s="34">
        <v>379384.49977213179</v>
      </c>
      <c r="L134" s="234">
        <f>Yhteenveto[[#This Row],[Statsandel efter självfinansieringsandelen (mellansumma)]]+Yhteenveto[[#This Row],[Tilläggsdelar sammanlagt]]+Yhteenveto[[#This Row],[Minskiningar och höjningar av statsandelen, netto]]</f>
        <v>1135942.5999954701</v>
      </c>
      <c r="M134" s="34">
        <v>196547.4678800673</v>
      </c>
      <c r="N134" s="308">
        <f>SUM(Yhteenveto[[#This Row],[Statsandelar före skatteutjämning ]]+Yhteenveto[[#This Row],[Utjämning av statsandelarna på basis av skatteinkomsterna]])</f>
        <v>1332490.0678755376</v>
      </c>
      <c r="O134" s="244">
        <v>171167.80470794902</v>
      </c>
      <c r="P134" s="380">
        <f>SUM(Yhteenveto[[#This Row],[Statsandel för kommunal basservice, sammanlagt ]:[Ersättning för förlorade skatteinkomster orsakade av förändringar i beskattningsgrunden ]])</f>
        <v>1503657.8725834866</v>
      </c>
      <c r="Q134" s="34">
        <v>0</v>
      </c>
      <c r="R134" s="347">
        <f>+Yhteenveto[[#This Row],[Statsandel för kommunal basservice, sammanlagt ]]+Yhteenveto[[#This Row],[Ersättning för förlorade skatteinkomster orsakade av förändringar i beskattningsgrunden ]]+Yhteenveto[[#This Row],[Hemkommunsersättningar, netto]]</f>
        <v>1503657.8725834866</v>
      </c>
      <c r="S134" s="11"/>
      <c r="T134"/>
    </row>
    <row r="135" spans="1:20" ht="15">
      <c r="A135" s="32">
        <v>422</v>
      </c>
      <c r="B135" s="13" t="s">
        <v>131</v>
      </c>
      <c r="C135" s="15">
        <v>10372</v>
      </c>
      <c r="D135" s="15">
        <v>10169009.91</v>
      </c>
      <c r="E135" s="15">
        <v>5042445.0706719812</v>
      </c>
      <c r="F135" s="234">
        <f>Yhteenveto[[#This Row],[Åldersstruktur, kalkylerade kostnader]]+Yhteenveto[[#This Row],[Andra kalkylerade kostnader]]</f>
        <v>15211454.980671981</v>
      </c>
      <c r="G135" s="329">
        <v>1388.69</v>
      </c>
      <c r="H135" s="17">
        <v>14403492.68</v>
      </c>
      <c r="I135" s="345">
        <f>Yhteenveto[[#This Row],[Kalkylerade kostander sammanlagt]]-Yhteenveto[[#This Row],[Självfinansieringsandel, €]]</f>
        <v>807962.30067198165</v>
      </c>
      <c r="J135" s="33">
        <v>1495340.1426876581</v>
      </c>
      <c r="K135" s="34">
        <v>-1599805.6691898429</v>
      </c>
      <c r="L135" s="234">
        <f>Yhteenveto[[#This Row],[Statsandel efter självfinansieringsandelen (mellansumma)]]+Yhteenveto[[#This Row],[Tilläggsdelar sammanlagt]]+Yhteenveto[[#This Row],[Minskiningar och höjningar av statsandelen, netto]]</f>
        <v>703496.77416979661</v>
      </c>
      <c r="M135" s="34">
        <v>3451300.5793498056</v>
      </c>
      <c r="N135" s="308">
        <f>SUM(Yhteenveto[[#This Row],[Statsandelar före skatteutjämning ]]+Yhteenveto[[#This Row],[Utjämning av statsandelarna på basis av skatteinkomsterna]])</f>
        <v>4154797.3535196022</v>
      </c>
      <c r="O135" s="244">
        <v>2083674.6945745316</v>
      </c>
      <c r="P135" s="380">
        <f>SUM(Yhteenveto[[#This Row],[Statsandel för kommunal basservice, sammanlagt ]:[Ersättning för förlorade skatteinkomster orsakade av förändringar i beskattningsgrunden ]])</f>
        <v>6238472.0480941338</v>
      </c>
      <c r="Q135" s="34">
        <v>137414.30349999998</v>
      </c>
      <c r="R135" s="347">
        <f>+Yhteenveto[[#This Row],[Statsandel för kommunal basservice, sammanlagt ]]+Yhteenveto[[#This Row],[Ersättning för förlorade skatteinkomster orsakade av förändringar i beskattningsgrunden ]]+Yhteenveto[[#This Row],[Hemkommunsersättningar, netto]]</f>
        <v>6375886.3515941342</v>
      </c>
      <c r="S135" s="11"/>
      <c r="T135"/>
    </row>
    <row r="136" spans="1:20" ht="15">
      <c r="A136" s="32">
        <v>423</v>
      </c>
      <c r="B136" s="13" t="s">
        <v>861</v>
      </c>
      <c r="C136" s="15">
        <v>20497</v>
      </c>
      <c r="D136" s="15">
        <v>37388533.659999996</v>
      </c>
      <c r="E136" s="15">
        <v>2739603.3962880489</v>
      </c>
      <c r="F136" s="234">
        <f>Yhteenveto[[#This Row],[Åldersstruktur, kalkylerade kostnader]]+Yhteenveto[[#This Row],[Andra kalkylerade kostnader]]</f>
        <v>40128137.056288049</v>
      </c>
      <c r="G136" s="329">
        <v>1388.69</v>
      </c>
      <c r="H136" s="17">
        <v>28463978.93</v>
      </c>
      <c r="I136" s="345">
        <f>Yhteenveto[[#This Row],[Kalkylerade kostander sammanlagt]]-Yhteenveto[[#This Row],[Självfinansieringsandel, €]]</f>
        <v>11664158.126288049</v>
      </c>
      <c r="J136" s="33">
        <v>760344.72076405305</v>
      </c>
      <c r="K136" s="34">
        <v>1246506.2151542609</v>
      </c>
      <c r="L136" s="234">
        <f>Yhteenveto[[#This Row],[Statsandel efter självfinansieringsandelen (mellansumma)]]+Yhteenveto[[#This Row],[Tilläggsdelar sammanlagt]]+Yhteenveto[[#This Row],[Minskiningar och höjningar av statsandelen, netto]]</f>
        <v>13671009.062206361</v>
      </c>
      <c r="M136" s="34">
        <v>2104133.6650734823</v>
      </c>
      <c r="N136" s="308">
        <f>SUM(Yhteenveto[[#This Row],[Statsandelar före skatteutjämning ]]+Yhteenveto[[#This Row],[Utjämning av statsandelarna på basis av skatteinkomsterna]])</f>
        <v>15775142.727279844</v>
      </c>
      <c r="O136" s="244">
        <v>2498054.886262083</v>
      </c>
      <c r="P136" s="380">
        <f>SUM(Yhteenveto[[#This Row],[Statsandel för kommunal basservice, sammanlagt ]:[Ersättning för förlorade skatteinkomster orsakade av förändringar i beskattningsgrunden ]])</f>
        <v>18273197.613541927</v>
      </c>
      <c r="Q136" s="34">
        <v>-730633.53750000021</v>
      </c>
      <c r="R136" s="347">
        <f>+Yhteenveto[[#This Row],[Statsandel för kommunal basservice, sammanlagt ]]+Yhteenveto[[#This Row],[Ersättning för förlorade skatteinkomster orsakade av förändringar i beskattningsgrunden ]]+Yhteenveto[[#This Row],[Hemkommunsersättningar, netto]]</f>
        <v>17542564.076041926</v>
      </c>
      <c r="S136" s="11"/>
      <c r="T136"/>
    </row>
    <row r="137" spans="1:20" ht="15">
      <c r="A137" s="32">
        <v>425</v>
      </c>
      <c r="B137" s="13" t="s">
        <v>862</v>
      </c>
      <c r="C137" s="15">
        <v>10258</v>
      </c>
      <c r="D137" s="15">
        <v>29655743.530000001</v>
      </c>
      <c r="E137" s="15">
        <v>1117068.225176509</v>
      </c>
      <c r="F137" s="234">
        <f>Yhteenveto[[#This Row],[Åldersstruktur, kalkylerade kostnader]]+Yhteenveto[[#This Row],[Andra kalkylerade kostnader]]</f>
        <v>30772811.755176511</v>
      </c>
      <c r="G137" s="329">
        <v>1388.69</v>
      </c>
      <c r="H137" s="17">
        <v>14245182.020000001</v>
      </c>
      <c r="I137" s="345">
        <f>Yhteenveto[[#This Row],[Kalkylerade kostander sammanlagt]]-Yhteenveto[[#This Row],[Självfinansieringsandel, €]]</f>
        <v>16527629.735176509</v>
      </c>
      <c r="J137" s="33">
        <v>326992.34361549461</v>
      </c>
      <c r="K137" s="34">
        <v>-3110985.3519621235</v>
      </c>
      <c r="L137" s="234">
        <f>Yhteenveto[[#This Row],[Statsandel efter självfinansieringsandelen (mellansumma)]]+Yhteenveto[[#This Row],[Tilläggsdelar sammanlagt]]+Yhteenveto[[#This Row],[Minskiningar och höjningar av statsandelen, netto]]</f>
        <v>13743636.726829879</v>
      </c>
      <c r="M137" s="34">
        <v>5142157.3466271069</v>
      </c>
      <c r="N137" s="308">
        <f>SUM(Yhteenveto[[#This Row],[Statsandelar före skatteutjämning ]]+Yhteenveto[[#This Row],[Utjämning av statsandelarna på basis av skatteinkomsterna]])</f>
        <v>18885794.073456988</v>
      </c>
      <c r="O137" s="244">
        <v>1152653.9221954255</v>
      </c>
      <c r="P137" s="380">
        <f>SUM(Yhteenveto[[#This Row],[Statsandel för kommunal basservice, sammanlagt ]:[Ersättning för förlorade skatteinkomster orsakade av förändringar i beskattningsgrunden ]])</f>
        <v>20038447.995652415</v>
      </c>
      <c r="Q137" s="34">
        <v>-12139.183449999982</v>
      </c>
      <c r="R137" s="347">
        <f>+Yhteenveto[[#This Row],[Statsandel för kommunal basservice, sammanlagt ]]+Yhteenveto[[#This Row],[Ersättning för förlorade skatteinkomster orsakade av förändringar i beskattningsgrunden ]]+Yhteenveto[[#This Row],[Hemkommunsersättningar, netto]]</f>
        <v>20026308.812202416</v>
      </c>
      <c r="S137" s="11"/>
      <c r="T137"/>
    </row>
    <row r="138" spans="1:20" ht="15">
      <c r="A138" s="32">
        <v>426</v>
      </c>
      <c r="B138" s="13" t="s">
        <v>134</v>
      </c>
      <c r="C138" s="15">
        <v>11962</v>
      </c>
      <c r="D138" s="15">
        <v>20300207.809999999</v>
      </c>
      <c r="E138" s="15">
        <v>2181415.6371324775</v>
      </c>
      <c r="F138" s="234">
        <f>Yhteenveto[[#This Row],[Åldersstruktur, kalkylerade kostnader]]+Yhteenveto[[#This Row],[Andra kalkylerade kostnader]]</f>
        <v>22481623.447132476</v>
      </c>
      <c r="G138" s="329">
        <v>1388.69</v>
      </c>
      <c r="H138" s="17">
        <v>16611509.780000001</v>
      </c>
      <c r="I138" s="345">
        <f>Yhteenveto[[#This Row],[Kalkylerade kostander sammanlagt]]-Yhteenveto[[#This Row],[Självfinansieringsandel, €]]</f>
        <v>5870113.6671324745</v>
      </c>
      <c r="J138" s="33">
        <v>330541.78068837622</v>
      </c>
      <c r="K138" s="34">
        <v>-4234300.6749319676</v>
      </c>
      <c r="L138" s="234">
        <f>Yhteenveto[[#This Row],[Statsandel efter självfinansieringsandelen (mellansumma)]]+Yhteenveto[[#This Row],[Tilläggsdelar sammanlagt]]+Yhteenveto[[#This Row],[Minskiningar och höjningar av statsandelen, netto]]</f>
        <v>1966354.772888883</v>
      </c>
      <c r="M138" s="34">
        <v>5975700.0152636115</v>
      </c>
      <c r="N138" s="308">
        <f>SUM(Yhteenveto[[#This Row],[Statsandelar före skatteutjämning ]]+Yhteenveto[[#This Row],[Utjämning av statsandelarna på basis av skatteinkomsterna]])</f>
        <v>7942054.7881524945</v>
      </c>
      <c r="O138" s="244">
        <v>2072703.9688236376</v>
      </c>
      <c r="P138" s="380">
        <f>SUM(Yhteenveto[[#This Row],[Statsandel för kommunal basservice, sammanlagt ]:[Ersättning för förlorade skatteinkomster orsakade av förändringar i beskattningsgrunden ]])</f>
        <v>10014758.756976131</v>
      </c>
      <c r="Q138" s="34">
        <v>-755156.56780000008</v>
      </c>
      <c r="R138" s="347">
        <f>+Yhteenveto[[#This Row],[Statsandel för kommunal basservice, sammanlagt ]]+Yhteenveto[[#This Row],[Ersättning för förlorade skatteinkomster orsakade av förändringar i beskattningsgrunden ]]+Yhteenveto[[#This Row],[Hemkommunsersättningar, netto]]</f>
        <v>9259602.189176131</v>
      </c>
      <c r="S138" s="11"/>
      <c r="T138"/>
    </row>
    <row r="139" spans="1:20" ht="15">
      <c r="A139" s="32">
        <v>430</v>
      </c>
      <c r="B139" s="13" t="s">
        <v>135</v>
      </c>
      <c r="C139" s="15">
        <v>15392</v>
      </c>
      <c r="D139" s="15">
        <v>19981303.68</v>
      </c>
      <c r="E139" s="15">
        <v>3186124.2907836498</v>
      </c>
      <c r="F139" s="234">
        <f>Yhteenveto[[#This Row],[Åldersstruktur, kalkylerade kostnader]]+Yhteenveto[[#This Row],[Andra kalkylerade kostnader]]</f>
        <v>23167427.970783651</v>
      </c>
      <c r="G139" s="329">
        <v>1388.69</v>
      </c>
      <c r="H139" s="17">
        <v>21374716.48</v>
      </c>
      <c r="I139" s="345">
        <f>Yhteenveto[[#This Row],[Kalkylerade kostander sammanlagt]]-Yhteenveto[[#This Row],[Självfinansieringsandel, €]]</f>
        <v>1792711.4907836504</v>
      </c>
      <c r="J139" s="33">
        <v>515099.91848896432</v>
      </c>
      <c r="K139" s="34">
        <v>-106744.72227955284</v>
      </c>
      <c r="L139" s="234">
        <f>Yhteenveto[[#This Row],[Statsandel efter självfinansieringsandelen (mellansumma)]]+Yhteenveto[[#This Row],[Tilläggsdelar sammanlagt]]+Yhteenveto[[#This Row],[Minskiningar och höjningar av statsandelen, netto]]</f>
        <v>2201066.686993062</v>
      </c>
      <c r="M139" s="34">
        <v>6096013.1881590029</v>
      </c>
      <c r="N139" s="308">
        <f>SUM(Yhteenveto[[#This Row],[Statsandelar före skatteutjämning ]]+Yhteenveto[[#This Row],[Utjämning av statsandelarna på basis av skatteinkomsterna]])</f>
        <v>8297079.8751520645</v>
      </c>
      <c r="O139" s="244">
        <v>3262020.8470723964</v>
      </c>
      <c r="P139" s="380">
        <f>SUM(Yhteenveto[[#This Row],[Statsandel för kommunal basservice, sammanlagt ]:[Ersättning för förlorade skatteinkomster orsakade av förändringar i beskattningsgrunden ]])</f>
        <v>11559100.722224461</v>
      </c>
      <c r="Q139" s="34">
        <v>47649.689000000013</v>
      </c>
      <c r="R139" s="347">
        <f>+Yhteenveto[[#This Row],[Statsandel för kommunal basservice, sammanlagt ]]+Yhteenveto[[#This Row],[Ersättning för förlorade skatteinkomster orsakade av förändringar i beskattningsgrunden ]]+Yhteenveto[[#This Row],[Hemkommunsersättningar, netto]]</f>
        <v>11606750.41122446</v>
      </c>
      <c r="S139" s="11"/>
      <c r="T139"/>
    </row>
    <row r="140" spans="1:20" ht="15">
      <c r="A140" s="32">
        <v>433</v>
      </c>
      <c r="B140" s="13" t="s">
        <v>136</v>
      </c>
      <c r="C140" s="15">
        <v>7749</v>
      </c>
      <c r="D140" s="15">
        <v>12093224.010000002</v>
      </c>
      <c r="E140" s="15">
        <v>1396021.7258487265</v>
      </c>
      <c r="F140" s="234">
        <f>Yhteenveto[[#This Row],[Åldersstruktur, kalkylerade kostnader]]+Yhteenveto[[#This Row],[Andra kalkylerade kostnader]]</f>
        <v>13489245.735848729</v>
      </c>
      <c r="G140" s="329">
        <v>1388.69</v>
      </c>
      <c r="H140" s="17">
        <v>10760958.810000001</v>
      </c>
      <c r="I140" s="345">
        <f>Yhteenveto[[#This Row],[Kalkylerade kostander sammanlagt]]-Yhteenveto[[#This Row],[Självfinansieringsandel, €]]</f>
        <v>2728286.925848728</v>
      </c>
      <c r="J140" s="33">
        <v>186274.31842886057</v>
      </c>
      <c r="K140" s="34">
        <v>-818206.1545543666</v>
      </c>
      <c r="L140" s="234">
        <f>Yhteenveto[[#This Row],[Statsandel efter självfinansieringsandelen (mellansumma)]]+Yhteenveto[[#This Row],[Tilläggsdelar sammanlagt]]+Yhteenveto[[#This Row],[Minskiningar och höjningar av statsandelen, netto]]</f>
        <v>2096355.089723222</v>
      </c>
      <c r="M140" s="34">
        <v>2289313.0917410306</v>
      </c>
      <c r="N140" s="308">
        <f>SUM(Yhteenveto[[#This Row],[Statsandelar före skatteutjämning ]]+Yhteenveto[[#This Row],[Utjämning av statsandelarna på basis av skatteinkomsterna]])</f>
        <v>4385668.181464253</v>
      </c>
      <c r="O140" s="244">
        <v>1403191.154405253</v>
      </c>
      <c r="P140" s="380">
        <f>SUM(Yhteenveto[[#This Row],[Statsandel för kommunal basservice, sammanlagt ]:[Ersättning för förlorade skatteinkomster orsakade av förändringar i beskattningsgrunden ]])</f>
        <v>5788859.335869506</v>
      </c>
      <c r="Q140" s="34">
        <v>7533.8424999999988</v>
      </c>
      <c r="R140" s="347">
        <f>+Yhteenveto[[#This Row],[Statsandel för kommunal basservice, sammanlagt ]]+Yhteenveto[[#This Row],[Ersättning för förlorade skatteinkomster orsakade av förändringar i beskattningsgrunden ]]+Yhteenveto[[#This Row],[Hemkommunsersättningar, netto]]</f>
        <v>5796393.1783695063</v>
      </c>
      <c r="S140" s="11"/>
      <c r="T140"/>
    </row>
    <row r="141" spans="1:20" ht="15">
      <c r="A141" s="32">
        <v>434</v>
      </c>
      <c r="B141" s="13" t="s">
        <v>863</v>
      </c>
      <c r="C141" s="15">
        <v>14568</v>
      </c>
      <c r="D141" s="15">
        <v>18685104.310000002</v>
      </c>
      <c r="E141" s="15">
        <v>5508236.591414717</v>
      </c>
      <c r="F141" s="234">
        <f>Yhteenveto[[#This Row],[Åldersstruktur, kalkylerade kostnader]]+Yhteenveto[[#This Row],[Andra kalkylerade kostnader]]</f>
        <v>24193340.901414718</v>
      </c>
      <c r="G141" s="329">
        <v>1388.69</v>
      </c>
      <c r="H141" s="17">
        <v>20230435.920000002</v>
      </c>
      <c r="I141" s="345">
        <f>Yhteenveto[[#This Row],[Kalkylerade kostander sammanlagt]]-Yhteenveto[[#This Row],[Självfinansieringsandel, €]]</f>
        <v>3962904.9814147167</v>
      </c>
      <c r="J141" s="33">
        <v>390471.59774785413</v>
      </c>
      <c r="K141" s="34">
        <v>1637846.1313923502</v>
      </c>
      <c r="L141" s="234">
        <f>Yhteenveto[[#This Row],[Statsandel efter självfinansieringsandelen (mellansumma)]]+Yhteenveto[[#This Row],[Tilläggsdelar sammanlagt]]+Yhteenveto[[#This Row],[Minskiningar och höjningar av statsandelen, netto]]</f>
        <v>5991222.7105549211</v>
      </c>
      <c r="M141" s="34">
        <v>884375.8336557555</v>
      </c>
      <c r="N141" s="308">
        <f>SUM(Yhteenveto[[#This Row],[Statsandelar före skatteutjämning ]]+Yhteenveto[[#This Row],[Utjämning av statsandelarna på basis av skatteinkomsterna]])</f>
        <v>6875598.5442106761</v>
      </c>
      <c r="O141" s="244">
        <v>2582080.7873557578</v>
      </c>
      <c r="P141" s="380">
        <f>SUM(Yhteenveto[[#This Row],[Statsandel för kommunal basservice, sammanlagt ]:[Ersättning för förlorade skatteinkomster orsakade av förändringar i beskattningsgrunden ]])</f>
        <v>9457679.3315664344</v>
      </c>
      <c r="Q141" s="34">
        <v>906850.85950000002</v>
      </c>
      <c r="R141" s="347">
        <f>+Yhteenveto[[#This Row],[Statsandel för kommunal basservice, sammanlagt ]]+Yhteenveto[[#This Row],[Ersättning för förlorade skatteinkomster orsakade av förändringar i beskattningsgrunden ]]+Yhteenveto[[#This Row],[Hemkommunsersättningar, netto]]</f>
        <v>10364530.191066435</v>
      </c>
      <c r="S141" s="11"/>
      <c r="T141"/>
    </row>
    <row r="142" spans="1:20" ht="15">
      <c r="A142" s="32">
        <v>435</v>
      </c>
      <c r="B142" s="13" t="s">
        <v>138</v>
      </c>
      <c r="C142" s="15">
        <v>692</v>
      </c>
      <c r="D142" s="15">
        <v>500603.20000000007</v>
      </c>
      <c r="E142" s="15">
        <v>335131.43543501874</v>
      </c>
      <c r="F142" s="234">
        <f>Yhteenveto[[#This Row],[Åldersstruktur, kalkylerade kostnader]]+Yhteenveto[[#This Row],[Andra kalkylerade kostnader]]</f>
        <v>835734.6354350188</v>
      </c>
      <c r="G142" s="329">
        <v>1388.69</v>
      </c>
      <c r="H142" s="17">
        <v>960973.48</v>
      </c>
      <c r="I142" s="345">
        <f>Yhteenveto[[#This Row],[Kalkylerade kostander sammanlagt]]-Yhteenveto[[#This Row],[Självfinansieringsandel, €]]</f>
        <v>-125238.84456498118</v>
      </c>
      <c r="J142" s="33">
        <v>210787.15860131913</v>
      </c>
      <c r="K142" s="34">
        <v>716161.71156164072</v>
      </c>
      <c r="L142" s="234">
        <f>Yhteenveto[[#This Row],[Statsandel efter självfinansieringsandelen (mellansumma)]]+Yhteenveto[[#This Row],[Tilläggsdelar sammanlagt]]+Yhteenveto[[#This Row],[Minskiningar och höjningar av statsandelen, netto]]</f>
        <v>801710.02559797862</v>
      </c>
      <c r="M142" s="34">
        <v>51482.053425145852</v>
      </c>
      <c r="N142" s="308">
        <f>SUM(Yhteenveto[[#This Row],[Statsandelar före skatteutjämning ]]+Yhteenveto[[#This Row],[Utjämning av statsandelarna på basis av skatteinkomsterna]])</f>
        <v>853192.07902312442</v>
      </c>
      <c r="O142" s="244">
        <v>149774.89296295712</v>
      </c>
      <c r="P142" s="380">
        <f>SUM(Yhteenveto[[#This Row],[Statsandel för kommunal basservice, sammanlagt ]:[Ersättning för förlorade skatteinkomster orsakade av förändringar i beskattningsgrunden ]])</f>
        <v>1002966.9719860816</v>
      </c>
      <c r="Q142" s="34">
        <v>-59599.407500000016</v>
      </c>
      <c r="R142" s="347">
        <f>+Yhteenveto[[#This Row],[Statsandel för kommunal basservice, sammanlagt ]]+Yhteenveto[[#This Row],[Ersättning för förlorade skatteinkomster orsakade av förändringar i beskattningsgrunden ]]+Yhteenveto[[#This Row],[Hemkommunsersättningar, netto]]</f>
        <v>943367.5644860816</v>
      </c>
      <c r="S142" s="11"/>
      <c r="T142"/>
    </row>
    <row r="143" spans="1:20" ht="15">
      <c r="A143" s="32">
        <v>436</v>
      </c>
      <c r="B143" s="13" t="s">
        <v>139</v>
      </c>
      <c r="C143" s="15">
        <v>1988</v>
      </c>
      <c r="D143" s="15">
        <v>4732004.0699999994</v>
      </c>
      <c r="E143" s="15">
        <v>345421.02602601901</v>
      </c>
      <c r="F143" s="234">
        <f>Yhteenveto[[#This Row],[Åldersstruktur, kalkylerade kostnader]]+Yhteenveto[[#This Row],[Andra kalkylerade kostnader]]</f>
        <v>5077425.0960260183</v>
      </c>
      <c r="G143" s="329">
        <v>1388.69</v>
      </c>
      <c r="H143" s="17">
        <v>2760715.72</v>
      </c>
      <c r="I143" s="345">
        <f>Yhteenveto[[#This Row],[Kalkylerade kostander sammanlagt]]-Yhteenveto[[#This Row],[Självfinansieringsandel, €]]</f>
        <v>2316709.3760260181</v>
      </c>
      <c r="J143" s="33">
        <v>57022.584130914212</v>
      </c>
      <c r="K143" s="34">
        <v>-488141.32255554223</v>
      </c>
      <c r="L143" s="234">
        <f>Yhteenveto[[#This Row],[Statsandel efter självfinansieringsandelen (mellansumma)]]+Yhteenveto[[#This Row],[Tilläggsdelar sammanlagt]]+Yhteenveto[[#This Row],[Minskiningar och höjningar av statsandelen, netto]]</f>
        <v>1885590.6376013902</v>
      </c>
      <c r="M143" s="34">
        <v>1370357.932213129</v>
      </c>
      <c r="N143" s="308">
        <f>SUM(Yhteenveto[[#This Row],[Statsandelar före skatteutjämning ]]+Yhteenveto[[#This Row],[Utjämning av statsandelarna på basis av skatteinkomsterna]])</f>
        <v>3255948.569814519</v>
      </c>
      <c r="O143" s="244">
        <v>322752.50759831484</v>
      </c>
      <c r="P143" s="380">
        <f>SUM(Yhteenveto[[#This Row],[Statsandel för kommunal basservice, sammanlagt ]:[Ersättning för förlorade skatteinkomster orsakade av förändringar i beskattningsgrunden ]])</f>
        <v>3578701.0774128339</v>
      </c>
      <c r="Q143" s="34">
        <v>-10696.564499999993</v>
      </c>
      <c r="R143" s="347">
        <f>+Yhteenveto[[#This Row],[Statsandel för kommunal basservice, sammanlagt ]]+Yhteenveto[[#This Row],[Ersättning för förlorade skatteinkomster orsakade av förändringar i beskattningsgrunden ]]+Yhteenveto[[#This Row],[Hemkommunsersättningar, netto]]</f>
        <v>3568004.5129128341</v>
      </c>
      <c r="S143" s="11"/>
      <c r="T143"/>
    </row>
    <row r="144" spans="1:20" ht="15">
      <c r="A144" s="32">
        <v>440</v>
      </c>
      <c r="B144" s="13" t="s">
        <v>864</v>
      </c>
      <c r="C144" s="15">
        <v>5732</v>
      </c>
      <c r="D144" s="15">
        <v>15664084.210000001</v>
      </c>
      <c r="E144" s="15">
        <v>2746606.9582689521</v>
      </c>
      <c r="F144" s="234">
        <f>Yhteenveto[[#This Row],[Åldersstruktur, kalkylerade kostnader]]+Yhteenveto[[#This Row],[Andra kalkylerade kostnader]]</f>
        <v>18410691.168268953</v>
      </c>
      <c r="G144" s="329">
        <v>1388.69</v>
      </c>
      <c r="H144" s="17">
        <v>7959971.0800000001</v>
      </c>
      <c r="I144" s="345">
        <f>Yhteenveto[[#This Row],[Kalkylerade kostander sammanlagt]]-Yhteenveto[[#This Row],[Självfinansieringsandel, €]]</f>
        <v>10450720.088268952</v>
      </c>
      <c r="J144" s="33">
        <v>264274.57820758264</v>
      </c>
      <c r="K144" s="34">
        <v>-2754870.5537377731</v>
      </c>
      <c r="L144" s="234">
        <f>Yhteenveto[[#This Row],[Statsandel efter självfinansieringsandelen (mellansumma)]]+Yhteenveto[[#This Row],[Tilläggsdelar sammanlagt]]+Yhteenveto[[#This Row],[Minskiningar och höjningar av statsandelen, netto]]</f>
        <v>7960124.1127387621</v>
      </c>
      <c r="M144" s="34">
        <v>3109938.5714811538</v>
      </c>
      <c r="N144" s="308">
        <f>SUM(Yhteenveto[[#This Row],[Statsandelar före skatteutjämning ]]+Yhteenveto[[#This Row],[Utjämning av statsandelarna på basis av skatteinkomsterna]])</f>
        <v>11070062.684219915</v>
      </c>
      <c r="O144" s="244">
        <v>758111.19354579132</v>
      </c>
      <c r="P144" s="380">
        <f>SUM(Yhteenveto[[#This Row],[Statsandel för kommunal basservice, sammanlagt ]:[Ersättning för förlorade skatteinkomster orsakade av förändringar i beskattningsgrunden ]])</f>
        <v>11828173.877765708</v>
      </c>
      <c r="Q144" s="34">
        <v>-64149.549999999974</v>
      </c>
      <c r="R144" s="347">
        <f>+Yhteenveto[[#This Row],[Statsandel för kommunal basservice, sammanlagt ]]+Yhteenveto[[#This Row],[Ersättning för förlorade skatteinkomster orsakade av förändringar i beskattningsgrunden ]]+Yhteenveto[[#This Row],[Hemkommunsersättningar, netto]]</f>
        <v>11764024.327765707</v>
      </c>
      <c r="S144" s="11"/>
      <c r="T144"/>
    </row>
    <row r="145" spans="1:20" ht="15">
      <c r="A145" s="32">
        <v>441</v>
      </c>
      <c r="B145" s="13" t="s">
        <v>141</v>
      </c>
      <c r="C145" s="15">
        <v>4421</v>
      </c>
      <c r="D145" s="15">
        <v>5155070.24</v>
      </c>
      <c r="E145" s="15">
        <v>1375911.1408725502</v>
      </c>
      <c r="F145" s="234">
        <f>Yhteenveto[[#This Row],[Åldersstruktur, kalkylerade kostnader]]+Yhteenveto[[#This Row],[Andra kalkylerade kostnader]]</f>
        <v>6530981.3808725504</v>
      </c>
      <c r="G145" s="329">
        <v>1388.69</v>
      </c>
      <c r="H145" s="17">
        <v>6139398.4900000002</v>
      </c>
      <c r="I145" s="345">
        <f>Yhteenveto[[#This Row],[Kalkylerade kostander sammanlagt]]-Yhteenveto[[#This Row],[Självfinansieringsandel, €]]</f>
        <v>391582.8908725502</v>
      </c>
      <c r="J145" s="33">
        <v>305966.90443162603</v>
      </c>
      <c r="K145" s="34">
        <v>-1524317.6219523528</v>
      </c>
      <c r="L145" s="234">
        <f>Yhteenveto[[#This Row],[Statsandel efter självfinansieringsandelen (mellansumma)]]+Yhteenveto[[#This Row],[Tilläggsdelar sammanlagt]]+Yhteenveto[[#This Row],[Minskiningar och höjningar av statsandelen, netto]]</f>
        <v>-826767.82664817665</v>
      </c>
      <c r="M145" s="34">
        <v>1133238.7092830553</v>
      </c>
      <c r="N145" s="308">
        <f>SUM(Yhteenveto[[#This Row],[Statsandelar före skatteutjämning ]]+Yhteenveto[[#This Row],[Utjämning av statsandelarna på basis av skatteinkomsterna]])</f>
        <v>306470.88263487862</v>
      </c>
      <c r="O145" s="244">
        <v>875665.43026136665</v>
      </c>
      <c r="P145" s="380">
        <f>SUM(Yhteenveto[[#This Row],[Statsandel för kommunal basservice, sammanlagt ]:[Ersättning för förlorade skatteinkomster orsakade av förändringar i beskattningsgrunden ]])</f>
        <v>1182136.3128962452</v>
      </c>
      <c r="Q145" s="34">
        <v>-93195.869500000001</v>
      </c>
      <c r="R145" s="347">
        <f>+Yhteenveto[[#This Row],[Statsandel för kommunal basservice, sammanlagt ]]+Yhteenveto[[#This Row],[Ersättning för förlorade skatteinkomster orsakade av förändringar i beskattningsgrunden ]]+Yhteenveto[[#This Row],[Hemkommunsersättningar, netto]]</f>
        <v>1088940.4433962451</v>
      </c>
      <c r="S145" s="11"/>
      <c r="T145"/>
    </row>
    <row r="146" spans="1:20" ht="15">
      <c r="A146" s="32">
        <v>444</v>
      </c>
      <c r="B146" s="13" t="s">
        <v>865</v>
      </c>
      <c r="C146" s="15">
        <v>45811</v>
      </c>
      <c r="D146" s="15">
        <v>68126483.109999999</v>
      </c>
      <c r="E146" s="15">
        <v>10752870.332075479</v>
      </c>
      <c r="F146" s="234">
        <f>Yhteenveto[[#This Row],[Åldersstruktur, kalkylerade kostnader]]+Yhteenveto[[#This Row],[Andra kalkylerade kostnader]]</f>
        <v>78879353.442075476</v>
      </c>
      <c r="G146" s="329">
        <v>1388.69</v>
      </c>
      <c r="H146" s="17">
        <v>63617277.590000004</v>
      </c>
      <c r="I146" s="345">
        <f>Yhteenveto[[#This Row],[Kalkylerade kostander sammanlagt]]-Yhteenveto[[#This Row],[Självfinansieringsandel, €]]</f>
        <v>15262075.852075472</v>
      </c>
      <c r="J146" s="33">
        <v>1287242.3737172296</v>
      </c>
      <c r="K146" s="34">
        <v>-374914.99768767692</v>
      </c>
      <c r="L146" s="234">
        <f>Yhteenveto[[#This Row],[Statsandel efter självfinansieringsandelen (mellansumma)]]+Yhteenveto[[#This Row],[Tilläggsdelar sammanlagt]]+Yhteenveto[[#This Row],[Minskiningar och höjningar av statsandelen, netto]]</f>
        <v>16174403.228105025</v>
      </c>
      <c r="M146" s="34">
        <v>6077122.0687223747</v>
      </c>
      <c r="N146" s="308">
        <f>SUM(Yhteenveto[[#This Row],[Statsandelar före skatteutjämning ]]+Yhteenveto[[#This Row],[Utjämning av statsandelarna på basis av skatteinkomsterna]])</f>
        <v>22251525.296827398</v>
      </c>
      <c r="O146" s="244">
        <v>7023420.3214530004</v>
      </c>
      <c r="P146" s="380">
        <f>SUM(Yhteenveto[[#This Row],[Statsandel för kommunal basservice, sammanlagt ]:[Ersättning för förlorade skatteinkomster orsakade av förändringar i beskattningsgrunden ]])</f>
        <v>29274945.6182804</v>
      </c>
      <c r="Q146" s="34">
        <v>2399045.4768499997</v>
      </c>
      <c r="R146" s="347">
        <f>+Yhteenveto[[#This Row],[Statsandel för kommunal basservice, sammanlagt ]]+Yhteenveto[[#This Row],[Ersättning för förlorade skatteinkomster orsakade av förändringar i beskattningsgrunden ]]+Yhteenveto[[#This Row],[Hemkommunsersättningar, netto]]</f>
        <v>31673991.095130399</v>
      </c>
      <c r="S146" s="11"/>
      <c r="T146"/>
    </row>
    <row r="147" spans="1:20" ht="15">
      <c r="A147" s="32">
        <v>445</v>
      </c>
      <c r="B147" s="13" t="s">
        <v>866</v>
      </c>
      <c r="C147" s="15">
        <v>14991</v>
      </c>
      <c r="D147" s="15">
        <v>21554502.650000002</v>
      </c>
      <c r="E147" s="15">
        <v>11267507.795407169</v>
      </c>
      <c r="F147" s="234">
        <f>Yhteenveto[[#This Row],[Åldersstruktur, kalkylerade kostnader]]+Yhteenveto[[#This Row],[Andra kalkylerade kostnader]]</f>
        <v>32822010.445407171</v>
      </c>
      <c r="G147" s="329">
        <v>1388.69</v>
      </c>
      <c r="H147" s="17">
        <v>20817851.789999999</v>
      </c>
      <c r="I147" s="345">
        <f>Yhteenveto[[#This Row],[Kalkylerade kostander sammanlagt]]-Yhteenveto[[#This Row],[Självfinansieringsandel, €]]</f>
        <v>12004158.655407172</v>
      </c>
      <c r="J147" s="33">
        <v>425914.03034851933</v>
      </c>
      <c r="K147" s="34">
        <v>-6858224.3272825908</v>
      </c>
      <c r="L147" s="234">
        <f>Yhteenveto[[#This Row],[Statsandel efter självfinansieringsandelen (mellansumma)]]+Yhteenveto[[#This Row],[Tilläggsdelar sammanlagt]]+Yhteenveto[[#This Row],[Minskiningar och höjningar av statsandelen, netto]]</f>
        <v>5571848.3584730998</v>
      </c>
      <c r="M147" s="34">
        <v>295021.01184143737</v>
      </c>
      <c r="N147" s="308">
        <f>SUM(Yhteenveto[[#This Row],[Statsandelar före skatteutjämning ]]+Yhteenveto[[#This Row],[Utjämning av statsandelarna på basis av skatteinkomsterna]])</f>
        <v>5866869.3703145375</v>
      </c>
      <c r="O147" s="244">
        <v>2358629.6294035884</v>
      </c>
      <c r="P147" s="380">
        <f>SUM(Yhteenveto[[#This Row],[Statsandel för kommunal basservice, sammanlagt ]:[Ersättning för förlorade skatteinkomster orsakade av förändringar i beskattningsgrunden ]])</f>
        <v>8225498.9997181259</v>
      </c>
      <c r="Q147" s="34">
        <v>126255.26549999995</v>
      </c>
      <c r="R147" s="347">
        <f>+Yhteenveto[[#This Row],[Statsandel för kommunal basservice, sammanlagt ]]+Yhteenveto[[#This Row],[Ersättning för förlorade skatteinkomster orsakade av förändringar i beskattningsgrunden ]]+Yhteenveto[[#This Row],[Hemkommunsersättningar, netto]]</f>
        <v>8351754.2652181257</v>
      </c>
      <c r="S147" s="11"/>
      <c r="T147"/>
    </row>
    <row r="148" spans="1:20" ht="15">
      <c r="A148" s="32">
        <v>475</v>
      </c>
      <c r="B148" s="13" t="s">
        <v>867</v>
      </c>
      <c r="C148" s="15">
        <v>5479</v>
      </c>
      <c r="D148" s="15">
        <v>8377607.1800000006</v>
      </c>
      <c r="E148" s="15">
        <v>4744703.7547700284</v>
      </c>
      <c r="F148" s="234">
        <f>Yhteenveto[[#This Row],[Åldersstruktur, kalkylerade kostnader]]+Yhteenveto[[#This Row],[Andra kalkylerade kostnader]]</f>
        <v>13122310.934770029</v>
      </c>
      <c r="G148" s="329">
        <v>1388.69</v>
      </c>
      <c r="H148" s="17">
        <v>7608632.5100000007</v>
      </c>
      <c r="I148" s="345">
        <f>Yhteenveto[[#This Row],[Kalkylerade kostander sammanlagt]]-Yhteenveto[[#This Row],[Självfinansieringsandel, €]]</f>
        <v>5513678.4247700283</v>
      </c>
      <c r="J148" s="33">
        <v>192663.77278385928</v>
      </c>
      <c r="K148" s="34">
        <v>-2855147.2025370635</v>
      </c>
      <c r="L148" s="234">
        <f>Yhteenveto[[#This Row],[Statsandel efter självfinansieringsandelen (mellansumma)]]+Yhteenveto[[#This Row],[Tilläggsdelar sammanlagt]]+Yhteenveto[[#This Row],[Minskiningar och höjningar av statsandelen, netto]]</f>
        <v>2851194.9950168245</v>
      </c>
      <c r="M148" s="34">
        <v>1760521.3545379383</v>
      </c>
      <c r="N148" s="308">
        <f>SUM(Yhteenveto[[#This Row],[Statsandelar före skatteutjämning ]]+Yhteenveto[[#This Row],[Utjämning av statsandelarna på basis av skatteinkomsterna]])</f>
        <v>4611716.3495547622</v>
      </c>
      <c r="O148" s="244">
        <v>1089548.6860257196</v>
      </c>
      <c r="P148" s="380">
        <f>SUM(Yhteenveto[[#This Row],[Statsandel för kommunal basservice, sammanlagt ]:[Ersättning för förlorade skatteinkomster orsakade av förändringar i beskattningsgrunden ]])</f>
        <v>5701265.0355804823</v>
      </c>
      <c r="Q148" s="34">
        <v>725352.38850000012</v>
      </c>
      <c r="R148" s="347">
        <f>+Yhteenveto[[#This Row],[Statsandel för kommunal basservice, sammanlagt ]]+Yhteenveto[[#This Row],[Ersättning för förlorade skatteinkomster orsakade av förändringar i beskattningsgrunden ]]+Yhteenveto[[#This Row],[Hemkommunsersättningar, netto]]</f>
        <v>6426617.4240804827</v>
      </c>
      <c r="S148" s="11"/>
      <c r="T148"/>
    </row>
    <row r="149" spans="1:20" ht="15">
      <c r="A149" s="32">
        <v>480</v>
      </c>
      <c r="B149" s="13" t="s">
        <v>145</v>
      </c>
      <c r="C149" s="15">
        <v>1978</v>
      </c>
      <c r="D149" s="15">
        <v>3092622.3600000003</v>
      </c>
      <c r="E149" s="15">
        <v>394010.22668768541</v>
      </c>
      <c r="F149" s="234">
        <f>Yhteenveto[[#This Row],[Åldersstruktur, kalkylerade kostnader]]+Yhteenveto[[#This Row],[Andra kalkylerade kostnader]]</f>
        <v>3486632.5866876859</v>
      </c>
      <c r="G149" s="329">
        <v>1388.69</v>
      </c>
      <c r="H149" s="17">
        <v>2746828.8200000003</v>
      </c>
      <c r="I149" s="345">
        <f>Yhteenveto[[#This Row],[Kalkylerade kostander sammanlagt]]-Yhteenveto[[#This Row],[Självfinansieringsandel, €]]</f>
        <v>739803.76668768562</v>
      </c>
      <c r="J149" s="33">
        <v>45383.119669176522</v>
      </c>
      <c r="K149" s="34">
        <v>-88503.871430119834</v>
      </c>
      <c r="L149" s="234">
        <f>Yhteenveto[[#This Row],[Statsandel efter självfinansieringsandelen (mellansumma)]]+Yhteenveto[[#This Row],[Tilläggsdelar sammanlagt]]+Yhteenveto[[#This Row],[Minskiningar och höjningar av statsandelen, netto]]</f>
        <v>696683.0149267423</v>
      </c>
      <c r="M149" s="34">
        <v>1045553.516954615</v>
      </c>
      <c r="N149" s="308">
        <f>SUM(Yhteenveto[[#This Row],[Statsandelar före skatteutjämning ]]+Yhteenveto[[#This Row],[Utjämning av statsandelarna på basis av skatteinkomsterna]])</f>
        <v>1742236.5318813573</v>
      </c>
      <c r="O149" s="244">
        <v>425028.68870546325</v>
      </c>
      <c r="P149" s="380">
        <f>SUM(Yhteenveto[[#This Row],[Statsandel för kommunal basservice, sammanlagt ]:[Ersättning för förlorade skatteinkomster orsakade av förändringar i beskattningsgrunden ]])</f>
        <v>2167265.2205868205</v>
      </c>
      <c r="Q149" s="34">
        <v>-792172.35000000021</v>
      </c>
      <c r="R149" s="347">
        <f>+Yhteenveto[[#This Row],[Statsandel för kommunal basservice, sammanlagt ]]+Yhteenveto[[#This Row],[Ersättning för förlorade skatteinkomster orsakade av förändringar i beskattningsgrunden ]]+Yhteenveto[[#This Row],[Hemkommunsersättningar, netto]]</f>
        <v>1375092.8705868204</v>
      </c>
      <c r="S149" s="11"/>
      <c r="T149"/>
    </row>
    <row r="150" spans="1:20" ht="15">
      <c r="A150" s="32">
        <v>481</v>
      </c>
      <c r="B150" s="13" t="s">
        <v>146</v>
      </c>
      <c r="C150" s="15">
        <v>9642</v>
      </c>
      <c r="D150" s="15">
        <v>17817307.720000003</v>
      </c>
      <c r="E150" s="15">
        <v>1036915.4752860673</v>
      </c>
      <c r="F150" s="234">
        <f>Yhteenveto[[#This Row],[Åldersstruktur, kalkylerade kostnader]]+Yhteenveto[[#This Row],[Andra kalkylerade kostnader]]</f>
        <v>18854223.195286069</v>
      </c>
      <c r="G150" s="329">
        <v>1388.69</v>
      </c>
      <c r="H150" s="17">
        <v>13389748.98</v>
      </c>
      <c r="I150" s="345">
        <f>Yhteenveto[[#This Row],[Kalkylerade kostander sammanlagt]]-Yhteenveto[[#This Row],[Självfinansieringsandel, €]]</f>
        <v>5464474.2152860686</v>
      </c>
      <c r="J150" s="33">
        <v>295385.83977277664</v>
      </c>
      <c r="K150" s="34">
        <v>-556161.90168805106</v>
      </c>
      <c r="L150" s="234">
        <f>Yhteenveto[[#This Row],[Statsandel efter självfinansieringsandelen (mellansumma)]]+Yhteenveto[[#This Row],[Tilläggsdelar sammanlagt]]+Yhteenveto[[#This Row],[Minskiningar och höjningar av statsandelen, netto]]</f>
        <v>5203698.1533707939</v>
      </c>
      <c r="M150" s="34">
        <v>954728.97615719913</v>
      </c>
      <c r="N150" s="308">
        <f>SUM(Yhteenveto[[#This Row],[Statsandelar före skatteutjämning ]]+Yhteenveto[[#This Row],[Utjämning av statsandelarna på basis av skatteinkomsterna]])</f>
        <v>6158427.1295279935</v>
      </c>
      <c r="O150" s="244">
        <v>1209835.8994331209</v>
      </c>
      <c r="P150" s="380">
        <f>SUM(Yhteenveto[[#This Row],[Statsandel för kommunal basservice, sammanlagt ]:[Ersättning för förlorade skatteinkomster orsakade av förändringar i beskattningsgrunden ]])</f>
        <v>7368263.0289611146</v>
      </c>
      <c r="Q150" s="34">
        <v>-228984.05650000001</v>
      </c>
      <c r="R150" s="347">
        <f>+Yhteenveto[[#This Row],[Statsandel för kommunal basservice, sammanlagt ]]+Yhteenveto[[#This Row],[Ersättning för förlorade skatteinkomster orsakade av förändringar i beskattningsgrunden ]]+Yhteenveto[[#This Row],[Hemkommunsersättningar, netto]]</f>
        <v>7139278.9724611146</v>
      </c>
      <c r="S150" s="11"/>
      <c r="T150"/>
    </row>
    <row r="151" spans="1:20" ht="15">
      <c r="A151" s="32">
        <v>483</v>
      </c>
      <c r="B151" s="13" t="s">
        <v>147</v>
      </c>
      <c r="C151" s="15">
        <v>1067</v>
      </c>
      <c r="D151" s="15">
        <v>2364343.37</v>
      </c>
      <c r="E151" s="15">
        <v>257156.84036864963</v>
      </c>
      <c r="F151" s="234">
        <f>Yhteenveto[[#This Row],[Åldersstruktur, kalkylerade kostnader]]+Yhteenveto[[#This Row],[Andra kalkylerade kostnader]]</f>
        <v>2621500.2103686496</v>
      </c>
      <c r="G151" s="329">
        <v>1388.69</v>
      </c>
      <c r="H151" s="17">
        <v>1481732.23</v>
      </c>
      <c r="I151" s="345">
        <f>Yhteenveto[[#This Row],[Kalkylerade kostander sammanlagt]]-Yhteenveto[[#This Row],[Självfinansieringsandel, €]]</f>
        <v>1139767.9803686496</v>
      </c>
      <c r="J151" s="33">
        <v>51996.242158363035</v>
      </c>
      <c r="K151" s="34">
        <v>-612255.91253613913</v>
      </c>
      <c r="L151" s="234">
        <f>Yhteenveto[[#This Row],[Statsandel efter självfinansieringsandelen (mellansumma)]]+Yhteenveto[[#This Row],[Tilläggsdelar sammanlagt]]+Yhteenveto[[#This Row],[Minskiningar och höjningar av statsandelen, netto]]</f>
        <v>579508.30999087356</v>
      </c>
      <c r="M151" s="34">
        <v>954351.17404241033</v>
      </c>
      <c r="N151" s="308">
        <f>SUM(Yhteenveto[[#This Row],[Statsandelar före skatteutjämning ]]+Yhteenveto[[#This Row],[Utjämning av statsandelarna på basis av skatteinkomsterna]])</f>
        <v>1533859.4840332838</v>
      </c>
      <c r="O151" s="244">
        <v>239935.47596454332</v>
      </c>
      <c r="P151" s="380">
        <f>SUM(Yhteenveto[[#This Row],[Statsandel för kommunal basservice, sammanlagt ]:[Ersättning för förlorade skatteinkomster orsakade av förändringar i beskattningsgrunden ]])</f>
        <v>1773794.9599978272</v>
      </c>
      <c r="Q151" s="34">
        <v>58256.742499999993</v>
      </c>
      <c r="R151" s="347">
        <f>+Yhteenveto[[#This Row],[Statsandel för kommunal basservice, sammanlagt ]]+Yhteenveto[[#This Row],[Ersättning för förlorade skatteinkomster orsakade av förändringar i beskattningsgrunden ]]+Yhteenveto[[#This Row],[Hemkommunsersättningar, netto]]</f>
        <v>1832051.7024978271</v>
      </c>
      <c r="S151" s="11"/>
      <c r="T151"/>
    </row>
    <row r="152" spans="1:20" ht="15">
      <c r="A152" s="32">
        <v>484</v>
      </c>
      <c r="B152" s="13" t="s">
        <v>868</v>
      </c>
      <c r="C152" s="15">
        <v>2967</v>
      </c>
      <c r="D152" s="15">
        <v>4039884.19</v>
      </c>
      <c r="E152" s="15">
        <v>727670.38535457209</v>
      </c>
      <c r="F152" s="234">
        <f>Yhteenveto[[#This Row],[Åldersstruktur, kalkylerade kostnader]]+Yhteenveto[[#This Row],[Andra kalkylerade kostnader]]</f>
        <v>4767554.5753545724</v>
      </c>
      <c r="G152" s="329">
        <v>1388.69</v>
      </c>
      <c r="H152" s="17">
        <v>4120243.23</v>
      </c>
      <c r="I152" s="345">
        <f>Yhteenveto[[#This Row],[Kalkylerade kostander sammanlagt]]-Yhteenveto[[#This Row],[Självfinansieringsandel, €]]</f>
        <v>647311.3453545724</v>
      </c>
      <c r="J152" s="33">
        <v>229568.9020561199</v>
      </c>
      <c r="K152" s="34">
        <v>-587550.03095963341</v>
      </c>
      <c r="L152" s="234">
        <f>Yhteenveto[[#This Row],[Statsandel efter självfinansieringsandelen (mellansumma)]]+Yhteenveto[[#This Row],[Tilläggsdelar sammanlagt]]+Yhteenveto[[#This Row],[Minskiningar och höjningar av statsandelen, netto]]</f>
        <v>289330.21645105886</v>
      </c>
      <c r="M152" s="34">
        <v>1072995.1742732907</v>
      </c>
      <c r="N152" s="308">
        <f>SUM(Yhteenveto[[#This Row],[Statsandelar före skatteutjämning ]]+Yhteenveto[[#This Row],[Utjämning av statsandelarna på basis av skatteinkomsterna]])</f>
        <v>1362325.3907243495</v>
      </c>
      <c r="O152" s="244">
        <v>603634.27597390395</v>
      </c>
      <c r="P152" s="380">
        <f>SUM(Yhteenveto[[#This Row],[Statsandel för kommunal basservice, sammanlagt ]:[Ersättning för förlorade skatteinkomster orsakade av förändringar i beskattningsgrunden ]])</f>
        <v>1965959.6666982535</v>
      </c>
      <c r="Q152" s="34">
        <v>128448.28499999997</v>
      </c>
      <c r="R152" s="347">
        <f>+Yhteenveto[[#This Row],[Statsandel för kommunal basservice, sammanlagt ]]+Yhteenveto[[#This Row],[Ersättning för förlorade skatteinkomster orsakade av förändringar i beskattningsgrunden ]]+Yhteenveto[[#This Row],[Hemkommunsersättningar, netto]]</f>
        <v>2094407.9516982534</v>
      </c>
      <c r="S152" s="11"/>
      <c r="T152"/>
    </row>
    <row r="153" spans="1:20" ht="15">
      <c r="A153" s="32">
        <v>489</v>
      </c>
      <c r="B153" s="13" t="s">
        <v>149</v>
      </c>
      <c r="C153" s="15">
        <v>1791</v>
      </c>
      <c r="D153" s="15">
        <v>1772591.1300000001</v>
      </c>
      <c r="E153" s="15">
        <v>671012.62551666051</v>
      </c>
      <c r="F153" s="234">
        <f>Yhteenveto[[#This Row],[Åldersstruktur, kalkylerade kostnader]]+Yhteenveto[[#This Row],[Andra kalkylerade kostnader]]</f>
        <v>2443603.7555166604</v>
      </c>
      <c r="G153" s="329">
        <v>1388.69</v>
      </c>
      <c r="H153" s="17">
        <v>2487143.79</v>
      </c>
      <c r="I153" s="345">
        <f>Yhteenveto[[#This Row],[Kalkylerade kostander sammanlagt]]-Yhteenveto[[#This Row],[Självfinansieringsandel, €]]</f>
        <v>-43540.034483339638</v>
      </c>
      <c r="J153" s="33">
        <v>234894.93017259188</v>
      </c>
      <c r="K153" s="34">
        <v>781561.88974864932</v>
      </c>
      <c r="L153" s="234">
        <f>Yhteenveto[[#This Row],[Statsandel efter självfinansieringsandelen (mellansumma)]]+Yhteenveto[[#This Row],[Tilläggsdelar sammanlagt]]+Yhteenveto[[#This Row],[Minskiningar och höjningar av statsandelen, netto]]</f>
        <v>972916.7854379015</v>
      </c>
      <c r="M153" s="34">
        <v>857723.72717211826</v>
      </c>
      <c r="N153" s="308">
        <f>SUM(Yhteenveto[[#This Row],[Statsandelar före skatteutjämning ]]+Yhteenveto[[#This Row],[Utjämning av statsandelarna på basis av skatteinkomsterna]])</f>
        <v>1830640.5126100197</v>
      </c>
      <c r="O153" s="244">
        <v>421166.26189265435</v>
      </c>
      <c r="P153" s="380">
        <f>SUM(Yhteenveto[[#This Row],[Statsandel för kommunal basservice, sammanlagt ]:[Ersättning för förlorade skatteinkomster orsakade av förändringar i beskattningsgrunden ]])</f>
        <v>2251806.7745026741</v>
      </c>
      <c r="Q153" s="34">
        <v>-1234505.875</v>
      </c>
      <c r="R153" s="347">
        <f>+Yhteenveto[[#This Row],[Statsandel för kommunal basservice, sammanlagt ]]+Yhteenveto[[#This Row],[Ersättning för förlorade skatteinkomster orsakade av förändringar i beskattningsgrunden ]]+Yhteenveto[[#This Row],[Hemkommunsersättningar, netto]]</f>
        <v>1017300.8995026741</v>
      </c>
      <c r="S153" s="11"/>
      <c r="T153"/>
    </row>
    <row r="154" spans="1:20" ht="15">
      <c r="A154" s="32">
        <v>491</v>
      </c>
      <c r="B154" s="13" t="s">
        <v>869</v>
      </c>
      <c r="C154" s="15">
        <v>51980</v>
      </c>
      <c r="D154" s="15">
        <v>68680800.140000001</v>
      </c>
      <c r="E154" s="15">
        <v>10979268.479283644</v>
      </c>
      <c r="F154" s="234">
        <f>Yhteenveto[[#This Row],[Åldersstruktur, kalkylerade kostnader]]+Yhteenveto[[#This Row],[Andra kalkylerade kostnader]]</f>
        <v>79660068.619283646</v>
      </c>
      <c r="G154" s="329">
        <v>1388.69</v>
      </c>
      <c r="H154" s="17">
        <v>72184106.200000003</v>
      </c>
      <c r="I154" s="345">
        <f>Yhteenveto[[#This Row],[Kalkylerade kostander sammanlagt]]-Yhteenveto[[#This Row],[Självfinansieringsandel, €]]</f>
        <v>7475962.4192836434</v>
      </c>
      <c r="J154" s="33">
        <v>1719362.293802598</v>
      </c>
      <c r="K154" s="34">
        <v>-24250769.56785284</v>
      </c>
      <c r="L154" s="234">
        <f>Yhteenveto[[#This Row],[Statsandel efter självfinansieringsandelen (mellansumma)]]+Yhteenveto[[#This Row],[Tilläggsdelar sammanlagt]]+Yhteenveto[[#This Row],[Minskiningar och höjningar av statsandelen, netto]]</f>
        <v>-15055444.854766598</v>
      </c>
      <c r="M154" s="34">
        <v>10990523.321787212</v>
      </c>
      <c r="N154" s="308">
        <f>SUM(Yhteenveto[[#This Row],[Statsandelar före skatteutjämning ]]+Yhteenveto[[#This Row],[Utjämning av statsandelarna på basis av skatteinkomsterna]])</f>
        <v>-4064921.5329793859</v>
      </c>
      <c r="O154" s="244">
        <v>8891267.5812161621</v>
      </c>
      <c r="P154" s="380">
        <f>SUM(Yhteenveto[[#This Row],[Statsandel för kommunal basservice, sammanlagt ]:[Ersättning för förlorade skatteinkomster orsakade av förändringar i beskattningsgrunden ]])</f>
        <v>4826346.0482367761</v>
      </c>
      <c r="Q154" s="34">
        <v>203891.13950000028</v>
      </c>
      <c r="R154" s="347">
        <f>+Yhteenveto[[#This Row],[Statsandel för kommunal basservice, sammanlagt ]]+Yhteenveto[[#This Row],[Ersättning för förlorade skatteinkomster orsakade av förändringar i beskattningsgrunden ]]+Yhteenveto[[#This Row],[Hemkommunsersättningar, netto]]</f>
        <v>5030237.1877367767</v>
      </c>
      <c r="S154" s="11"/>
      <c r="T154"/>
    </row>
    <row r="155" spans="1:20" ht="15">
      <c r="A155" s="32">
        <v>494</v>
      </c>
      <c r="B155" s="13" t="s">
        <v>151</v>
      </c>
      <c r="C155" s="15">
        <v>8882</v>
      </c>
      <c r="D155" s="15">
        <v>19057684.43</v>
      </c>
      <c r="E155" s="15">
        <v>1599894.1742090355</v>
      </c>
      <c r="F155" s="234">
        <f>Yhteenveto[[#This Row],[Åldersstruktur, kalkylerade kostnader]]+Yhteenveto[[#This Row],[Andra kalkylerade kostnader]]</f>
        <v>20657578.604209036</v>
      </c>
      <c r="G155" s="329">
        <v>1388.69</v>
      </c>
      <c r="H155" s="17">
        <v>12334344.58</v>
      </c>
      <c r="I155" s="345">
        <f>Yhteenveto[[#This Row],[Kalkylerade kostander sammanlagt]]-Yhteenveto[[#This Row],[Självfinansieringsandel, €]]</f>
        <v>8323234.0242090356</v>
      </c>
      <c r="J155" s="33">
        <v>325131.17209609773</v>
      </c>
      <c r="K155" s="34">
        <v>-4624373.9219741598</v>
      </c>
      <c r="L155" s="234">
        <f>Yhteenveto[[#This Row],[Statsandel efter självfinansieringsandelen (mellansumma)]]+Yhteenveto[[#This Row],[Tilläggsdelar sammanlagt]]+Yhteenveto[[#This Row],[Minskiningar och höjningar av statsandelen, netto]]</f>
        <v>4023991.2743309736</v>
      </c>
      <c r="M155" s="34">
        <v>4996715.2621696265</v>
      </c>
      <c r="N155" s="308">
        <f>SUM(Yhteenveto[[#This Row],[Statsandelar före skatteutjämning ]]+Yhteenveto[[#This Row],[Utjämning av statsandelarna på basis av skatteinkomsterna]])</f>
        <v>9020706.5365005992</v>
      </c>
      <c r="O155" s="244">
        <v>1337371.9809139245</v>
      </c>
      <c r="P155" s="380">
        <f>SUM(Yhteenveto[[#This Row],[Statsandel för kommunal basservice, sammanlagt ]:[Ersättning för förlorade skatteinkomster orsakade av förändringar i beskattningsgrunden ]])</f>
        <v>10358078.517414523</v>
      </c>
      <c r="Q155" s="34">
        <v>92136.656000000017</v>
      </c>
      <c r="R155" s="347">
        <f>+Yhteenveto[[#This Row],[Statsandel för kommunal basservice, sammanlagt ]]+Yhteenveto[[#This Row],[Ersättning för förlorade skatteinkomster orsakade av förändringar i beskattningsgrunden ]]+Yhteenveto[[#This Row],[Hemkommunsersättningar, netto]]</f>
        <v>10450215.173414523</v>
      </c>
      <c r="S155" s="11"/>
      <c r="T155"/>
    </row>
    <row r="156" spans="1:20" ht="15">
      <c r="A156" s="32">
        <v>495</v>
      </c>
      <c r="B156" s="13" t="s">
        <v>152</v>
      </c>
      <c r="C156" s="15">
        <v>1477</v>
      </c>
      <c r="D156" s="15">
        <v>1911254.89</v>
      </c>
      <c r="E156" s="15">
        <v>763164.26657233341</v>
      </c>
      <c r="F156" s="234">
        <f>Yhteenveto[[#This Row],[Åldersstruktur, kalkylerade kostnader]]+Yhteenveto[[#This Row],[Andra kalkylerade kostnader]]</f>
        <v>2674419.1565723335</v>
      </c>
      <c r="G156" s="329">
        <v>1388.69</v>
      </c>
      <c r="H156" s="17">
        <v>2051095.1300000001</v>
      </c>
      <c r="I156" s="345">
        <f>Yhteenveto[[#This Row],[Kalkylerade kostander sammanlagt]]-Yhteenveto[[#This Row],[Självfinansieringsandel, €]]</f>
        <v>623324.02657233342</v>
      </c>
      <c r="J156" s="33">
        <v>125080.63251962858</v>
      </c>
      <c r="K156" s="34">
        <v>-188719.23538491767</v>
      </c>
      <c r="L156" s="234">
        <f>Yhteenveto[[#This Row],[Statsandel efter självfinansieringsandelen (mellansumma)]]+Yhteenveto[[#This Row],[Tilläggsdelar sammanlagt]]+Yhteenveto[[#This Row],[Minskiningar och höjningar av statsandelen, netto]]</f>
        <v>559685.42370704433</v>
      </c>
      <c r="M156" s="34">
        <v>277393.98080993321</v>
      </c>
      <c r="N156" s="308">
        <f>SUM(Yhteenveto[[#This Row],[Statsandelar före skatteutjämning ]]+Yhteenveto[[#This Row],[Utjämning av statsandelarna på basis av skatteinkomsterna]])</f>
        <v>837079.40451697749</v>
      </c>
      <c r="O156" s="244">
        <v>328284.18479940266</v>
      </c>
      <c r="P156" s="380">
        <f>SUM(Yhteenveto[[#This Row],[Statsandel för kommunal basservice, sammanlagt ]:[Ersättning för förlorade skatteinkomster orsakade av förändringar i beskattningsgrunden ]])</f>
        <v>1165363.5893163802</v>
      </c>
      <c r="Q156" s="34">
        <v>-65119.252500000017</v>
      </c>
      <c r="R156" s="347">
        <f>+Yhteenveto[[#This Row],[Statsandel för kommunal basservice, sammanlagt ]]+Yhteenveto[[#This Row],[Ersättning för förlorade skatteinkomster orsakade av förändringar i beskattningsgrunden ]]+Yhteenveto[[#This Row],[Hemkommunsersättningar, netto]]</f>
        <v>1100244.3368163803</v>
      </c>
      <c r="S156" s="11"/>
      <c r="T156"/>
    </row>
    <row r="157" spans="1:20" ht="15">
      <c r="A157" s="32">
        <v>498</v>
      </c>
      <c r="B157" s="13" t="s">
        <v>153</v>
      </c>
      <c r="C157" s="15">
        <v>2281</v>
      </c>
      <c r="D157" s="15">
        <v>3092742.6799999997</v>
      </c>
      <c r="E157" s="15">
        <v>1888230.4965202499</v>
      </c>
      <c r="F157" s="234">
        <f>Yhteenveto[[#This Row],[Åldersstruktur, kalkylerade kostnader]]+Yhteenveto[[#This Row],[Andra kalkylerade kostnader]]</f>
        <v>4980973.1765202498</v>
      </c>
      <c r="G157" s="329">
        <v>1388.69</v>
      </c>
      <c r="H157" s="17">
        <v>3167601.89</v>
      </c>
      <c r="I157" s="345">
        <f>Yhteenveto[[#This Row],[Kalkylerade kostander sammanlagt]]-Yhteenveto[[#This Row],[Självfinansieringsandel, €]]</f>
        <v>1813371.2865202497</v>
      </c>
      <c r="J157" s="33">
        <v>861139.11840169155</v>
      </c>
      <c r="K157" s="34">
        <v>444760.17024830269</v>
      </c>
      <c r="L157" s="234">
        <f>Yhteenveto[[#This Row],[Statsandel efter självfinansieringsandelen (mellansumma)]]+Yhteenveto[[#This Row],[Tilläggsdelar sammanlagt]]+Yhteenveto[[#This Row],[Minskiningar och höjningar av statsandelen, netto]]</f>
        <v>3119270.5751702441</v>
      </c>
      <c r="M157" s="34">
        <v>36990.052047333578</v>
      </c>
      <c r="N157" s="308">
        <f>SUM(Yhteenveto[[#This Row],[Statsandelar före skatteutjämning ]]+Yhteenveto[[#This Row],[Utjämning av statsandelarna på basis av skatteinkomsterna]])</f>
        <v>3156260.6272175778</v>
      </c>
      <c r="O157" s="244">
        <v>439580.56041408132</v>
      </c>
      <c r="P157" s="380">
        <f>SUM(Yhteenveto[[#This Row],[Statsandel för kommunal basservice, sammanlagt ]:[Ersättning för förlorade skatteinkomster orsakade av förändringar i beskattningsgrunden ]])</f>
        <v>3595841.1876316592</v>
      </c>
      <c r="Q157" s="34">
        <v>27509.713999999978</v>
      </c>
      <c r="R157" s="347">
        <f>+Yhteenveto[[#This Row],[Statsandel för kommunal basservice, sammanlagt ]]+Yhteenveto[[#This Row],[Ersättning för förlorade skatteinkomster orsakade av förändringar i beskattningsgrunden ]]+Yhteenveto[[#This Row],[Hemkommunsersättningar, netto]]</f>
        <v>3623350.9016316594</v>
      </c>
      <c r="S157" s="11"/>
      <c r="T157"/>
    </row>
    <row r="158" spans="1:20" ht="15">
      <c r="A158" s="32">
        <v>499</v>
      </c>
      <c r="B158" s="13" t="s">
        <v>870</v>
      </c>
      <c r="C158" s="15">
        <v>19662</v>
      </c>
      <c r="D158" s="15">
        <v>35841883.480000004</v>
      </c>
      <c r="E158" s="15">
        <v>7159622.9430806451</v>
      </c>
      <c r="F158" s="234">
        <f>Yhteenveto[[#This Row],[Åldersstruktur, kalkylerade kostnader]]+Yhteenveto[[#This Row],[Andra kalkylerade kostnader]]</f>
        <v>43001506.423080653</v>
      </c>
      <c r="G158" s="329">
        <v>1388.69</v>
      </c>
      <c r="H158" s="17">
        <v>27304422.780000001</v>
      </c>
      <c r="I158" s="345">
        <f>Yhteenveto[[#This Row],[Kalkylerade kostander sammanlagt]]-Yhteenveto[[#This Row],[Självfinansieringsandel, €]]</f>
        <v>15697083.643080652</v>
      </c>
      <c r="J158" s="33">
        <v>600856.52988480183</v>
      </c>
      <c r="K158" s="34">
        <v>-572092.49352128524</v>
      </c>
      <c r="L158" s="234">
        <f>Yhteenveto[[#This Row],[Statsandel efter självfinansieringsandelen (mellansumma)]]+Yhteenveto[[#This Row],[Tilläggsdelar sammanlagt]]+Yhteenveto[[#This Row],[Minskiningar och höjningar av statsandelen, netto]]</f>
        <v>15725847.679444168</v>
      </c>
      <c r="M158" s="34">
        <v>4089687.6496608984</v>
      </c>
      <c r="N158" s="308">
        <f>SUM(Yhteenveto[[#This Row],[Statsandelar före skatteutjämning ]]+Yhteenveto[[#This Row],[Utjämning av statsandelarna på basis av skatteinkomsterna]])</f>
        <v>19815535.329105064</v>
      </c>
      <c r="O158" s="244">
        <v>2824104.0038644425</v>
      </c>
      <c r="P158" s="380">
        <f>SUM(Yhteenveto[[#This Row],[Statsandel för kommunal basservice, sammanlagt ]:[Ersättning för förlorade skatteinkomster orsakade av förändringar i beskattningsgrunden ]])</f>
        <v>22639639.332969505</v>
      </c>
      <c r="Q158" s="34">
        <v>395702.76955000032</v>
      </c>
      <c r="R158" s="347">
        <f>+Yhteenveto[[#This Row],[Statsandel för kommunal basservice, sammanlagt ]]+Yhteenveto[[#This Row],[Ersättning för förlorade skatteinkomster orsakade av förändringar i beskattningsgrunden ]]+Yhteenveto[[#This Row],[Hemkommunsersättningar, netto]]</f>
        <v>23035342.102519505</v>
      </c>
      <c r="S158" s="11"/>
      <c r="T158"/>
    </row>
    <row r="159" spans="1:20" ht="15">
      <c r="A159" s="32">
        <v>500</v>
      </c>
      <c r="B159" s="13" t="s">
        <v>155</v>
      </c>
      <c r="C159" s="15">
        <v>10486</v>
      </c>
      <c r="D159" s="15">
        <v>21002621.629999999</v>
      </c>
      <c r="E159" s="15">
        <v>1131562.9971688681</v>
      </c>
      <c r="F159" s="234">
        <f>Yhteenveto[[#This Row],[Åldersstruktur, kalkylerade kostnader]]+Yhteenveto[[#This Row],[Andra kalkylerade kostnader]]</f>
        <v>22134184.627168868</v>
      </c>
      <c r="G159" s="329">
        <v>1388.69</v>
      </c>
      <c r="H159" s="17">
        <v>14561803.34</v>
      </c>
      <c r="I159" s="345">
        <f>Yhteenveto[[#This Row],[Kalkylerade kostander sammanlagt]]-Yhteenveto[[#This Row],[Självfinansieringsandel, €]]</f>
        <v>7572381.2871688679</v>
      </c>
      <c r="J159" s="33">
        <v>360666.36810013058</v>
      </c>
      <c r="K159" s="34">
        <v>2928167.0781063922</v>
      </c>
      <c r="L159" s="234">
        <f>Yhteenveto[[#This Row],[Statsandel efter självfinansieringsandelen (mellansumma)]]+Yhteenveto[[#This Row],[Tilläggsdelar sammanlagt]]+Yhteenveto[[#This Row],[Minskiningar och höjningar av statsandelen, netto]]</f>
        <v>10861214.733375391</v>
      </c>
      <c r="M159" s="34">
        <v>1325646.2473453768</v>
      </c>
      <c r="N159" s="308">
        <f>SUM(Yhteenveto[[#This Row],[Statsandelar före skatteutjämning ]]+Yhteenveto[[#This Row],[Utjämning av statsandelarna på basis av skatteinkomsterna]])</f>
        <v>12186860.980720768</v>
      </c>
      <c r="O159" s="244">
        <v>1032774.5607903547</v>
      </c>
      <c r="P159" s="380">
        <f>SUM(Yhteenveto[[#This Row],[Statsandel för kommunal basservice, sammanlagt ]:[Ersättning för förlorade skatteinkomster orsakade av förändringar i beskattningsgrunden ]])</f>
        <v>13219635.541511122</v>
      </c>
      <c r="Q159" s="34">
        <v>-223001.73799999995</v>
      </c>
      <c r="R159" s="347">
        <f>+Yhteenveto[[#This Row],[Statsandel för kommunal basservice, sammanlagt ]]+Yhteenveto[[#This Row],[Ersättning för förlorade skatteinkomster orsakade av förändringar i beskattningsgrunden ]]+Yhteenveto[[#This Row],[Hemkommunsersättningar, netto]]</f>
        <v>12996633.803511122</v>
      </c>
      <c r="S159" s="11"/>
      <c r="T159"/>
    </row>
    <row r="160" spans="1:20" ht="15">
      <c r="A160" s="32">
        <v>503</v>
      </c>
      <c r="B160" s="13" t="s">
        <v>156</v>
      </c>
      <c r="C160" s="15">
        <v>7539</v>
      </c>
      <c r="D160" s="15">
        <v>10913097.490000002</v>
      </c>
      <c r="E160" s="15">
        <v>1344317.6470978458</v>
      </c>
      <c r="F160" s="234">
        <f>Yhteenveto[[#This Row],[Åldersstruktur, kalkylerade kostnader]]+Yhteenveto[[#This Row],[Andra kalkylerade kostnader]]</f>
        <v>12257415.137097849</v>
      </c>
      <c r="G160" s="329">
        <v>1388.69</v>
      </c>
      <c r="H160" s="17">
        <v>10469333.91</v>
      </c>
      <c r="I160" s="345">
        <f>Yhteenveto[[#This Row],[Kalkylerade kostander sammanlagt]]-Yhteenveto[[#This Row],[Självfinansieringsandel, €]]</f>
        <v>1788081.2270978484</v>
      </c>
      <c r="J160" s="33">
        <v>205980.52187703986</v>
      </c>
      <c r="K160" s="34">
        <v>-2158871.8554017073</v>
      </c>
      <c r="L160" s="234">
        <f>Yhteenveto[[#This Row],[Statsandel efter självfinansieringsandelen (mellansumma)]]+Yhteenveto[[#This Row],[Tilläggsdelar sammanlagt]]+Yhteenveto[[#This Row],[Minskiningar och höjningar av statsandelen, netto]]</f>
        <v>-164810.10642681899</v>
      </c>
      <c r="M160" s="34">
        <v>2935606.9525766899</v>
      </c>
      <c r="N160" s="308">
        <f>SUM(Yhteenveto[[#This Row],[Statsandelar före skatteutjämning ]]+Yhteenveto[[#This Row],[Utjämning av statsandelarna på basis av skatteinkomsterna]])</f>
        <v>2770796.8461498711</v>
      </c>
      <c r="O160" s="244">
        <v>1388308.1387866098</v>
      </c>
      <c r="P160" s="380">
        <f>SUM(Yhteenveto[[#This Row],[Statsandel för kommunal basservice, sammanlagt ]:[Ersättning för förlorade skatteinkomster orsakade av förändringar i beskattningsgrunden ]])</f>
        <v>4159104.9849364809</v>
      </c>
      <c r="Q160" s="34">
        <v>142665.61550000001</v>
      </c>
      <c r="R160" s="347">
        <f>+Yhteenveto[[#This Row],[Statsandel för kommunal basservice, sammanlagt ]]+Yhteenveto[[#This Row],[Ersättning för förlorade skatteinkomster orsakade av förändringar i beskattningsgrunden ]]+Yhteenveto[[#This Row],[Hemkommunsersättningar, netto]]</f>
        <v>4301770.6004364807</v>
      </c>
      <c r="S160" s="11"/>
      <c r="T160"/>
    </row>
    <row r="161" spans="1:20" ht="15">
      <c r="A161" s="32">
        <v>504</v>
      </c>
      <c r="B161" s="13" t="s">
        <v>871</v>
      </c>
      <c r="C161" s="15">
        <v>1764</v>
      </c>
      <c r="D161" s="15">
        <v>2475335.63</v>
      </c>
      <c r="E161" s="15">
        <v>531023.9599416405</v>
      </c>
      <c r="F161" s="234">
        <f>Yhteenveto[[#This Row],[Åldersstruktur, kalkylerade kostnader]]+Yhteenveto[[#This Row],[Andra kalkylerade kostnader]]</f>
        <v>3006359.5899416404</v>
      </c>
      <c r="G161" s="329">
        <v>1388.69</v>
      </c>
      <c r="H161" s="17">
        <v>2449649.16</v>
      </c>
      <c r="I161" s="345">
        <f>Yhteenveto[[#This Row],[Kalkylerade kostander sammanlagt]]-Yhteenveto[[#This Row],[Självfinansieringsandel, €]]</f>
        <v>556710.42994164024</v>
      </c>
      <c r="J161" s="33">
        <v>48732.351851385385</v>
      </c>
      <c r="K161" s="34">
        <v>-863924.71968316298</v>
      </c>
      <c r="L161" s="234">
        <f>Yhteenveto[[#This Row],[Statsandel efter självfinansieringsandelen (mellansumma)]]+Yhteenveto[[#This Row],[Tilläggsdelar sammanlagt]]+Yhteenveto[[#This Row],[Minskiningar och höjningar av statsandelen, netto]]</f>
        <v>-258481.93789013731</v>
      </c>
      <c r="M161" s="34">
        <v>749595.54293986352</v>
      </c>
      <c r="N161" s="308">
        <f>SUM(Yhteenveto[[#This Row],[Statsandelar före skatteutjämning ]]+Yhteenveto[[#This Row],[Utjämning av statsandelarna på basis av skatteinkomsterna]])</f>
        <v>491113.6050497262</v>
      </c>
      <c r="O161" s="244">
        <v>381953.30608945538</v>
      </c>
      <c r="P161" s="380">
        <f>SUM(Yhteenveto[[#This Row],[Statsandel för kommunal basservice, sammanlagt ]:[Ersättning för förlorade skatteinkomster orsakade av förändringar i beskattningsgrunden ]])</f>
        <v>873066.91113918158</v>
      </c>
      <c r="Q161" s="34">
        <v>-847176.85950000014</v>
      </c>
      <c r="R161" s="347">
        <f>+Yhteenveto[[#This Row],[Statsandel för kommunal basservice, sammanlagt ]]+Yhteenveto[[#This Row],[Ersättning för förlorade skatteinkomster orsakade av förändringar i beskattningsgrunden ]]+Yhteenveto[[#This Row],[Hemkommunsersättningar, netto]]</f>
        <v>25890.051639181445</v>
      </c>
      <c r="S161" s="11"/>
      <c r="T161"/>
    </row>
    <row r="162" spans="1:20" ht="15">
      <c r="A162" s="32">
        <v>505</v>
      </c>
      <c r="B162" s="13" t="s">
        <v>158</v>
      </c>
      <c r="C162" s="15">
        <v>20912</v>
      </c>
      <c r="D162" s="15">
        <v>37754456.879999995</v>
      </c>
      <c r="E162" s="15">
        <v>3647579.3212559563</v>
      </c>
      <c r="F162" s="234">
        <f>Yhteenveto[[#This Row],[Åldersstruktur, kalkylerade kostnader]]+Yhteenveto[[#This Row],[Andra kalkylerade kostnader]]</f>
        <v>41402036.201255955</v>
      </c>
      <c r="G162" s="329">
        <v>1388.69</v>
      </c>
      <c r="H162" s="17">
        <v>29040285.280000001</v>
      </c>
      <c r="I162" s="345">
        <f>Yhteenveto[[#This Row],[Kalkylerade kostander sammanlagt]]-Yhteenveto[[#This Row],[Självfinansieringsandel, €]]</f>
        <v>12361750.921255954</v>
      </c>
      <c r="J162" s="33">
        <v>642014.32016938122</v>
      </c>
      <c r="K162" s="34">
        <v>-3218672.2874258603</v>
      </c>
      <c r="L162" s="234">
        <f>Yhteenveto[[#This Row],[Statsandel efter självfinansieringsandelen (mellansumma)]]+Yhteenveto[[#This Row],[Tilläggsdelar sammanlagt]]+Yhteenveto[[#This Row],[Minskiningar och höjningar av statsandelen, netto]]</f>
        <v>9785092.9539994746</v>
      </c>
      <c r="M162" s="34">
        <v>3849164.0262180516</v>
      </c>
      <c r="N162" s="308">
        <f>SUM(Yhteenveto[[#This Row],[Statsandelar före skatteutjämning ]]+Yhteenveto[[#This Row],[Utjämning av statsandelarna på basis av skatteinkomsterna]])</f>
        <v>13634256.980217526</v>
      </c>
      <c r="O162" s="244">
        <v>3077114.9719463256</v>
      </c>
      <c r="P162" s="380">
        <f>SUM(Yhteenveto[[#This Row],[Statsandel för kommunal basservice, sammanlagt ]:[Ersättning för förlorade skatteinkomster orsakade av förändringar i beskattningsgrunden ]])</f>
        <v>16711371.952163851</v>
      </c>
      <c r="Q162" s="34">
        <v>-1811538.5364999999</v>
      </c>
      <c r="R162" s="347">
        <f>+Yhteenveto[[#This Row],[Statsandel för kommunal basservice, sammanlagt ]]+Yhteenveto[[#This Row],[Ersättning för förlorade skatteinkomster orsakade av förändringar i beskattningsgrunden ]]+Yhteenveto[[#This Row],[Hemkommunsersättningar, netto]]</f>
        <v>14899833.415663851</v>
      </c>
      <c r="S162" s="11"/>
      <c r="T162"/>
    </row>
    <row r="163" spans="1:20" ht="15">
      <c r="A163" s="32">
        <v>507</v>
      </c>
      <c r="B163" s="13" t="s">
        <v>159</v>
      </c>
      <c r="C163" s="15">
        <v>5564</v>
      </c>
      <c r="D163" s="15">
        <v>6066470.6600000001</v>
      </c>
      <c r="E163" s="15">
        <v>1584111.1251742274</v>
      </c>
      <c r="F163" s="234">
        <f>Yhteenveto[[#This Row],[Åldersstruktur, kalkylerade kostnader]]+Yhteenveto[[#This Row],[Andra kalkylerade kostnader]]</f>
        <v>7650581.7851742273</v>
      </c>
      <c r="G163" s="329">
        <v>1388.69</v>
      </c>
      <c r="H163" s="17">
        <v>7726671.1600000001</v>
      </c>
      <c r="I163" s="345">
        <f>Yhteenveto[[#This Row],[Kalkylerade kostander sammanlagt]]-Yhteenveto[[#This Row],[Självfinansieringsandel, €]]</f>
        <v>-76089.374825772829</v>
      </c>
      <c r="J163" s="33">
        <v>419882.85010188294</v>
      </c>
      <c r="K163" s="34">
        <v>-1522411.9401910477</v>
      </c>
      <c r="L163" s="234">
        <f>Yhteenveto[[#This Row],[Statsandel efter självfinansieringsandelen (mellansumma)]]+Yhteenveto[[#This Row],[Tilläggsdelar sammanlagt]]+Yhteenveto[[#This Row],[Minskiningar och höjningar av statsandelen, netto]]</f>
        <v>-1178618.4649149375</v>
      </c>
      <c r="M163" s="34">
        <v>972036.42851637793</v>
      </c>
      <c r="N163" s="308">
        <f>SUM(Yhteenveto[[#This Row],[Statsandelar före skatteutjämning ]]+Yhteenveto[[#This Row],[Utjämning av statsandelarna på basis av skatteinkomsterna]])</f>
        <v>-206582.03639855958</v>
      </c>
      <c r="O163" s="244">
        <v>1106543.9257034184</v>
      </c>
      <c r="P163" s="380">
        <f>SUM(Yhteenveto[[#This Row],[Statsandel för kommunal basservice, sammanlagt ]:[Ersättning för förlorade skatteinkomster orsakade av förändringar i beskattningsgrunden ]])</f>
        <v>899961.88930485887</v>
      </c>
      <c r="Q163" s="34">
        <v>43696.286500000017</v>
      </c>
      <c r="R163" s="347">
        <f>+Yhteenveto[[#This Row],[Statsandel för kommunal basservice, sammanlagt ]]+Yhteenveto[[#This Row],[Ersättning för förlorade skatteinkomster orsakade av förändringar i beskattningsgrunden ]]+Yhteenveto[[#This Row],[Hemkommunsersättningar, netto]]</f>
        <v>943658.17580485891</v>
      </c>
      <c r="S163" s="11"/>
      <c r="T163"/>
    </row>
    <row r="164" spans="1:20" ht="15">
      <c r="A164" s="32">
        <v>508</v>
      </c>
      <c r="B164" s="13" t="s">
        <v>160</v>
      </c>
      <c r="C164" s="15">
        <v>9360</v>
      </c>
      <c r="D164" s="15">
        <v>10642958.420000002</v>
      </c>
      <c r="E164" s="15">
        <v>1713574.077851221</v>
      </c>
      <c r="F164" s="234">
        <f>Yhteenveto[[#This Row],[Åldersstruktur, kalkylerade kostnader]]+Yhteenveto[[#This Row],[Andra kalkylerade kostnader]]</f>
        <v>12356532.497851223</v>
      </c>
      <c r="G164" s="329">
        <v>1388.69</v>
      </c>
      <c r="H164" s="17">
        <v>12998138.4</v>
      </c>
      <c r="I164" s="345">
        <f>Yhteenveto[[#This Row],[Kalkylerade kostander sammanlagt]]-Yhteenveto[[#This Row],[Självfinansieringsandel, €]]</f>
        <v>-641605.90214877762</v>
      </c>
      <c r="J164" s="33">
        <v>635648.50973304163</v>
      </c>
      <c r="K164" s="34">
        <v>-2604620.0195425274</v>
      </c>
      <c r="L164" s="234">
        <f>Yhteenveto[[#This Row],[Statsandel efter självfinansieringsandelen (mellansumma)]]+Yhteenveto[[#This Row],[Tilläggsdelar sammanlagt]]+Yhteenveto[[#This Row],[Minskiningar och höjningar av statsandelen, netto]]</f>
        <v>-2610577.4119582633</v>
      </c>
      <c r="M164" s="34">
        <v>2354897.9557672702</v>
      </c>
      <c r="N164" s="308">
        <f>SUM(Yhteenveto[[#This Row],[Statsandelar före skatteutjämning ]]+Yhteenveto[[#This Row],[Utjämning av statsandelarna på basis av skatteinkomsterna]])</f>
        <v>-255679.45619099308</v>
      </c>
      <c r="O164" s="244">
        <v>1662356.1026546212</v>
      </c>
      <c r="P164" s="380">
        <f>SUM(Yhteenveto[[#This Row],[Statsandel för kommunal basservice, sammanlagt ]:[Ersättning för förlorade skatteinkomster orsakade av förändringar i beskattningsgrunden ]])</f>
        <v>1406676.6464636282</v>
      </c>
      <c r="Q164" s="34">
        <v>111679.89099999997</v>
      </c>
      <c r="R164" s="347">
        <f>+Yhteenveto[[#This Row],[Statsandel för kommunal basservice, sammanlagt ]]+Yhteenveto[[#This Row],[Ersättning för förlorade skatteinkomster orsakade av förändringar i beskattningsgrunden ]]+Yhteenveto[[#This Row],[Hemkommunsersättningar, netto]]</f>
        <v>1518356.5374636282</v>
      </c>
      <c r="S164" s="11"/>
      <c r="T164"/>
    </row>
    <row r="165" spans="1:20" ht="15">
      <c r="A165" s="32">
        <v>529</v>
      </c>
      <c r="B165" s="13" t="s">
        <v>872</v>
      </c>
      <c r="C165" s="15">
        <v>19850</v>
      </c>
      <c r="D165" s="15">
        <v>28609573.909999996</v>
      </c>
      <c r="E165" s="15">
        <v>3980123.1918549011</v>
      </c>
      <c r="F165" s="234">
        <f>Yhteenveto[[#This Row],[Åldersstruktur, kalkylerade kostnader]]+Yhteenveto[[#This Row],[Andra kalkylerade kostnader]]</f>
        <v>32589697.101854898</v>
      </c>
      <c r="G165" s="329">
        <v>1388.69</v>
      </c>
      <c r="H165" s="17">
        <v>27565496.5</v>
      </c>
      <c r="I165" s="345">
        <f>Yhteenveto[[#This Row],[Kalkylerade kostander sammanlagt]]-Yhteenveto[[#This Row],[Självfinansieringsandel, €]]</f>
        <v>5024200.601854898</v>
      </c>
      <c r="J165" s="33">
        <v>767459.5807251106</v>
      </c>
      <c r="K165" s="34">
        <v>3095741.4187157149</v>
      </c>
      <c r="L165" s="234">
        <f>Yhteenveto[[#This Row],[Statsandel efter självfinansieringsandelen (mellansumma)]]+Yhteenveto[[#This Row],[Tilläggsdelar sammanlagt]]+Yhteenveto[[#This Row],[Minskiningar och höjningar av statsandelen, netto]]</f>
        <v>8887401.6012957245</v>
      </c>
      <c r="M165" s="34">
        <v>-634526.86247983784</v>
      </c>
      <c r="N165" s="308">
        <f>SUM(Yhteenveto[[#This Row],[Statsandelar före skatteutjämning ]]+Yhteenveto[[#This Row],[Utjämning av statsandelarna på basis av skatteinkomsterna]])</f>
        <v>8252874.7388158869</v>
      </c>
      <c r="O165" s="244">
        <v>2301642.8770866529</v>
      </c>
      <c r="P165" s="380">
        <f>SUM(Yhteenveto[[#This Row],[Statsandel för kommunal basservice, sammanlagt ]:[Ersättning för förlorade skatteinkomster orsakade av förändringar i beskattningsgrunden ]])</f>
        <v>10554517.615902539</v>
      </c>
      <c r="Q165" s="34">
        <v>-200888.04544999992</v>
      </c>
      <c r="R165" s="347">
        <f>+Yhteenveto[[#This Row],[Statsandel för kommunal basservice, sammanlagt ]]+Yhteenveto[[#This Row],[Ersättning för förlorade skatteinkomster orsakade av förändringar i beskattningsgrunden ]]+Yhteenveto[[#This Row],[Hemkommunsersättningar, netto]]</f>
        <v>10353629.570452539</v>
      </c>
      <c r="S165" s="11"/>
      <c r="T165"/>
    </row>
    <row r="166" spans="1:20" ht="15">
      <c r="A166" s="32">
        <v>531</v>
      </c>
      <c r="B166" s="13" t="s">
        <v>162</v>
      </c>
      <c r="C166" s="15">
        <v>5072</v>
      </c>
      <c r="D166" s="15">
        <v>6945893.4499999993</v>
      </c>
      <c r="E166" s="15">
        <v>667278.0964513002</v>
      </c>
      <c r="F166" s="234">
        <f>Yhteenveto[[#This Row],[Åldersstruktur, kalkylerade kostnader]]+Yhteenveto[[#This Row],[Andra kalkylerade kostnader]]</f>
        <v>7613171.5464512995</v>
      </c>
      <c r="G166" s="329">
        <v>1388.69</v>
      </c>
      <c r="H166" s="17">
        <v>7043435.6800000006</v>
      </c>
      <c r="I166" s="345">
        <f>Yhteenveto[[#This Row],[Kalkylerade kostander sammanlagt]]-Yhteenveto[[#This Row],[Självfinansieringsandel, €]]</f>
        <v>569735.86645129882</v>
      </c>
      <c r="J166" s="33">
        <v>134254.22413924203</v>
      </c>
      <c r="K166" s="34">
        <v>-2684321.3122257981</v>
      </c>
      <c r="L166" s="234">
        <f>Yhteenveto[[#This Row],[Statsandel efter självfinansieringsandelen (mellansumma)]]+Yhteenveto[[#This Row],[Tilläggsdelar sammanlagt]]+Yhteenveto[[#This Row],[Minskiningar och höjningar av statsandelen, netto]]</f>
        <v>-1980331.2216352574</v>
      </c>
      <c r="M166" s="34">
        <v>2197489.3816848043</v>
      </c>
      <c r="N166" s="308">
        <f>SUM(Yhteenveto[[#This Row],[Statsandelar före skatteutjämning ]]+Yhteenveto[[#This Row],[Utjämning av statsandelarna på basis av skatteinkomsterna]])</f>
        <v>217158.16004954698</v>
      </c>
      <c r="O166" s="244">
        <v>879128.80053243821</v>
      </c>
      <c r="P166" s="380">
        <f>SUM(Yhteenveto[[#This Row],[Statsandel för kommunal basservice, sammanlagt ]:[Ersättning för förlorade skatteinkomster orsakade av förändringar i beskattningsgrunden ]])</f>
        <v>1096286.9605819853</v>
      </c>
      <c r="Q166" s="34">
        <v>36465.289550000016</v>
      </c>
      <c r="R166" s="347">
        <f>+Yhteenveto[[#This Row],[Statsandel för kommunal basservice, sammanlagt ]]+Yhteenveto[[#This Row],[Ersättning för förlorade skatteinkomster orsakade av förändringar i beskattningsgrunden ]]+Yhteenveto[[#This Row],[Hemkommunsersättningar, netto]]</f>
        <v>1132752.2501319854</v>
      </c>
      <c r="S166" s="11"/>
      <c r="T166"/>
    </row>
    <row r="167" spans="1:20" ht="15">
      <c r="A167" s="32">
        <v>535</v>
      </c>
      <c r="B167" s="13" t="s">
        <v>163</v>
      </c>
      <c r="C167" s="15">
        <v>10419</v>
      </c>
      <c r="D167" s="15">
        <v>21658747.25</v>
      </c>
      <c r="E167" s="15">
        <v>1296896.0593473706</v>
      </c>
      <c r="F167" s="234">
        <f>Yhteenveto[[#This Row],[Åldersstruktur, kalkylerade kostnader]]+Yhteenveto[[#This Row],[Andra kalkylerade kostnader]]</f>
        <v>22955643.309347369</v>
      </c>
      <c r="G167" s="329">
        <v>1388.69</v>
      </c>
      <c r="H167" s="17">
        <v>14468761.110000001</v>
      </c>
      <c r="I167" s="345">
        <f>Yhteenveto[[#This Row],[Kalkylerade kostander sammanlagt]]-Yhteenveto[[#This Row],[Självfinansieringsandel, €]]</f>
        <v>8486882.1993473675</v>
      </c>
      <c r="J167" s="33">
        <v>384178.36506370781</v>
      </c>
      <c r="K167" s="34">
        <v>-1021247.5572071974</v>
      </c>
      <c r="L167" s="234">
        <f>Yhteenveto[[#This Row],[Statsandel efter självfinansieringsandelen (mellansumma)]]+Yhteenveto[[#This Row],[Tilläggsdelar sammanlagt]]+Yhteenveto[[#This Row],[Minskiningar och höjningar av statsandelen, netto]]</f>
        <v>7849813.0072038788</v>
      </c>
      <c r="M167" s="34">
        <v>6452510.2409875169</v>
      </c>
      <c r="N167" s="308">
        <f>SUM(Yhteenveto[[#This Row],[Statsandelar före skatteutjämning ]]+Yhteenveto[[#This Row],[Utjämning av statsandelarna på basis av skatteinkomsterna]])</f>
        <v>14302323.248191396</v>
      </c>
      <c r="O167" s="244">
        <v>1996894.0519505634</v>
      </c>
      <c r="P167" s="380">
        <f>SUM(Yhteenveto[[#This Row],[Statsandel för kommunal basservice, sammanlagt ]:[Ersättning för förlorade skatteinkomster orsakade av förändringar i beskattningsgrunden ]])</f>
        <v>16299217.300141959</v>
      </c>
      <c r="Q167" s="34">
        <v>-61986.367500000051</v>
      </c>
      <c r="R167" s="347">
        <f>+Yhteenveto[[#This Row],[Statsandel för kommunal basservice, sammanlagt ]]+Yhteenveto[[#This Row],[Ersättning för förlorade skatteinkomster orsakade av förändringar i beskattningsgrunden ]]+Yhteenveto[[#This Row],[Hemkommunsersättningar, netto]]</f>
        <v>16237230.932641959</v>
      </c>
      <c r="S167" s="11"/>
      <c r="T167"/>
    </row>
    <row r="168" spans="1:20" ht="15">
      <c r="A168" s="32">
        <v>536</v>
      </c>
      <c r="B168" s="13" t="s">
        <v>164</v>
      </c>
      <c r="C168" s="15">
        <v>35346</v>
      </c>
      <c r="D168" s="15">
        <v>60665424.590000004</v>
      </c>
      <c r="E168" s="15">
        <v>4666100.3654891429</v>
      </c>
      <c r="F168" s="234">
        <f>Yhteenveto[[#This Row],[Åldersstruktur, kalkylerade kostnader]]+Yhteenveto[[#This Row],[Andra kalkylerade kostnader]]</f>
        <v>65331524.955489144</v>
      </c>
      <c r="G168" s="329">
        <v>1388.69</v>
      </c>
      <c r="H168" s="17">
        <v>49084636.740000002</v>
      </c>
      <c r="I168" s="345">
        <f>Yhteenveto[[#This Row],[Kalkylerade kostander sammanlagt]]-Yhteenveto[[#This Row],[Självfinansieringsandel, €]]</f>
        <v>16246888.215489142</v>
      </c>
      <c r="J168" s="33">
        <v>1606164.570400025</v>
      </c>
      <c r="K168" s="34">
        <v>-6882203.4168446511</v>
      </c>
      <c r="L168" s="234">
        <f>Yhteenveto[[#This Row],[Statsandel efter självfinansieringsandelen (mellansumma)]]+Yhteenveto[[#This Row],[Tilläggsdelar sammanlagt]]+Yhteenveto[[#This Row],[Minskiningar och höjningar av statsandelen, netto]]</f>
        <v>10970849.369044516</v>
      </c>
      <c r="M168" s="34">
        <v>5605455.9076610524</v>
      </c>
      <c r="N168" s="308">
        <f>SUM(Yhteenveto[[#This Row],[Statsandelar före skatteutjämning ]]+Yhteenveto[[#This Row],[Utjämning av statsandelarna på basis av skatteinkomsterna]])</f>
        <v>16576305.276705569</v>
      </c>
      <c r="O168" s="244">
        <v>4243793.9768804414</v>
      </c>
      <c r="P168" s="380">
        <f>SUM(Yhteenveto[[#This Row],[Statsandel för kommunal basservice, sammanlagt ]:[Ersättning för förlorade skatteinkomster orsakade av förändringar i beskattningsgrunden ]])</f>
        <v>20820099.253586009</v>
      </c>
      <c r="Q168" s="34">
        <v>-13856.302799999248</v>
      </c>
      <c r="R168" s="347">
        <f>+Yhteenveto[[#This Row],[Statsandel för kommunal basservice, sammanlagt ]]+Yhteenveto[[#This Row],[Ersättning för förlorade skatteinkomster orsakade av förändringar i beskattningsgrunden ]]+Yhteenveto[[#This Row],[Hemkommunsersättningar, netto]]</f>
        <v>20806242.950786009</v>
      </c>
      <c r="S168" s="11"/>
      <c r="T168"/>
    </row>
    <row r="169" spans="1:20" ht="15">
      <c r="A169" s="32">
        <v>538</v>
      </c>
      <c r="B169" s="13" t="s">
        <v>873</v>
      </c>
      <c r="C169" s="15">
        <v>4644</v>
      </c>
      <c r="D169" s="15">
        <v>8470010.2699999996</v>
      </c>
      <c r="E169" s="15">
        <v>595118.56160804932</v>
      </c>
      <c r="F169" s="234">
        <f>Yhteenveto[[#This Row],[Åldersstruktur, kalkylerade kostnader]]+Yhteenveto[[#This Row],[Andra kalkylerade kostnader]]</f>
        <v>9065128.8316080496</v>
      </c>
      <c r="G169" s="329">
        <v>1388.69</v>
      </c>
      <c r="H169" s="17">
        <v>6449076.3600000003</v>
      </c>
      <c r="I169" s="345">
        <f>Yhteenveto[[#This Row],[Kalkylerade kostander sammanlagt]]-Yhteenveto[[#This Row],[Självfinansieringsandel, €]]</f>
        <v>2616052.4716080492</v>
      </c>
      <c r="J169" s="33">
        <v>97184.54430031481</v>
      </c>
      <c r="K169" s="34">
        <v>-635023.96184029407</v>
      </c>
      <c r="L169" s="234">
        <f>Yhteenveto[[#This Row],[Statsandel efter självfinansieringsandelen (mellansumma)]]+Yhteenveto[[#This Row],[Tilläggsdelar sammanlagt]]+Yhteenveto[[#This Row],[Minskiningar och höjningar av statsandelen, netto]]</f>
        <v>2078213.0540680701</v>
      </c>
      <c r="M169" s="34">
        <v>1892610.609176897</v>
      </c>
      <c r="N169" s="308">
        <f>SUM(Yhteenveto[[#This Row],[Statsandelar före skatteutjämning ]]+Yhteenveto[[#This Row],[Utjämning av statsandelarna på basis av skatteinkomsterna]])</f>
        <v>3970823.6632449673</v>
      </c>
      <c r="O169" s="244">
        <v>778488.80307166837</v>
      </c>
      <c r="P169" s="380">
        <f>SUM(Yhteenveto[[#This Row],[Statsandel för kommunal basservice, sammanlagt ]:[Ersättning för förlorade skatteinkomster orsakade av förändringar i beskattningsgrunden ]])</f>
        <v>4749312.4663166357</v>
      </c>
      <c r="Q169" s="34">
        <v>-78993.457500000019</v>
      </c>
      <c r="R169" s="347">
        <f>+Yhteenveto[[#This Row],[Statsandel för kommunal basservice, sammanlagt ]]+Yhteenveto[[#This Row],[Ersättning för förlorade skatteinkomster orsakade av förändringar i beskattningsgrunden ]]+Yhteenveto[[#This Row],[Hemkommunsersättningar, netto]]</f>
        <v>4670319.0088166352</v>
      </c>
      <c r="S169" s="11"/>
      <c r="T169"/>
    </row>
    <row r="170" spans="1:20" ht="15">
      <c r="A170" s="32">
        <v>541</v>
      </c>
      <c r="B170" s="13" t="s">
        <v>166</v>
      </c>
      <c r="C170" s="15">
        <v>9243</v>
      </c>
      <c r="D170" s="15">
        <v>10426502.949999999</v>
      </c>
      <c r="E170" s="15">
        <v>3286998.7770954217</v>
      </c>
      <c r="F170" s="234">
        <f>Yhteenveto[[#This Row],[Åldersstruktur, kalkylerade kostnader]]+Yhteenveto[[#This Row],[Andra kalkylerade kostnader]]</f>
        <v>13713501.727095421</v>
      </c>
      <c r="G170" s="329">
        <v>1388.69</v>
      </c>
      <c r="H170" s="17">
        <v>12835661.67</v>
      </c>
      <c r="I170" s="345">
        <f>Yhteenveto[[#This Row],[Kalkylerade kostander sammanlagt]]-Yhteenveto[[#This Row],[Självfinansieringsandel, €]]</f>
        <v>877840.05709542148</v>
      </c>
      <c r="J170" s="33">
        <v>1302193.1678332263</v>
      </c>
      <c r="K170" s="34">
        <v>3023156.4016779545</v>
      </c>
      <c r="L170" s="234">
        <f>Yhteenveto[[#This Row],[Statsandel efter självfinansieringsandelen (mellansumma)]]+Yhteenveto[[#This Row],[Tilläggsdelar sammanlagt]]+Yhteenveto[[#This Row],[Minskiningar och höjningar av statsandelen, netto]]</f>
        <v>5203189.6266066022</v>
      </c>
      <c r="M170" s="34">
        <v>4567844.1577191809</v>
      </c>
      <c r="N170" s="308">
        <f>SUM(Yhteenveto[[#This Row],[Statsandelar före skatteutjämning ]]+Yhteenveto[[#This Row],[Utjämning av statsandelarna på basis av skatteinkomsterna]])</f>
        <v>9771033.7843257822</v>
      </c>
      <c r="O170" s="244">
        <v>2030617.8902143268</v>
      </c>
      <c r="P170" s="380">
        <f>SUM(Yhteenveto[[#This Row],[Statsandel för kommunal basservice, sammanlagt ]:[Ersättning för förlorade skatteinkomster orsakade av förändringar i beskattningsgrunden ]])</f>
        <v>11801651.67454011</v>
      </c>
      <c r="Q170" s="34">
        <v>-9796.9789500000188</v>
      </c>
      <c r="R170" s="347">
        <f>+Yhteenveto[[#This Row],[Statsandel för kommunal basservice, sammanlagt ]]+Yhteenveto[[#This Row],[Ersättning för förlorade skatteinkomster orsakade av förändringar i beskattningsgrunden ]]+Yhteenveto[[#This Row],[Hemkommunsersättningar, netto]]</f>
        <v>11791854.69559011</v>
      </c>
      <c r="S170" s="11"/>
      <c r="T170"/>
    </row>
    <row r="171" spans="1:20" ht="15">
      <c r="A171" s="32">
        <v>543</v>
      </c>
      <c r="B171" s="13" t="s">
        <v>167</v>
      </c>
      <c r="C171" s="15">
        <v>44458</v>
      </c>
      <c r="D171" s="15">
        <v>82057134.729999989</v>
      </c>
      <c r="E171" s="15">
        <v>9280142.6772082876</v>
      </c>
      <c r="F171" s="234">
        <f>Yhteenveto[[#This Row],[Åldersstruktur, kalkylerade kostnader]]+Yhteenveto[[#This Row],[Andra kalkylerade kostnader]]</f>
        <v>91337277.407208279</v>
      </c>
      <c r="G171" s="329">
        <v>1388.69</v>
      </c>
      <c r="H171" s="17">
        <v>61738380.020000003</v>
      </c>
      <c r="I171" s="345">
        <f>Yhteenveto[[#This Row],[Kalkylerade kostander sammanlagt]]-Yhteenveto[[#This Row],[Självfinansieringsandel, €]]</f>
        <v>29598897.387208275</v>
      </c>
      <c r="J171" s="33">
        <v>1732856.1023560262</v>
      </c>
      <c r="K171" s="34">
        <v>2797216.3167986944</v>
      </c>
      <c r="L171" s="234">
        <f>Yhteenveto[[#This Row],[Statsandel efter självfinansieringsandelen (mellansumma)]]+Yhteenveto[[#This Row],[Tilläggsdelar sammanlagt]]+Yhteenveto[[#This Row],[Minskiningar och höjningar av statsandelen, netto]]</f>
        <v>34128969.806363001</v>
      </c>
      <c r="M171" s="34">
        <v>-198832.6306909867</v>
      </c>
      <c r="N171" s="308">
        <f>SUM(Yhteenveto[[#This Row],[Statsandelar före skatteutjämning ]]+Yhteenveto[[#This Row],[Utjämning av statsandelarna på basis av skatteinkomsterna]])</f>
        <v>33930137.175672017</v>
      </c>
      <c r="O171" s="244">
        <v>5144222.2518574186</v>
      </c>
      <c r="P171" s="380">
        <f>SUM(Yhteenveto[[#This Row],[Statsandel för kommunal basservice, sammanlagt ]:[Ersättning för förlorade skatteinkomster orsakade av förändringar i beskattningsgrunden ]])</f>
        <v>39074359.427529439</v>
      </c>
      <c r="Q171" s="34">
        <v>-266196.76289999997</v>
      </c>
      <c r="R171" s="347">
        <f>+Yhteenveto[[#This Row],[Statsandel för kommunal basservice, sammanlagt ]]+Yhteenveto[[#This Row],[Ersättning för förlorade skatteinkomster orsakade av förändringar i beskattningsgrunden ]]+Yhteenveto[[#This Row],[Hemkommunsersättningar, netto]]</f>
        <v>38808162.664629437</v>
      </c>
      <c r="S171" s="11"/>
      <c r="T171"/>
    </row>
    <row r="172" spans="1:20" ht="15">
      <c r="A172" s="32">
        <v>545</v>
      </c>
      <c r="B172" s="13" t="s">
        <v>874</v>
      </c>
      <c r="C172" s="15">
        <v>9584</v>
      </c>
      <c r="D172" s="15">
        <v>14424700.939999999</v>
      </c>
      <c r="E172" s="15">
        <v>6883886.1776131587</v>
      </c>
      <c r="F172" s="234">
        <f>Yhteenveto[[#This Row],[Åldersstruktur, kalkylerade kostnader]]+Yhteenveto[[#This Row],[Andra kalkylerade kostnader]]</f>
        <v>21308587.117613159</v>
      </c>
      <c r="G172" s="329">
        <v>1388.69</v>
      </c>
      <c r="H172" s="17">
        <v>13309204.960000001</v>
      </c>
      <c r="I172" s="345">
        <f>Yhteenveto[[#This Row],[Kalkylerade kostander sammanlagt]]-Yhteenveto[[#This Row],[Självfinansieringsandel, €]]</f>
        <v>7999382.1576131582</v>
      </c>
      <c r="J172" s="33">
        <v>769589.82882114872</v>
      </c>
      <c r="K172" s="34">
        <v>2402082.31940802</v>
      </c>
      <c r="L172" s="234">
        <f>Yhteenveto[[#This Row],[Statsandel efter självfinansieringsandelen (mellansumma)]]+Yhteenveto[[#This Row],[Tilläggsdelar sammanlagt]]+Yhteenveto[[#This Row],[Minskiningar och höjningar av statsandelen, netto]]</f>
        <v>11171054.305842327</v>
      </c>
      <c r="M172" s="34">
        <v>3119934.886978758</v>
      </c>
      <c r="N172" s="308">
        <f>SUM(Yhteenveto[[#This Row],[Statsandelar före skatteutjämning ]]+Yhteenveto[[#This Row],[Utjämning av statsandelarna på basis av skatteinkomsterna]])</f>
        <v>14290989.192821085</v>
      </c>
      <c r="O172" s="244">
        <v>2173390.3931355006</v>
      </c>
      <c r="P172" s="380">
        <f>SUM(Yhteenveto[[#This Row],[Statsandel för kommunal basservice, sammanlagt ]:[Ersättning för förlorade skatteinkomster orsakade av förändringar i beskattningsgrunden ]])</f>
        <v>16464379.585956587</v>
      </c>
      <c r="Q172" s="34">
        <v>13575.834999999992</v>
      </c>
      <c r="R172" s="347">
        <f>+Yhteenveto[[#This Row],[Statsandel för kommunal basservice, sammanlagt ]]+Yhteenveto[[#This Row],[Ersättning för förlorade skatteinkomster orsakade av förändringar i beskattningsgrunden ]]+Yhteenveto[[#This Row],[Hemkommunsersättningar, netto]]</f>
        <v>16477955.420956587</v>
      </c>
      <c r="S172" s="11"/>
      <c r="T172"/>
    </row>
    <row r="173" spans="1:20" ht="15">
      <c r="A173" s="32">
        <v>560</v>
      </c>
      <c r="B173" s="13" t="s">
        <v>169</v>
      </c>
      <c r="C173" s="15">
        <v>15735</v>
      </c>
      <c r="D173" s="15">
        <v>24476640.690000001</v>
      </c>
      <c r="E173" s="15">
        <v>3179537.8735488942</v>
      </c>
      <c r="F173" s="234">
        <f>Yhteenveto[[#This Row],[Åldersstruktur, kalkylerade kostnader]]+Yhteenveto[[#This Row],[Andra kalkylerade kostnader]]</f>
        <v>27656178.563548896</v>
      </c>
      <c r="G173" s="329">
        <v>1388.69</v>
      </c>
      <c r="H173" s="17">
        <v>21851037.150000002</v>
      </c>
      <c r="I173" s="345">
        <f>Yhteenveto[[#This Row],[Kalkylerade kostander sammanlagt]]-Yhteenveto[[#This Row],[Självfinansieringsandel, €]]</f>
        <v>5805141.4135488942</v>
      </c>
      <c r="J173" s="33">
        <v>399386.92259176972</v>
      </c>
      <c r="K173" s="34">
        <v>-1852299.8207340646</v>
      </c>
      <c r="L173" s="234">
        <f>Yhteenveto[[#This Row],[Statsandel efter självfinansieringsandelen (mellansumma)]]+Yhteenveto[[#This Row],[Tilläggsdelar sammanlagt]]+Yhteenveto[[#This Row],[Minskiningar och höjningar av statsandelen, netto]]</f>
        <v>4352228.5154065993</v>
      </c>
      <c r="M173" s="34">
        <v>6119155.5578805432</v>
      </c>
      <c r="N173" s="308">
        <f>SUM(Yhteenveto[[#This Row],[Statsandelar före skatteutjämning ]]+Yhteenveto[[#This Row],[Utjämning av statsandelarna på basis av skatteinkomsterna]])</f>
        <v>10471384.073287142</v>
      </c>
      <c r="O173" s="244">
        <v>2752491.5886558881</v>
      </c>
      <c r="P173" s="380">
        <f>SUM(Yhteenveto[[#This Row],[Statsandel för kommunal basservice, sammanlagt ]:[Ersättning för förlorade skatteinkomster orsakade av förändringar i beskattningsgrunden ]])</f>
        <v>13223875.66194303</v>
      </c>
      <c r="Q173" s="34">
        <v>474517.20505000046</v>
      </c>
      <c r="R173" s="347">
        <f>+Yhteenveto[[#This Row],[Statsandel för kommunal basservice, sammanlagt ]]+Yhteenveto[[#This Row],[Ersättning för förlorade skatteinkomster orsakade av förändringar i beskattningsgrunden ]]+Yhteenveto[[#This Row],[Hemkommunsersättningar, netto]]</f>
        <v>13698392.866993031</v>
      </c>
      <c r="S173" s="11"/>
      <c r="T173"/>
    </row>
    <row r="174" spans="1:20" ht="15">
      <c r="A174" s="32">
        <v>561</v>
      </c>
      <c r="B174" s="13" t="s">
        <v>170</v>
      </c>
      <c r="C174" s="15">
        <v>1317</v>
      </c>
      <c r="D174" s="15">
        <v>2118126.5</v>
      </c>
      <c r="E174" s="15">
        <v>394889.64826803561</v>
      </c>
      <c r="F174" s="234">
        <f>Yhteenveto[[#This Row],[Åldersstruktur, kalkylerade kostnader]]+Yhteenveto[[#This Row],[Andra kalkylerade kostnader]]</f>
        <v>2513016.1482680356</v>
      </c>
      <c r="G174" s="329">
        <v>1388.69</v>
      </c>
      <c r="H174" s="17">
        <v>1828904.73</v>
      </c>
      <c r="I174" s="345">
        <f>Yhteenveto[[#This Row],[Kalkylerade kostander sammanlagt]]-Yhteenveto[[#This Row],[Självfinansieringsandel, €]]</f>
        <v>684111.41826803563</v>
      </c>
      <c r="J174" s="33">
        <v>31538.349559626353</v>
      </c>
      <c r="K174" s="34">
        <v>585752.06132818118</v>
      </c>
      <c r="L174" s="234">
        <f>Yhteenveto[[#This Row],[Statsandel efter självfinansieringsandelen (mellansumma)]]+Yhteenveto[[#This Row],[Tilläggsdelar sammanlagt]]+Yhteenveto[[#This Row],[Minskiningar och höjningar av statsandelen, netto]]</f>
        <v>1301401.8291558432</v>
      </c>
      <c r="M174" s="34">
        <v>436774.38299178809</v>
      </c>
      <c r="N174" s="308">
        <f>SUM(Yhteenveto[[#This Row],[Statsandelar före skatteutjämning ]]+Yhteenveto[[#This Row],[Utjämning av statsandelarna på basis av skatteinkomsterna]])</f>
        <v>1738176.2121476312</v>
      </c>
      <c r="O174" s="244">
        <v>340084.14675400406</v>
      </c>
      <c r="P174" s="380">
        <f>SUM(Yhteenveto[[#This Row],[Statsandel för kommunal basservice, sammanlagt ]:[Ersättning för förlorade skatteinkomster orsakade av förändringar i beskattningsgrunden ]])</f>
        <v>2078260.3589016353</v>
      </c>
      <c r="Q174" s="34">
        <v>-593756.30000000005</v>
      </c>
      <c r="R174" s="347">
        <f>+Yhteenveto[[#This Row],[Statsandel för kommunal basservice, sammanlagt ]]+Yhteenveto[[#This Row],[Ersättning för förlorade skatteinkomster orsakade av förändringar i beskattningsgrunden ]]+Yhteenveto[[#This Row],[Hemkommunsersättningar, netto]]</f>
        <v>1484504.0589016352</v>
      </c>
      <c r="S174" s="11"/>
      <c r="T174"/>
    </row>
    <row r="175" spans="1:20" ht="15">
      <c r="A175" s="32">
        <v>562</v>
      </c>
      <c r="B175" s="13" t="s">
        <v>171</v>
      </c>
      <c r="C175" s="15">
        <v>8935</v>
      </c>
      <c r="D175" s="15">
        <v>12302184.580000002</v>
      </c>
      <c r="E175" s="15">
        <v>1643824.8839165966</v>
      </c>
      <c r="F175" s="234">
        <f>Yhteenveto[[#This Row],[Åldersstruktur, kalkylerade kostnader]]+Yhteenveto[[#This Row],[Andra kalkylerade kostnader]]</f>
        <v>13946009.463916598</v>
      </c>
      <c r="G175" s="329">
        <v>1388.69</v>
      </c>
      <c r="H175" s="17">
        <v>12407945.15</v>
      </c>
      <c r="I175" s="345">
        <f>Yhteenveto[[#This Row],[Kalkylerade kostander sammanlagt]]-Yhteenveto[[#This Row],[Självfinansieringsandel, €]]</f>
        <v>1538064.3139165975</v>
      </c>
      <c r="J175" s="33">
        <v>412214.64918875688</v>
      </c>
      <c r="K175" s="34">
        <v>-1025098.153739945</v>
      </c>
      <c r="L175" s="234">
        <f>Yhteenveto[[#This Row],[Statsandel efter självfinansieringsandelen (mellansumma)]]+Yhteenveto[[#This Row],[Tilläggsdelar sammanlagt]]+Yhteenveto[[#This Row],[Minskiningar och höjningar av statsandelen, netto]]</f>
        <v>925180.80936540943</v>
      </c>
      <c r="M175" s="34">
        <v>3280420.7878165888</v>
      </c>
      <c r="N175" s="308">
        <f>SUM(Yhteenveto[[#This Row],[Statsandelar före skatteutjämning ]]+Yhteenveto[[#This Row],[Utjämning av statsandelarna på basis av skatteinkomsterna]])</f>
        <v>4205601.5971819982</v>
      </c>
      <c r="O175" s="244">
        <v>1658725.5906780572</v>
      </c>
      <c r="P175" s="380">
        <f>SUM(Yhteenveto[[#This Row],[Statsandel för kommunal basservice, sammanlagt ]:[Ersättning för förlorade skatteinkomster orsakade av förändringar i beskattningsgrunden ]])</f>
        <v>5864327.1878600549</v>
      </c>
      <c r="Q175" s="34">
        <v>-121248.61689999991</v>
      </c>
      <c r="R175" s="347">
        <f>+Yhteenveto[[#This Row],[Statsandel för kommunal basservice, sammanlagt ]]+Yhteenveto[[#This Row],[Ersättning för förlorade skatteinkomster orsakade av förändringar i beskattningsgrunden ]]+Yhteenveto[[#This Row],[Hemkommunsersättningar, netto]]</f>
        <v>5743078.5709600551</v>
      </c>
      <c r="S175" s="11"/>
      <c r="T175"/>
    </row>
    <row r="176" spans="1:20" ht="15">
      <c r="A176" s="32">
        <v>563</v>
      </c>
      <c r="B176" s="13" t="s">
        <v>172</v>
      </c>
      <c r="C176" s="15">
        <v>7025</v>
      </c>
      <c r="D176" s="15">
        <v>11670016.539999999</v>
      </c>
      <c r="E176" s="15">
        <v>1195760.3850668035</v>
      </c>
      <c r="F176" s="234">
        <f>Yhteenveto[[#This Row],[Åldersstruktur, kalkylerade kostnader]]+Yhteenveto[[#This Row],[Andra kalkylerade kostnader]]</f>
        <v>12865776.925066803</v>
      </c>
      <c r="G176" s="329">
        <v>1388.69</v>
      </c>
      <c r="H176" s="17">
        <v>9755547.25</v>
      </c>
      <c r="I176" s="345">
        <f>Yhteenveto[[#This Row],[Kalkylerade kostander sammanlagt]]-Yhteenveto[[#This Row],[Självfinansieringsandel, €]]</f>
        <v>3110229.6750668027</v>
      </c>
      <c r="J176" s="33">
        <v>419089.18386204768</v>
      </c>
      <c r="K176" s="34">
        <v>-2464151.8475011387</v>
      </c>
      <c r="L176" s="234">
        <f>Yhteenveto[[#This Row],[Statsandel efter självfinansieringsandelen (mellansumma)]]+Yhteenveto[[#This Row],[Tilläggsdelar sammanlagt]]+Yhteenveto[[#This Row],[Minskiningar och höjningar av statsandelen, netto]]</f>
        <v>1065167.0114277117</v>
      </c>
      <c r="M176" s="34">
        <v>3488074.9075481249</v>
      </c>
      <c r="N176" s="308">
        <f>SUM(Yhteenveto[[#This Row],[Statsandelar före skatteutjämning ]]+Yhteenveto[[#This Row],[Utjämning av statsandelarna på basis av skatteinkomsterna]])</f>
        <v>4553241.9189758366</v>
      </c>
      <c r="O176" s="244">
        <v>1297173.6383667197</v>
      </c>
      <c r="P176" s="380">
        <f>SUM(Yhteenveto[[#This Row],[Statsandel för kommunal basservice, sammanlagt ]:[Ersättning för förlorade skatteinkomster orsakade av förändringar i beskattningsgrunden ]])</f>
        <v>5850415.5573425563</v>
      </c>
      <c r="Q176" s="34">
        <v>11815.452000000019</v>
      </c>
      <c r="R176" s="347">
        <f>+Yhteenveto[[#This Row],[Statsandel för kommunal basservice, sammanlagt ]]+Yhteenveto[[#This Row],[Ersättning för förlorade skatteinkomster orsakade av förändringar i beskattningsgrunden ]]+Yhteenveto[[#This Row],[Hemkommunsersättningar, netto]]</f>
        <v>5862231.0093425559</v>
      </c>
      <c r="S176" s="11"/>
      <c r="T176"/>
    </row>
    <row r="177" spans="1:20" ht="15">
      <c r="A177" s="32">
        <v>564</v>
      </c>
      <c r="B177" s="13" t="s">
        <v>875</v>
      </c>
      <c r="C177" s="15">
        <v>211848</v>
      </c>
      <c r="D177" s="15">
        <v>340799987.46000004</v>
      </c>
      <c r="E177" s="15">
        <v>42559805.597982459</v>
      </c>
      <c r="F177" s="234">
        <f>Yhteenveto[[#This Row],[Åldersstruktur, kalkylerade kostnader]]+Yhteenveto[[#This Row],[Andra kalkylerade kostnader]]</f>
        <v>383359793.0579825</v>
      </c>
      <c r="G177" s="329">
        <v>1388.69</v>
      </c>
      <c r="H177" s="17">
        <v>294191199.12</v>
      </c>
      <c r="I177" s="345">
        <f>Yhteenveto[[#This Row],[Kalkylerade kostander sammanlagt]]-Yhteenveto[[#This Row],[Självfinansieringsandel, €]]</f>
        <v>89168593.9379825</v>
      </c>
      <c r="J177" s="33">
        <v>9268788.6503326129</v>
      </c>
      <c r="K177" s="34">
        <v>-49644534.389145993</v>
      </c>
      <c r="L177" s="234">
        <f>Yhteenveto[[#This Row],[Statsandel efter självfinansieringsandelen (mellansumma)]]+Yhteenveto[[#This Row],[Tilläggsdelar sammanlagt]]+Yhteenveto[[#This Row],[Minskiningar och höjningar av statsandelen, netto]]</f>
        <v>48792848.199169122</v>
      </c>
      <c r="M177" s="34">
        <v>35268957.532213382</v>
      </c>
      <c r="N177" s="308">
        <f>SUM(Yhteenveto[[#This Row],[Statsandelar före skatteutjämning ]]+Yhteenveto[[#This Row],[Utjämning av statsandelarna på basis av skatteinkomsterna]])</f>
        <v>84061805.731382504</v>
      </c>
      <c r="O177" s="244">
        <v>29399289.202421021</v>
      </c>
      <c r="P177" s="380">
        <f>SUM(Yhteenveto[[#This Row],[Statsandel för kommunal basservice, sammanlagt ]:[Ersättning för förlorade skatteinkomster orsakade av förändringar i beskattningsgrunden ]])</f>
        <v>113461094.93380353</v>
      </c>
      <c r="Q177" s="34">
        <v>-12981641.587950006</v>
      </c>
      <c r="R177" s="347">
        <f>+Yhteenveto[[#This Row],[Statsandel för kommunal basservice, sammanlagt ]]+Yhteenveto[[#This Row],[Ersättning för förlorade skatteinkomster orsakade av förändringar i beskattningsgrunden ]]+Yhteenveto[[#This Row],[Hemkommunsersättningar, netto]]</f>
        <v>100479453.34585352</v>
      </c>
      <c r="S177" s="11"/>
      <c r="T177"/>
    </row>
    <row r="178" spans="1:20" ht="15">
      <c r="A178" s="32">
        <v>576</v>
      </c>
      <c r="B178" s="13" t="s">
        <v>174</v>
      </c>
      <c r="C178" s="15">
        <v>2750</v>
      </c>
      <c r="D178" s="15">
        <v>2659054.38</v>
      </c>
      <c r="E178" s="15">
        <v>810890.23691924522</v>
      </c>
      <c r="F178" s="234">
        <f>Yhteenveto[[#This Row],[Åldersstruktur, kalkylerade kostnader]]+Yhteenveto[[#This Row],[Andra kalkylerade kostnader]]</f>
        <v>3469944.6169192451</v>
      </c>
      <c r="G178" s="329">
        <v>1388.69</v>
      </c>
      <c r="H178" s="17">
        <v>3818897.5</v>
      </c>
      <c r="I178" s="345">
        <f>Yhteenveto[[#This Row],[Kalkylerade kostander sammanlagt]]-Yhteenveto[[#This Row],[Självfinansieringsandel, €]]</f>
        <v>-348952.88308075489</v>
      </c>
      <c r="J178" s="33">
        <v>362929.66743933153</v>
      </c>
      <c r="K178" s="34">
        <v>421642.00893293176</v>
      </c>
      <c r="L178" s="234">
        <f>Yhteenveto[[#This Row],[Statsandel efter självfinansieringsandelen (mellansumma)]]+Yhteenveto[[#This Row],[Tilläggsdelar sammanlagt]]+Yhteenveto[[#This Row],[Minskiningar och höjningar av statsandelen, netto]]</f>
        <v>435618.79329150839</v>
      </c>
      <c r="M178" s="34">
        <v>786039.56098853913</v>
      </c>
      <c r="N178" s="308">
        <f>SUM(Yhteenveto[[#This Row],[Statsandelar före skatteutjämning ]]+Yhteenveto[[#This Row],[Utjämning av statsandelarna på basis av skatteinkomsterna]])</f>
        <v>1221658.3542800476</v>
      </c>
      <c r="O178" s="244">
        <v>615792.64660424495</v>
      </c>
      <c r="P178" s="380">
        <f>SUM(Yhteenveto[[#This Row],[Statsandel för kommunal basservice, sammanlagt ]:[Ersättning för förlorade skatteinkomster orsakade av förändringar i beskattningsgrunden ]])</f>
        <v>1837451.0008842926</v>
      </c>
      <c r="Q178" s="34">
        <v>-41697.207500000004</v>
      </c>
      <c r="R178" s="347">
        <f>+Yhteenveto[[#This Row],[Statsandel för kommunal basservice, sammanlagt ]]+Yhteenveto[[#This Row],[Ersättning för förlorade skatteinkomster orsakade av förändringar i beskattningsgrunden ]]+Yhteenveto[[#This Row],[Hemkommunsersättningar, netto]]</f>
        <v>1795753.7933842926</v>
      </c>
      <c r="S178" s="11"/>
      <c r="T178"/>
    </row>
    <row r="179" spans="1:20" ht="15">
      <c r="A179" s="32">
        <v>577</v>
      </c>
      <c r="B179" s="13" t="s">
        <v>876</v>
      </c>
      <c r="C179" s="15">
        <v>11138</v>
      </c>
      <c r="D179" s="15">
        <v>19954529.900000002</v>
      </c>
      <c r="E179" s="15">
        <v>1435033.2825702068</v>
      </c>
      <c r="F179" s="234">
        <f>Yhteenveto[[#This Row],[Åldersstruktur, kalkylerade kostnader]]+Yhteenveto[[#This Row],[Andra kalkylerade kostnader]]</f>
        <v>21389563.182570208</v>
      </c>
      <c r="G179" s="329">
        <v>1388.69</v>
      </c>
      <c r="H179" s="17">
        <v>15467229.220000001</v>
      </c>
      <c r="I179" s="345">
        <f>Yhteenveto[[#This Row],[Kalkylerade kostander sammanlagt]]-Yhteenveto[[#This Row],[Självfinansieringsandel, €]]</f>
        <v>5922333.9625702072</v>
      </c>
      <c r="J179" s="33">
        <v>409816.58464681171</v>
      </c>
      <c r="K179" s="34">
        <v>-1045327.1847555217</v>
      </c>
      <c r="L179" s="234">
        <f>Yhteenveto[[#This Row],[Statsandel efter självfinansieringsandelen (mellansumma)]]+Yhteenveto[[#This Row],[Tilläggsdelar sammanlagt]]+Yhteenveto[[#This Row],[Minskiningar och höjningar av statsandelen, netto]]</f>
        <v>5286823.3624614971</v>
      </c>
      <c r="M179" s="34">
        <v>2375117.9126870902</v>
      </c>
      <c r="N179" s="308">
        <f>SUM(Yhteenveto[[#This Row],[Statsandelar före skatteutjämning ]]+Yhteenveto[[#This Row],[Utjämning av statsandelarna på basis av skatteinkomsterna]])</f>
        <v>7661941.2751485873</v>
      </c>
      <c r="O179" s="244">
        <v>1573741.4322604346</v>
      </c>
      <c r="P179" s="380">
        <f>SUM(Yhteenveto[[#This Row],[Statsandel för kommunal basservice, sammanlagt ]:[Ersättning för förlorade skatteinkomster orsakade av förändringar i beskattningsgrunden ]])</f>
        <v>9235682.7074090224</v>
      </c>
      <c r="Q179" s="34">
        <v>-23049.082500000019</v>
      </c>
      <c r="R179" s="347">
        <f>+Yhteenveto[[#This Row],[Statsandel för kommunal basservice, sammanlagt ]]+Yhteenveto[[#This Row],[Ersättning för förlorade skatteinkomster orsakade av förändringar i beskattningsgrunden ]]+Yhteenveto[[#This Row],[Hemkommunsersättningar, netto]]</f>
        <v>9212633.6249090228</v>
      </c>
      <c r="S179" s="11"/>
      <c r="T179"/>
    </row>
    <row r="180" spans="1:20" ht="15">
      <c r="A180" s="32">
        <v>578</v>
      </c>
      <c r="B180" s="13" t="s">
        <v>176</v>
      </c>
      <c r="C180" s="15">
        <v>3100</v>
      </c>
      <c r="D180" s="15">
        <v>3626362.81</v>
      </c>
      <c r="E180" s="15">
        <v>1044924.2262465517</v>
      </c>
      <c r="F180" s="234">
        <f>Yhteenveto[[#This Row],[Åldersstruktur, kalkylerade kostnader]]+Yhteenveto[[#This Row],[Andra kalkylerade kostnader]]</f>
        <v>4671287.0362465521</v>
      </c>
      <c r="G180" s="329">
        <v>1388.69</v>
      </c>
      <c r="H180" s="17">
        <v>4304939</v>
      </c>
      <c r="I180" s="345">
        <f>Yhteenveto[[#This Row],[Kalkylerade kostander sammanlagt]]-Yhteenveto[[#This Row],[Självfinansieringsandel, €]]</f>
        <v>366348.03624655213</v>
      </c>
      <c r="J180" s="33">
        <v>284938.34065235581</v>
      </c>
      <c r="K180" s="34">
        <v>-967063.81990086869</v>
      </c>
      <c r="L180" s="234">
        <f>Yhteenveto[[#This Row],[Statsandel efter självfinansieringsandelen (mellansumma)]]+Yhteenveto[[#This Row],[Tilläggsdelar sammanlagt]]+Yhteenveto[[#This Row],[Minskiningar och höjningar av statsandelen, netto]]</f>
        <v>-315777.44300196075</v>
      </c>
      <c r="M180" s="34">
        <v>1681732.3514559427</v>
      </c>
      <c r="N180" s="308">
        <f>SUM(Yhteenveto[[#This Row],[Statsandelar före skatteutjämning ]]+Yhteenveto[[#This Row],[Utjämning av statsandelarna på basis av skatteinkomsterna]])</f>
        <v>1365954.9084539819</v>
      </c>
      <c r="O180" s="244">
        <v>664195.90807623544</v>
      </c>
      <c r="P180" s="380">
        <f>SUM(Yhteenveto[[#This Row],[Statsandel för kommunal basservice, sammanlagt ]:[Ersättning för förlorade skatteinkomster orsakade av förändringar i beskattningsgrunden ]])</f>
        <v>2030150.8165302174</v>
      </c>
      <c r="Q180" s="34">
        <v>357074.29749999999</v>
      </c>
      <c r="R180" s="347">
        <f>+Yhteenveto[[#This Row],[Statsandel för kommunal basservice, sammanlagt ]]+Yhteenveto[[#This Row],[Ersättning för förlorade skatteinkomster orsakade av förändringar i beskattningsgrunden ]]+Yhteenveto[[#This Row],[Hemkommunsersättningar, netto]]</f>
        <v>2387225.1140302173</v>
      </c>
      <c r="S180" s="11"/>
      <c r="T180"/>
    </row>
    <row r="181" spans="1:20" ht="15">
      <c r="A181" s="32">
        <v>580</v>
      </c>
      <c r="B181" s="13" t="s">
        <v>177</v>
      </c>
      <c r="C181" s="15">
        <v>4438</v>
      </c>
      <c r="D181" s="15">
        <v>4237393.24</v>
      </c>
      <c r="E181" s="15">
        <v>1123703.6856307951</v>
      </c>
      <c r="F181" s="234">
        <f>Yhteenveto[[#This Row],[Åldersstruktur, kalkylerade kostnader]]+Yhteenveto[[#This Row],[Andra kalkylerade kostnader]]</f>
        <v>5361096.9256307948</v>
      </c>
      <c r="G181" s="329">
        <v>1388.69</v>
      </c>
      <c r="H181" s="17">
        <v>6163006.2200000007</v>
      </c>
      <c r="I181" s="345">
        <f>Yhteenveto[[#This Row],[Kalkylerade kostander sammanlagt]]-Yhteenveto[[#This Row],[Självfinansieringsandel, €]]</f>
        <v>-801909.29436920583</v>
      </c>
      <c r="J181" s="33">
        <v>683535.19485004852</v>
      </c>
      <c r="K181" s="34">
        <v>-832456.13043524325</v>
      </c>
      <c r="L181" s="234">
        <f>Yhteenveto[[#This Row],[Statsandel efter självfinansieringsandelen (mellansumma)]]+Yhteenveto[[#This Row],[Tilläggsdelar sammanlagt]]+Yhteenveto[[#This Row],[Minskiningar och höjningar av statsandelen, netto]]</f>
        <v>-950830.22995440057</v>
      </c>
      <c r="M181" s="34">
        <v>2018922.5981847316</v>
      </c>
      <c r="N181" s="308">
        <f>SUM(Yhteenveto[[#This Row],[Statsandelar före skatteutjämning ]]+Yhteenveto[[#This Row],[Utjämning av statsandelarna på basis av skatteinkomsterna]])</f>
        <v>1068092.368230331</v>
      </c>
      <c r="O181" s="244">
        <v>1025465.9249549286</v>
      </c>
      <c r="P181" s="380">
        <f>SUM(Yhteenveto[[#This Row],[Statsandel för kommunal basservice, sammanlagt ]:[Ersättning för förlorade skatteinkomster orsakade av förändringar i beskattningsgrunden ]])</f>
        <v>2093558.2931852597</v>
      </c>
      <c r="Q181" s="34">
        <v>65715.992500000008</v>
      </c>
      <c r="R181" s="347">
        <f>+Yhteenveto[[#This Row],[Statsandel för kommunal basservice, sammanlagt ]]+Yhteenveto[[#This Row],[Ersättning för förlorade skatteinkomster orsakade av förändringar i beskattningsgrunden ]]+Yhteenveto[[#This Row],[Hemkommunsersättningar, netto]]</f>
        <v>2159274.2856852598</v>
      </c>
      <c r="S181" s="11"/>
      <c r="T181"/>
    </row>
    <row r="182" spans="1:20" ht="15">
      <c r="A182" s="32">
        <v>581</v>
      </c>
      <c r="B182" s="13" t="s">
        <v>178</v>
      </c>
      <c r="C182" s="15">
        <v>6240</v>
      </c>
      <c r="D182" s="15">
        <v>8293967.0700000003</v>
      </c>
      <c r="E182" s="15">
        <v>1496328.8683508583</v>
      </c>
      <c r="F182" s="234">
        <f>Yhteenveto[[#This Row],[Åldersstruktur, kalkylerade kostnader]]+Yhteenveto[[#This Row],[Andra kalkylerade kostnader]]</f>
        <v>9790295.9383508582</v>
      </c>
      <c r="G182" s="329">
        <v>1388.69</v>
      </c>
      <c r="H182" s="17">
        <v>8665425.5999999996</v>
      </c>
      <c r="I182" s="345">
        <f>Yhteenveto[[#This Row],[Kalkylerade kostander sammanlagt]]-Yhteenveto[[#This Row],[Självfinansieringsandel, €]]</f>
        <v>1124870.3383508585</v>
      </c>
      <c r="J182" s="33">
        <v>506285.54328282992</v>
      </c>
      <c r="K182" s="34">
        <v>-1805218.4923873506</v>
      </c>
      <c r="L182" s="234">
        <f>Yhteenveto[[#This Row],[Statsandel efter självfinansieringsandelen (mellansumma)]]+Yhteenveto[[#This Row],[Tilläggsdelar sammanlagt]]+Yhteenveto[[#This Row],[Minskiningar och höjningar av statsandelen, netto]]</f>
        <v>-174062.61075366219</v>
      </c>
      <c r="M182" s="34">
        <v>2191744.4437877815</v>
      </c>
      <c r="N182" s="308">
        <f>SUM(Yhteenveto[[#This Row],[Statsandelar före skatteutjämning ]]+Yhteenveto[[#This Row],[Utjämning av statsandelarna på basis av skatteinkomsterna]])</f>
        <v>2017681.8330341193</v>
      </c>
      <c r="O182" s="244">
        <v>1224477.4940081832</v>
      </c>
      <c r="P182" s="380">
        <f>SUM(Yhteenveto[[#This Row],[Statsandel för kommunal basservice, sammanlagt ]:[Ersättning för förlorade skatteinkomster orsakade av förändringar i beskattningsgrunden ]])</f>
        <v>3242159.3270423026</v>
      </c>
      <c r="Q182" s="34">
        <v>101893.35499999997</v>
      </c>
      <c r="R182" s="347">
        <f>+Yhteenveto[[#This Row],[Statsandel för kommunal basservice, sammanlagt ]]+Yhteenveto[[#This Row],[Ersättning för förlorade skatteinkomster orsakade av förändringar i beskattningsgrunden ]]+Yhteenveto[[#This Row],[Hemkommunsersättningar, netto]]</f>
        <v>3344052.6820423026</v>
      </c>
      <c r="S182" s="11"/>
      <c r="T182"/>
    </row>
    <row r="183" spans="1:20" ht="15">
      <c r="A183" s="32">
        <v>583</v>
      </c>
      <c r="B183" s="13" t="s">
        <v>179</v>
      </c>
      <c r="C183" s="15">
        <v>947</v>
      </c>
      <c r="D183" s="15">
        <v>934307.18</v>
      </c>
      <c r="E183" s="15">
        <v>909516.4553493592</v>
      </c>
      <c r="F183" s="234">
        <f>Yhteenveto[[#This Row],[Åldersstruktur, kalkylerade kostnader]]+Yhteenveto[[#This Row],[Andra kalkylerade kostnader]]</f>
        <v>1843823.6353493594</v>
      </c>
      <c r="G183" s="329">
        <v>1388.69</v>
      </c>
      <c r="H183" s="17">
        <v>1315089.4300000002</v>
      </c>
      <c r="I183" s="345">
        <f>Yhteenveto[[#This Row],[Kalkylerade kostander sammanlagt]]-Yhteenveto[[#This Row],[Självfinansieringsandel, €]]</f>
        <v>528734.2053493592</v>
      </c>
      <c r="J183" s="33">
        <v>365765.40323805989</v>
      </c>
      <c r="K183" s="34">
        <v>-264478.86770106026</v>
      </c>
      <c r="L183" s="234">
        <f>Yhteenveto[[#This Row],[Statsandel efter självfinansieringsandelen (mellansumma)]]+Yhteenveto[[#This Row],[Tilläggsdelar sammanlagt]]+Yhteenveto[[#This Row],[Minskiningar och höjningar av statsandelen, netto]]</f>
        <v>630020.74088635889</v>
      </c>
      <c r="M183" s="34">
        <v>37541.577134502841</v>
      </c>
      <c r="N183" s="308">
        <f>SUM(Yhteenveto[[#This Row],[Statsandelar före skatteutjämning ]]+Yhteenveto[[#This Row],[Utjämning av statsandelarna på basis av skatteinkomsterna]])</f>
        <v>667562.31802086171</v>
      </c>
      <c r="O183" s="244">
        <v>191518.08710063214</v>
      </c>
      <c r="P183" s="380">
        <f>SUM(Yhteenveto[[#This Row],[Statsandel för kommunal basservice, sammanlagt ]:[Ersättning för förlorade skatteinkomster orsakade av förändringar i beskattningsgrunden ]])</f>
        <v>859080.40512149385</v>
      </c>
      <c r="Q183" s="34">
        <v>141651.1575</v>
      </c>
      <c r="R183" s="347">
        <f>+Yhteenveto[[#This Row],[Statsandel för kommunal basservice, sammanlagt ]]+Yhteenveto[[#This Row],[Ersättning för förlorade skatteinkomster orsakade av förändringar i beskattningsgrunden ]]+Yhteenveto[[#This Row],[Hemkommunsersättningar, netto]]</f>
        <v>1000731.5626214938</v>
      </c>
      <c r="S183" s="11"/>
      <c r="T183"/>
    </row>
    <row r="184" spans="1:20" ht="15">
      <c r="A184" s="32">
        <v>584</v>
      </c>
      <c r="B184" s="13" t="s">
        <v>180</v>
      </c>
      <c r="C184" s="15">
        <v>2653</v>
      </c>
      <c r="D184" s="15">
        <v>6317222.1099999994</v>
      </c>
      <c r="E184" s="15">
        <v>849111.9635860027</v>
      </c>
      <c r="F184" s="234">
        <f>Yhteenveto[[#This Row],[Åldersstruktur, kalkylerade kostnader]]+Yhteenveto[[#This Row],[Andra kalkylerade kostnader]]</f>
        <v>7166334.073586002</v>
      </c>
      <c r="G184" s="329">
        <v>1388.69</v>
      </c>
      <c r="H184" s="17">
        <v>3684194.5700000003</v>
      </c>
      <c r="I184" s="345">
        <f>Yhteenveto[[#This Row],[Kalkylerade kostander sammanlagt]]-Yhteenveto[[#This Row],[Självfinansieringsandel, €]]</f>
        <v>3482139.5035860017</v>
      </c>
      <c r="J184" s="33">
        <v>411345.83766883478</v>
      </c>
      <c r="K184" s="34">
        <v>-1084839.4565081173</v>
      </c>
      <c r="L184" s="234">
        <f>Yhteenveto[[#This Row],[Statsandel efter självfinansieringsandelen (mellansumma)]]+Yhteenveto[[#This Row],[Tilläggsdelar sammanlagt]]+Yhteenveto[[#This Row],[Minskiningar och höjningar av statsandelen, netto]]</f>
        <v>2808645.8847467192</v>
      </c>
      <c r="M184" s="34">
        <v>1820969.3542463663</v>
      </c>
      <c r="N184" s="308">
        <f>SUM(Yhteenveto[[#This Row],[Statsandelar före skatteutjämning ]]+Yhteenveto[[#This Row],[Utjämning av statsandelarna på basis av skatteinkomsterna]])</f>
        <v>4629615.2389930859</v>
      </c>
      <c r="O184" s="244">
        <v>547646.60296014382</v>
      </c>
      <c r="P184" s="380">
        <f>SUM(Yhteenveto[[#This Row],[Statsandel för kommunal basservice, sammanlagt ]:[Ersättning för förlorade skatteinkomster orsakade av förändringar i beskattningsgrunden ]])</f>
        <v>5177261.8419532301</v>
      </c>
      <c r="Q184" s="34">
        <v>11934.800000000001</v>
      </c>
      <c r="R184" s="347">
        <f>+Yhteenveto[[#This Row],[Statsandel för kommunal basservice, sammanlagt ]]+Yhteenveto[[#This Row],[Ersättning för förlorade skatteinkomster orsakade av förändringar i beskattningsgrunden ]]+Yhteenveto[[#This Row],[Hemkommunsersättningar, netto]]</f>
        <v>5189196.6419532299</v>
      </c>
      <c r="S184" s="11"/>
      <c r="T184"/>
    </row>
    <row r="185" spans="1:20" ht="15">
      <c r="A185" s="32">
        <v>588</v>
      </c>
      <c r="B185" s="13" t="s">
        <v>181</v>
      </c>
      <c r="C185" s="15">
        <v>1600</v>
      </c>
      <c r="D185" s="15">
        <v>1636407.79</v>
      </c>
      <c r="E185" s="15">
        <v>530269.73376546439</v>
      </c>
      <c r="F185" s="234">
        <f>Yhteenveto[[#This Row],[Åldersstruktur, kalkylerade kostnader]]+Yhteenveto[[#This Row],[Andra kalkylerade kostnader]]</f>
        <v>2166677.5237654643</v>
      </c>
      <c r="G185" s="329">
        <v>1388.69</v>
      </c>
      <c r="H185" s="17">
        <v>2221904</v>
      </c>
      <c r="I185" s="345">
        <f>Yhteenveto[[#This Row],[Kalkylerade kostander sammanlagt]]-Yhteenveto[[#This Row],[Självfinansieringsandel, €]]</f>
        <v>-55226.476234535687</v>
      </c>
      <c r="J185" s="33">
        <v>223431.46165622419</v>
      </c>
      <c r="K185" s="34">
        <v>-1158709.4257716429</v>
      </c>
      <c r="L185" s="234">
        <f>Yhteenveto[[#This Row],[Statsandel efter självfinansieringsandelen (mellansumma)]]+Yhteenveto[[#This Row],[Tilläggsdelar sammanlagt]]+Yhteenveto[[#This Row],[Minskiningar och höjningar av statsandelen, netto]]</f>
        <v>-990504.44034995441</v>
      </c>
      <c r="M185" s="34">
        <v>441902.08535899949</v>
      </c>
      <c r="N185" s="308">
        <f>SUM(Yhteenveto[[#This Row],[Statsandelar före skatteutjämning ]]+Yhteenveto[[#This Row],[Utjämning av statsandelarna på basis av skatteinkomsterna]])</f>
        <v>-548602.35499095498</v>
      </c>
      <c r="O185" s="244">
        <v>380138.47448730201</v>
      </c>
      <c r="P185" s="380">
        <f>SUM(Yhteenveto[[#This Row],[Statsandel för kommunal basservice, sammanlagt ]:[Ersättning för förlorade skatteinkomster orsakade av förändringar i beskattningsgrunden ]])</f>
        <v>-168463.88050365297</v>
      </c>
      <c r="Q185" s="34">
        <v>-10055.069000000003</v>
      </c>
      <c r="R185" s="347">
        <f>+Yhteenveto[[#This Row],[Statsandel för kommunal basservice, sammanlagt ]]+Yhteenveto[[#This Row],[Ersättning för förlorade skatteinkomster orsakade av förändringar i beskattningsgrunden ]]+Yhteenveto[[#This Row],[Hemkommunsersättningar, netto]]</f>
        <v>-178518.94950365298</v>
      </c>
      <c r="S185" s="11"/>
      <c r="T185"/>
    </row>
    <row r="186" spans="1:20" ht="15">
      <c r="A186" s="32">
        <v>592</v>
      </c>
      <c r="B186" s="13" t="s">
        <v>182</v>
      </c>
      <c r="C186" s="15">
        <v>3651</v>
      </c>
      <c r="D186" s="15">
        <v>6393720.6799999997</v>
      </c>
      <c r="E186" s="15">
        <v>758254.88242505072</v>
      </c>
      <c r="F186" s="234">
        <f>Yhteenveto[[#This Row],[Åldersstruktur, kalkylerade kostnader]]+Yhteenveto[[#This Row],[Andra kalkylerade kostnader]]</f>
        <v>7151975.5624250509</v>
      </c>
      <c r="G186" s="329">
        <v>1388.69</v>
      </c>
      <c r="H186" s="17">
        <v>5070107.1900000004</v>
      </c>
      <c r="I186" s="345">
        <f>Yhteenveto[[#This Row],[Kalkylerade kostander sammanlagt]]-Yhteenveto[[#This Row],[Självfinansieringsandel, €]]</f>
        <v>2081868.3724250505</v>
      </c>
      <c r="J186" s="33">
        <v>191504.5957385455</v>
      </c>
      <c r="K186" s="34">
        <v>-1143655.8240656536</v>
      </c>
      <c r="L186" s="234">
        <f>Yhteenveto[[#This Row],[Statsandel efter självfinansieringsandelen (mellansumma)]]+Yhteenveto[[#This Row],[Tilläggsdelar sammanlagt]]+Yhteenveto[[#This Row],[Minskiningar och höjningar av statsandelen, netto]]</f>
        <v>1129717.1440979424</v>
      </c>
      <c r="M186" s="34">
        <v>1425204.221694584</v>
      </c>
      <c r="N186" s="308">
        <f>SUM(Yhteenveto[[#This Row],[Statsandelar före skatteutjämning ]]+Yhteenveto[[#This Row],[Utjämning av statsandelarna på basis av skatteinkomsterna]])</f>
        <v>2554921.3657925264</v>
      </c>
      <c r="O186" s="244">
        <v>673755.39020160388</v>
      </c>
      <c r="P186" s="380">
        <f>SUM(Yhteenveto[[#This Row],[Statsandel för kommunal basservice, sammanlagt ]:[Ersättning för förlorade skatteinkomster orsakade av förändringar i beskattningsgrunden ]])</f>
        <v>3228676.7559941304</v>
      </c>
      <c r="Q186" s="34">
        <v>127329.39750000001</v>
      </c>
      <c r="R186" s="347">
        <f>+Yhteenveto[[#This Row],[Statsandel för kommunal basservice, sammanlagt ]]+Yhteenveto[[#This Row],[Ersättning för förlorade skatteinkomster orsakade av förändringar i beskattningsgrunden ]]+Yhteenveto[[#This Row],[Hemkommunsersättningar, netto]]</f>
        <v>3356006.1534941304</v>
      </c>
      <c r="S186" s="11"/>
      <c r="T186"/>
    </row>
    <row r="187" spans="1:20" ht="15">
      <c r="A187" s="32">
        <v>593</v>
      </c>
      <c r="B187" s="13" t="s">
        <v>183</v>
      </c>
      <c r="C187" s="15">
        <v>17077</v>
      </c>
      <c r="D187" s="15">
        <v>19307964.380000003</v>
      </c>
      <c r="E187" s="15">
        <v>3646650.8654118092</v>
      </c>
      <c r="F187" s="234">
        <f>Yhteenveto[[#This Row],[Åldersstruktur, kalkylerade kostnader]]+Yhteenveto[[#This Row],[Andra kalkylerade kostnader]]</f>
        <v>22954615.245411813</v>
      </c>
      <c r="G187" s="329">
        <v>1388.69</v>
      </c>
      <c r="H187" s="17">
        <v>23714659.130000003</v>
      </c>
      <c r="I187" s="345">
        <f>Yhteenveto[[#This Row],[Kalkylerade kostander sammanlagt]]-Yhteenveto[[#This Row],[Självfinansieringsandel, €]]</f>
        <v>-760043.88458818942</v>
      </c>
      <c r="J187" s="33">
        <v>566485.44852760469</v>
      </c>
      <c r="K187" s="34">
        <v>-5213563.6671270886</v>
      </c>
      <c r="L187" s="234">
        <f>Yhteenveto[[#This Row],[Statsandel efter självfinansieringsandelen (mellansumma)]]+Yhteenveto[[#This Row],[Tilläggsdelar sammanlagt]]+Yhteenveto[[#This Row],[Minskiningar och höjningar av statsandelen, netto]]</f>
        <v>-5407122.1031876737</v>
      </c>
      <c r="M187" s="34">
        <v>6268444.1043851022</v>
      </c>
      <c r="N187" s="308">
        <f>SUM(Yhteenveto[[#This Row],[Statsandelar före skatteutjämning ]]+Yhteenveto[[#This Row],[Utjämning av statsandelarna på basis av skatteinkomsterna]])</f>
        <v>861322.00119742844</v>
      </c>
      <c r="O187" s="244">
        <v>3322183.4441921045</v>
      </c>
      <c r="P187" s="380">
        <f>SUM(Yhteenveto[[#This Row],[Statsandel för kommunal basservice, sammanlagt ]:[Ersättning för förlorade skatteinkomster orsakade av förändringar i beskattningsgrunden ]])</f>
        <v>4183505.4453895329</v>
      </c>
      <c r="Q187" s="34">
        <v>-246811.66399999987</v>
      </c>
      <c r="R187" s="347">
        <f>+Yhteenveto[[#This Row],[Statsandel för kommunal basservice, sammanlagt ]]+Yhteenveto[[#This Row],[Ersättning för förlorade skatteinkomster orsakade av förändringar i beskattningsgrunden ]]+Yhteenveto[[#This Row],[Hemkommunsersättningar, netto]]</f>
        <v>3936693.7813895331</v>
      </c>
      <c r="S187" s="11"/>
      <c r="T187"/>
    </row>
    <row r="188" spans="1:20" ht="15">
      <c r="A188" s="32">
        <v>595</v>
      </c>
      <c r="B188" s="13" t="s">
        <v>184</v>
      </c>
      <c r="C188" s="15">
        <v>4140</v>
      </c>
      <c r="D188" s="15">
        <v>5278059.09</v>
      </c>
      <c r="E188" s="15">
        <v>1386916.5126148714</v>
      </c>
      <c r="F188" s="234">
        <f>Yhteenveto[[#This Row],[Åldersstruktur, kalkylerade kostnader]]+Yhteenveto[[#This Row],[Andra kalkylerade kostnader]]</f>
        <v>6664975.6026148712</v>
      </c>
      <c r="G188" s="329">
        <v>1388.69</v>
      </c>
      <c r="H188" s="17">
        <v>5749176.6000000006</v>
      </c>
      <c r="I188" s="345">
        <f>Yhteenveto[[#This Row],[Kalkylerade kostander sammanlagt]]-Yhteenveto[[#This Row],[Självfinansieringsandel, €]]</f>
        <v>915799.00261487067</v>
      </c>
      <c r="J188" s="33">
        <v>631169.89066483779</v>
      </c>
      <c r="K188" s="34">
        <v>783562.73319544271</v>
      </c>
      <c r="L188" s="234">
        <f>Yhteenveto[[#This Row],[Statsandel efter självfinansieringsandelen (mellansumma)]]+Yhteenveto[[#This Row],[Tilläggsdelar sammanlagt]]+Yhteenveto[[#This Row],[Minskiningar och höjningar av statsandelen, netto]]</f>
        <v>2330531.6264751512</v>
      </c>
      <c r="M188" s="34">
        <v>2280686.9865767313</v>
      </c>
      <c r="N188" s="308">
        <f>SUM(Yhteenveto[[#This Row],[Statsandelar före skatteutjämning ]]+Yhteenveto[[#This Row],[Utjämning av statsandelarna på basis av skatteinkomsterna]])</f>
        <v>4611218.613051882</v>
      </c>
      <c r="O188" s="244">
        <v>965502.29387445038</v>
      </c>
      <c r="P188" s="380">
        <f>SUM(Yhteenveto[[#This Row],[Statsandel för kommunal basservice, sammanlagt ]:[Ersättning för förlorade skatteinkomster orsakade av förändringar i beskattningsgrunden ]])</f>
        <v>5576720.906926332</v>
      </c>
      <c r="Q188" s="34">
        <v>130089.31999999999</v>
      </c>
      <c r="R188" s="347">
        <f>+Yhteenveto[[#This Row],[Statsandel för kommunal basservice, sammanlagt ]]+Yhteenveto[[#This Row],[Ersättning för förlorade skatteinkomster orsakade av förändringar i beskattningsgrunden ]]+Yhteenveto[[#This Row],[Hemkommunsersättningar, netto]]</f>
        <v>5706810.2269263323</v>
      </c>
      <c r="S188" s="11"/>
      <c r="T188"/>
    </row>
    <row r="189" spans="1:20" ht="15">
      <c r="A189" s="32">
        <v>598</v>
      </c>
      <c r="B189" s="13" t="s">
        <v>877</v>
      </c>
      <c r="C189" s="15">
        <v>19207</v>
      </c>
      <c r="D189" s="15">
        <v>28060120.249999996</v>
      </c>
      <c r="E189" s="15">
        <v>9082732.7744789366</v>
      </c>
      <c r="F189" s="234">
        <f>Yhteenveto[[#This Row],[Åldersstruktur, kalkylerade kostnader]]+Yhteenveto[[#This Row],[Andra kalkylerade kostnader]]</f>
        <v>37142853.024478935</v>
      </c>
      <c r="G189" s="329">
        <v>1388.69</v>
      </c>
      <c r="H189" s="17">
        <v>26672568.830000002</v>
      </c>
      <c r="I189" s="345">
        <f>Yhteenveto[[#This Row],[Kalkylerade kostander sammanlagt]]-Yhteenveto[[#This Row],[Självfinansieringsandel, €]]</f>
        <v>10470284.194478933</v>
      </c>
      <c r="J189" s="33">
        <v>616229.46565648774</v>
      </c>
      <c r="K189" s="34">
        <v>-13274149.147625044</v>
      </c>
      <c r="L189" s="234">
        <f>Yhteenveto[[#This Row],[Statsandel efter självfinansieringsandelen (mellansumma)]]+Yhteenveto[[#This Row],[Tilläggsdelar sammanlagt]]+Yhteenveto[[#This Row],[Minskiningar och höjningar av statsandelen, netto]]</f>
        <v>-2187635.4874896239</v>
      </c>
      <c r="M189" s="34">
        <v>1509816.7851735575</v>
      </c>
      <c r="N189" s="308">
        <f>SUM(Yhteenveto[[#This Row],[Statsandelar före skatteutjämning ]]+Yhteenveto[[#This Row],[Utjämning av statsandelarna på basis av skatteinkomsterna]])</f>
        <v>-677818.70231606648</v>
      </c>
      <c r="O189" s="244">
        <v>3076435.0527252527</v>
      </c>
      <c r="P189" s="380">
        <f>SUM(Yhteenveto[[#This Row],[Statsandel för kommunal basservice, sammanlagt ]:[Ersättning för förlorade skatteinkomster orsakade av förändringar i beskattningsgrunden ]])</f>
        <v>2398616.3504091864</v>
      </c>
      <c r="Q189" s="34">
        <v>775836.59250000003</v>
      </c>
      <c r="R189" s="347">
        <f>+Yhteenveto[[#This Row],[Statsandel för kommunal basservice, sammanlagt ]]+Yhteenveto[[#This Row],[Ersättning för förlorade skatteinkomster orsakade av förändringar i beskattningsgrunden ]]+Yhteenveto[[#This Row],[Hemkommunsersättningar, netto]]</f>
        <v>3174452.9429091867</v>
      </c>
      <c r="S189" s="11"/>
      <c r="T189"/>
    </row>
    <row r="190" spans="1:20" ht="15">
      <c r="A190" s="32">
        <v>599</v>
      </c>
      <c r="B190" s="13" t="s">
        <v>186</v>
      </c>
      <c r="C190" s="15">
        <v>11206</v>
      </c>
      <c r="D190" s="15">
        <v>24901488.050000001</v>
      </c>
      <c r="E190" s="15">
        <v>4552825.8347746795</v>
      </c>
      <c r="F190" s="234">
        <f>Yhteenveto[[#This Row],[Åldersstruktur, kalkylerade kostnader]]+Yhteenveto[[#This Row],[Andra kalkylerade kostnader]]</f>
        <v>29454313.884774681</v>
      </c>
      <c r="G190" s="329">
        <v>1388.69</v>
      </c>
      <c r="H190" s="17">
        <v>15561660.140000001</v>
      </c>
      <c r="I190" s="345">
        <f>Yhteenveto[[#This Row],[Kalkylerade kostander sammanlagt]]-Yhteenveto[[#This Row],[Självfinansieringsandel, €]]</f>
        <v>13892653.744774681</v>
      </c>
      <c r="J190" s="33">
        <v>384214.14542826614</v>
      </c>
      <c r="K190" s="34">
        <v>-4765179.3785587419</v>
      </c>
      <c r="L190" s="234">
        <f>Yhteenveto[[#This Row],[Statsandel efter självfinansieringsandelen (mellansumma)]]+Yhteenveto[[#This Row],[Tilläggsdelar sammanlagt]]+Yhteenveto[[#This Row],[Minskiningar och höjningar av statsandelen, netto]]</f>
        <v>9511688.5116442051</v>
      </c>
      <c r="M190" s="34">
        <v>4793569.6578630488</v>
      </c>
      <c r="N190" s="308">
        <f>SUM(Yhteenveto[[#This Row],[Statsandelar före skatteutjämning ]]+Yhteenveto[[#This Row],[Utjämning av statsandelarna på basis av skatteinkomsterna]])</f>
        <v>14305258.169507254</v>
      </c>
      <c r="O190" s="244">
        <v>2040595.8378582234</v>
      </c>
      <c r="P190" s="380">
        <f>SUM(Yhteenveto[[#This Row],[Statsandel för kommunal basservice, sammanlagt ]:[Ersättning för förlorade skatteinkomster orsakade av förändringar i beskattningsgrunden ]])</f>
        <v>16345854.007365476</v>
      </c>
      <c r="Q190" s="34">
        <v>-468515.49250000005</v>
      </c>
      <c r="R190" s="347">
        <f>+Yhteenveto[[#This Row],[Statsandel för kommunal basservice, sammanlagt ]]+Yhteenveto[[#This Row],[Ersättning för förlorade skatteinkomster orsakade av förändringar i beskattningsgrunden ]]+Yhteenveto[[#This Row],[Hemkommunsersättningar, netto]]</f>
        <v>15877338.514865477</v>
      </c>
      <c r="S190" s="11"/>
      <c r="T190"/>
    </row>
    <row r="191" spans="1:20" ht="15">
      <c r="A191" s="32">
        <v>601</v>
      </c>
      <c r="B191" s="13" t="s">
        <v>187</v>
      </c>
      <c r="C191" s="15">
        <v>3786</v>
      </c>
      <c r="D191" s="15">
        <v>5205820.45</v>
      </c>
      <c r="E191" s="15">
        <v>1246506.0826867307</v>
      </c>
      <c r="F191" s="234">
        <f>Yhteenveto[[#This Row],[Åldersstruktur, kalkylerade kostnader]]+Yhteenveto[[#This Row],[Andra kalkylerade kostnader]]</f>
        <v>6452326.5326867308</v>
      </c>
      <c r="G191" s="329">
        <v>1388.69</v>
      </c>
      <c r="H191" s="17">
        <v>5257580.34</v>
      </c>
      <c r="I191" s="345">
        <f>Yhteenveto[[#This Row],[Kalkylerade kostander sammanlagt]]-Yhteenveto[[#This Row],[Självfinansieringsandel, €]]</f>
        <v>1194746.192686731</v>
      </c>
      <c r="J191" s="33">
        <v>627852.70438171772</v>
      </c>
      <c r="K191" s="34">
        <v>747716.50292995351</v>
      </c>
      <c r="L191" s="234">
        <f>Yhteenveto[[#This Row],[Statsandel efter självfinansieringsandelen (mellansumma)]]+Yhteenveto[[#This Row],[Tilläggsdelar sammanlagt]]+Yhteenveto[[#This Row],[Minskiningar och höjningar av statsandelen, netto]]</f>
        <v>2570315.3999984022</v>
      </c>
      <c r="M191" s="34">
        <v>1539874.3496339608</v>
      </c>
      <c r="N191" s="308">
        <f>SUM(Yhteenveto[[#This Row],[Statsandelar före skatteutjämning ]]+Yhteenveto[[#This Row],[Utjämning av statsandelarna på basis av skatteinkomsterna]])</f>
        <v>4110189.7496323632</v>
      </c>
      <c r="O191" s="244">
        <v>857854.44757574226</v>
      </c>
      <c r="P191" s="380">
        <f>SUM(Yhteenveto[[#This Row],[Statsandel för kommunal basservice, sammanlagt ]:[Ersättning för förlorade skatteinkomster orsakade av förändringar i beskattningsgrunden ]])</f>
        <v>4968044.1972081056</v>
      </c>
      <c r="Q191" s="34">
        <v>-51573.25450000001</v>
      </c>
      <c r="R191" s="347">
        <f>+Yhteenveto[[#This Row],[Statsandel för kommunal basservice, sammanlagt ]]+Yhteenveto[[#This Row],[Ersättning för förlorade skatteinkomster orsakade av förändringar i beskattningsgrunden ]]+Yhteenveto[[#This Row],[Hemkommunsersättningar, netto]]</f>
        <v>4916470.9427081058</v>
      </c>
      <c r="S191" s="11"/>
      <c r="T191"/>
    </row>
    <row r="192" spans="1:20" ht="15">
      <c r="A192" s="32">
        <v>604</v>
      </c>
      <c r="B192" s="13" t="s">
        <v>878</v>
      </c>
      <c r="C192" s="15">
        <v>20405</v>
      </c>
      <c r="D192" s="15">
        <v>37616110.689999998</v>
      </c>
      <c r="E192" s="15">
        <v>2683885.8817924587</v>
      </c>
      <c r="F192" s="234">
        <f>Yhteenveto[[#This Row],[Åldersstruktur, kalkylerade kostnader]]+Yhteenveto[[#This Row],[Andra kalkylerade kostnader]]</f>
        <v>40299996.571792454</v>
      </c>
      <c r="G192" s="329">
        <v>1388.69</v>
      </c>
      <c r="H192" s="17">
        <v>28336219.449999999</v>
      </c>
      <c r="I192" s="345">
        <f>Yhteenveto[[#This Row],[Kalkylerade kostander sammanlagt]]-Yhteenveto[[#This Row],[Självfinansieringsandel, €]]</f>
        <v>11963777.121792454</v>
      </c>
      <c r="J192" s="33">
        <v>995378.95492871513</v>
      </c>
      <c r="K192" s="34">
        <v>3454833.5827978132</v>
      </c>
      <c r="L192" s="234">
        <f>Yhteenveto[[#This Row],[Statsandel efter självfinansieringsandelen (mellansumma)]]+Yhteenveto[[#This Row],[Tilläggsdelar sammanlagt]]+Yhteenveto[[#This Row],[Minskiningar och höjningar av statsandelen, netto]]</f>
        <v>16413989.659518983</v>
      </c>
      <c r="M192" s="34">
        <v>-403690.54200171522</v>
      </c>
      <c r="N192" s="308">
        <f>SUM(Yhteenveto[[#This Row],[Statsandelar före skatteutjämning ]]+Yhteenveto[[#This Row],[Utjämning av statsandelarna på basis av skatteinkomsterna]])</f>
        <v>16010299.117517268</v>
      </c>
      <c r="O192" s="244">
        <v>2119660.5445921016</v>
      </c>
      <c r="P192" s="380">
        <f>SUM(Yhteenveto[[#This Row],[Statsandel för kommunal basservice, sammanlagt ]:[Ersättning för förlorade skatteinkomster orsakade av förändringar i beskattningsgrunden ]])</f>
        <v>18129959.662109371</v>
      </c>
      <c r="Q192" s="34">
        <v>-696729.75439999998</v>
      </c>
      <c r="R192" s="347">
        <f>+Yhteenveto[[#This Row],[Statsandel för kommunal basservice, sammanlagt ]]+Yhteenveto[[#This Row],[Ersättning för förlorade skatteinkomster orsakade av förändringar i beskattningsgrunden ]]+Yhteenveto[[#This Row],[Hemkommunsersättningar, netto]]</f>
        <v>17433229.907709371</v>
      </c>
      <c r="S192" s="11"/>
      <c r="T192"/>
    </row>
    <row r="193" spans="1:20" ht="15">
      <c r="A193" s="32">
        <v>607</v>
      </c>
      <c r="B193" s="13" t="s">
        <v>189</v>
      </c>
      <c r="C193" s="15">
        <v>4084</v>
      </c>
      <c r="D193" s="15">
        <v>5250196.6900000004</v>
      </c>
      <c r="E193" s="15">
        <v>1161226.3927524572</v>
      </c>
      <c r="F193" s="234">
        <f>Yhteenveto[[#This Row],[Åldersstruktur, kalkylerade kostnader]]+Yhteenveto[[#This Row],[Andra kalkylerade kostnader]]</f>
        <v>6411423.0827524578</v>
      </c>
      <c r="G193" s="329">
        <v>1388.69</v>
      </c>
      <c r="H193" s="17">
        <v>5671409.96</v>
      </c>
      <c r="I193" s="345">
        <f>Yhteenveto[[#This Row],[Kalkylerade kostander sammanlagt]]-Yhteenveto[[#This Row],[Självfinansieringsandel, €]]</f>
        <v>740013.12275245786</v>
      </c>
      <c r="J193" s="33">
        <v>276136.15085135447</v>
      </c>
      <c r="K193" s="34">
        <v>-1171721.351385308</v>
      </c>
      <c r="L193" s="234">
        <f>Yhteenveto[[#This Row],[Statsandel efter självfinansieringsandelen (mellansumma)]]+Yhteenveto[[#This Row],[Tilläggsdelar sammanlagt]]+Yhteenveto[[#This Row],[Minskiningar och höjningar av statsandelen, netto]]</f>
        <v>-155572.07778149564</v>
      </c>
      <c r="M193" s="34">
        <v>2534276.3673792565</v>
      </c>
      <c r="N193" s="308">
        <f>SUM(Yhteenveto[[#This Row],[Statsandelar före skatteutjämning ]]+Yhteenveto[[#This Row],[Utjämning av statsandelarna på basis av skatteinkomsterna]])</f>
        <v>2378704.2895977609</v>
      </c>
      <c r="O193" s="244">
        <v>932883.37604997109</v>
      </c>
      <c r="P193" s="380">
        <f>SUM(Yhteenveto[[#This Row],[Statsandel för kommunal basservice, sammanlagt ]:[Ersättning för förlorade skatteinkomster orsakade av förändringar i beskattningsgrunden ]])</f>
        <v>3311587.6656477321</v>
      </c>
      <c r="Q193" s="34">
        <v>-46247.350000000006</v>
      </c>
      <c r="R193" s="347">
        <f>+Yhteenveto[[#This Row],[Statsandel för kommunal basservice, sammanlagt ]]+Yhteenveto[[#This Row],[Ersättning för förlorade skatteinkomster orsakade av förändringar i beskattningsgrunden ]]+Yhteenveto[[#This Row],[Hemkommunsersättningar, netto]]</f>
        <v>3265340.315647732</v>
      </c>
      <c r="S193" s="11"/>
      <c r="T193"/>
    </row>
    <row r="194" spans="1:20" ht="15">
      <c r="A194" s="32">
        <v>608</v>
      </c>
      <c r="B194" s="13" t="s">
        <v>879</v>
      </c>
      <c r="C194" s="15">
        <v>1980</v>
      </c>
      <c r="D194" s="15">
        <v>2687249.18</v>
      </c>
      <c r="E194" s="15">
        <v>447780.59790591523</v>
      </c>
      <c r="F194" s="234">
        <f>Yhteenveto[[#This Row],[Åldersstruktur, kalkylerade kostnader]]+Yhteenveto[[#This Row],[Andra kalkylerade kostnader]]</f>
        <v>3135029.7779059154</v>
      </c>
      <c r="G194" s="329">
        <v>1388.69</v>
      </c>
      <c r="H194" s="17">
        <v>2749606.2</v>
      </c>
      <c r="I194" s="345">
        <f>Yhteenveto[[#This Row],[Kalkylerade kostander sammanlagt]]-Yhteenveto[[#This Row],[Självfinansieringsandel, €]]</f>
        <v>385423.57790591521</v>
      </c>
      <c r="J194" s="33">
        <v>63065.241343613256</v>
      </c>
      <c r="K194" s="34">
        <v>-535056.87296221417</v>
      </c>
      <c r="L194" s="234">
        <f>Yhteenveto[[#This Row],[Statsandel efter självfinansieringsandelen (mellansumma)]]+Yhteenveto[[#This Row],[Tilläggsdelar sammanlagt]]+Yhteenveto[[#This Row],[Minskiningar och höjningar av statsandelen, netto]]</f>
        <v>-86568.053712685709</v>
      </c>
      <c r="M194" s="34">
        <v>903365.75059115712</v>
      </c>
      <c r="N194" s="308">
        <f>SUM(Yhteenveto[[#This Row],[Statsandelar före skatteutjämning ]]+Yhteenveto[[#This Row],[Utjämning av statsandelarna på basis av skatteinkomsterna]])</f>
        <v>816797.69687847141</v>
      </c>
      <c r="O194" s="244">
        <v>413284.45775106637</v>
      </c>
      <c r="P194" s="380">
        <f>SUM(Yhteenveto[[#This Row],[Statsandel för kommunal basservice, sammanlagt ]:[Ersättning för förlorade skatteinkomster orsakade av förändringar i beskattningsgrunden ]])</f>
        <v>1230082.1546295378</v>
      </c>
      <c r="Q194" s="34">
        <v>-2983.6999999999971</v>
      </c>
      <c r="R194" s="347">
        <f>+Yhteenveto[[#This Row],[Statsandel för kommunal basservice, sammanlagt ]]+Yhteenveto[[#This Row],[Ersättning för förlorade skatteinkomster orsakade av förändringar i beskattningsgrunden ]]+Yhteenveto[[#This Row],[Hemkommunsersättningar, netto]]</f>
        <v>1227098.4546295379</v>
      </c>
      <c r="S194" s="11"/>
      <c r="T194"/>
    </row>
    <row r="195" spans="1:20" ht="15">
      <c r="A195" s="32">
        <v>609</v>
      </c>
      <c r="B195" s="13" t="s">
        <v>880</v>
      </c>
      <c r="C195" s="15">
        <v>83205</v>
      </c>
      <c r="D195" s="15">
        <v>110443623.35000001</v>
      </c>
      <c r="E195" s="15">
        <v>16233755.680296257</v>
      </c>
      <c r="F195" s="234">
        <f>Yhteenveto[[#This Row],[Åldersstruktur, kalkylerade kostnader]]+Yhteenveto[[#This Row],[Andra kalkylerade kostnader]]</f>
        <v>126677379.03029627</v>
      </c>
      <c r="G195" s="329">
        <v>1388.69</v>
      </c>
      <c r="H195" s="17">
        <v>115545951.45</v>
      </c>
      <c r="I195" s="345">
        <f>Yhteenveto[[#This Row],[Kalkylerade kostander sammanlagt]]-Yhteenveto[[#This Row],[Självfinansieringsandel, €]]</f>
        <v>11131427.580296263</v>
      </c>
      <c r="J195" s="33">
        <v>2769056.6244122479</v>
      </c>
      <c r="K195" s="34">
        <v>-31394756.171885274</v>
      </c>
      <c r="L195" s="234">
        <f>Yhteenveto[[#This Row],[Statsandel efter självfinansieringsandelen (mellansumma)]]+Yhteenveto[[#This Row],[Tilläggsdelar sammanlagt]]+Yhteenveto[[#This Row],[Minskiningar och höjningar av statsandelen, netto]]</f>
        <v>-17494271.967176765</v>
      </c>
      <c r="M195" s="34">
        <v>22686581.203463353</v>
      </c>
      <c r="N195" s="308">
        <f>SUM(Yhteenveto[[#This Row],[Statsandelar före skatteutjämning ]]+Yhteenveto[[#This Row],[Utjämning av statsandelarna på basis av skatteinkomsterna]])</f>
        <v>5192309.236286588</v>
      </c>
      <c r="O195" s="244">
        <v>13542361.845734052</v>
      </c>
      <c r="P195" s="380">
        <f>SUM(Yhteenveto[[#This Row],[Statsandel för kommunal basservice, sammanlagt ]:[Ersättning för förlorade skatteinkomster orsakade av förändringar i beskattningsgrunden ]])</f>
        <v>18734671.08202064</v>
      </c>
      <c r="Q195" s="34">
        <v>-2762170.7179499986</v>
      </c>
      <c r="R195" s="347">
        <f>+Yhteenveto[[#This Row],[Statsandel för kommunal basservice, sammanlagt ]]+Yhteenveto[[#This Row],[Ersättning för förlorade skatteinkomster orsakade av förändringar i beskattningsgrunden ]]+Yhteenveto[[#This Row],[Hemkommunsersättningar, netto]]</f>
        <v>15972500.364070643</v>
      </c>
      <c r="S195" s="11"/>
      <c r="T195"/>
    </row>
    <row r="196" spans="1:20" ht="15">
      <c r="A196" s="32">
        <v>611</v>
      </c>
      <c r="B196" s="13" t="s">
        <v>881</v>
      </c>
      <c r="C196" s="15">
        <v>5011</v>
      </c>
      <c r="D196" s="15">
        <v>9089631.4199999981</v>
      </c>
      <c r="E196" s="15">
        <v>775351.9869414022</v>
      </c>
      <c r="F196" s="234">
        <f>Yhteenveto[[#This Row],[Åldersstruktur, kalkylerade kostnader]]+Yhteenveto[[#This Row],[Andra kalkylerade kostnader]]</f>
        <v>9864983.4069414008</v>
      </c>
      <c r="G196" s="329">
        <v>1388.69</v>
      </c>
      <c r="H196" s="17">
        <v>6958725.5899999999</v>
      </c>
      <c r="I196" s="345">
        <f>Yhteenveto[[#This Row],[Kalkylerade kostander sammanlagt]]-Yhteenveto[[#This Row],[Självfinansieringsandel, €]]</f>
        <v>2906257.816941401</v>
      </c>
      <c r="J196" s="33">
        <v>115485.11081683912</v>
      </c>
      <c r="K196" s="34">
        <v>148215.20247692638</v>
      </c>
      <c r="L196" s="234">
        <f>Yhteenveto[[#This Row],[Statsandel efter självfinansieringsandelen (mellansumma)]]+Yhteenveto[[#This Row],[Tilläggsdelar sammanlagt]]+Yhteenveto[[#This Row],[Minskiningar och höjningar av statsandelen, netto]]</f>
        <v>3169958.1302351663</v>
      </c>
      <c r="M196" s="34">
        <v>1127579.3538515638</v>
      </c>
      <c r="N196" s="308">
        <f>SUM(Yhteenveto[[#This Row],[Statsandelar före skatteutjämning ]]+Yhteenveto[[#This Row],[Utjämning av statsandelarna på basis av skatteinkomsterna]])</f>
        <v>4297537.4840867296</v>
      </c>
      <c r="O196" s="244">
        <v>719641.43990759377</v>
      </c>
      <c r="P196" s="380">
        <f>SUM(Yhteenveto[[#This Row],[Statsandel för kommunal basservice, sammanlagt ]:[Ersättning för förlorade skatteinkomster orsakade av förändringar i beskattningsgrunden ]])</f>
        <v>5017178.9239943232</v>
      </c>
      <c r="Q196" s="34">
        <v>113649.13299999997</v>
      </c>
      <c r="R196" s="347">
        <f>+Yhteenveto[[#This Row],[Statsandel för kommunal basservice, sammanlagt ]]+Yhteenveto[[#This Row],[Ersättning för förlorade skatteinkomster orsakade av förändringar i beskattningsgrunden ]]+Yhteenveto[[#This Row],[Hemkommunsersättningar, netto]]</f>
        <v>5130828.0569943236</v>
      </c>
      <c r="S196" s="11"/>
      <c r="T196"/>
    </row>
    <row r="197" spans="1:20" ht="15">
      <c r="A197" s="32">
        <v>614</v>
      </c>
      <c r="B197" s="13" t="s">
        <v>193</v>
      </c>
      <c r="C197" s="15">
        <v>2999</v>
      </c>
      <c r="D197" s="15">
        <v>2468293.5599999996</v>
      </c>
      <c r="E197" s="15">
        <v>2817777.3796084132</v>
      </c>
      <c r="F197" s="234">
        <f>Yhteenveto[[#This Row],[Åldersstruktur, kalkylerade kostnader]]+Yhteenveto[[#This Row],[Andra kalkylerade kostnader]]</f>
        <v>5286070.9396084128</v>
      </c>
      <c r="G197" s="329">
        <v>1388.69</v>
      </c>
      <c r="H197" s="17">
        <v>4164681.31</v>
      </c>
      <c r="I197" s="345">
        <f>Yhteenveto[[#This Row],[Kalkylerade kostander sammanlagt]]-Yhteenveto[[#This Row],[Självfinansieringsandel, €]]</f>
        <v>1121389.6296084127</v>
      </c>
      <c r="J197" s="33">
        <v>1109338.3784000087</v>
      </c>
      <c r="K197" s="34">
        <v>-1381043.3117250595</v>
      </c>
      <c r="L197" s="234">
        <f>Yhteenveto[[#This Row],[Statsandel efter självfinansieringsandelen (mellansumma)]]+Yhteenveto[[#This Row],[Tilläggsdelar sammanlagt]]+Yhteenveto[[#This Row],[Minskiningar och höjningar av statsandelen, netto]]</f>
        <v>849684.69628336187</v>
      </c>
      <c r="M197" s="34">
        <v>1516639.8992714647</v>
      </c>
      <c r="N197" s="308">
        <f>SUM(Yhteenveto[[#This Row],[Statsandelar före skatteutjämning ]]+Yhteenveto[[#This Row],[Utjämning av statsandelarna på basis av skatteinkomsterna]])</f>
        <v>2366324.5955548268</v>
      </c>
      <c r="O197" s="244">
        <v>769000.93389053084</v>
      </c>
      <c r="P197" s="380">
        <f>SUM(Yhteenveto[[#This Row],[Statsandel för kommunal basservice, sammanlagt ]:[Ersättning för förlorade skatteinkomster orsakade av förändringar i beskattningsgrunden ]])</f>
        <v>3135325.5294453576</v>
      </c>
      <c r="Q197" s="34">
        <v>-11934.800000000001</v>
      </c>
      <c r="R197" s="347">
        <f>+Yhteenveto[[#This Row],[Statsandel för kommunal basservice, sammanlagt ]]+Yhteenveto[[#This Row],[Ersättning för förlorade skatteinkomster orsakade av förändringar i beskattningsgrunden ]]+Yhteenveto[[#This Row],[Hemkommunsersättningar, netto]]</f>
        <v>3123390.7294453578</v>
      </c>
      <c r="S197" s="11"/>
      <c r="T197"/>
    </row>
    <row r="198" spans="1:20" ht="15">
      <c r="A198" s="32">
        <v>615</v>
      </c>
      <c r="B198" s="13" t="s">
        <v>194</v>
      </c>
      <c r="C198" s="15">
        <v>7603</v>
      </c>
      <c r="D198" s="15">
        <v>11138299.85</v>
      </c>
      <c r="E198" s="15">
        <v>5531951.4301556116</v>
      </c>
      <c r="F198" s="234">
        <f>Yhteenveto[[#This Row],[Åldersstruktur, kalkylerade kostnader]]+Yhteenveto[[#This Row],[Andra kalkylerade kostnader]]</f>
        <v>16670251.28015561</v>
      </c>
      <c r="G198" s="329">
        <v>1388.69</v>
      </c>
      <c r="H198" s="17">
        <v>10558210.07</v>
      </c>
      <c r="I198" s="345">
        <f>Yhteenveto[[#This Row],[Kalkylerade kostander sammanlagt]]-Yhteenveto[[#This Row],[Självfinansieringsandel, €]]</f>
        <v>6112041.21015561</v>
      </c>
      <c r="J198" s="33">
        <v>2391584.8054636754</v>
      </c>
      <c r="K198" s="34">
        <v>1509159.139102187</v>
      </c>
      <c r="L198" s="234">
        <f>Yhteenveto[[#This Row],[Statsandel efter självfinansieringsandelen (mellansumma)]]+Yhteenveto[[#This Row],[Tilläggsdelar sammanlagt]]+Yhteenveto[[#This Row],[Minskiningar och höjningar av statsandelen, netto]]</f>
        <v>10012785.154721472</v>
      </c>
      <c r="M198" s="34">
        <v>3665159.1393682896</v>
      </c>
      <c r="N198" s="308">
        <f>SUM(Yhteenveto[[#This Row],[Statsandelar före skatteutjämning ]]+Yhteenveto[[#This Row],[Utjämning av statsandelarna på basis av skatteinkomsterna]])</f>
        <v>13677944.294089762</v>
      </c>
      <c r="O198" s="244">
        <v>1557067.0265398102</v>
      </c>
      <c r="P198" s="380">
        <f>SUM(Yhteenveto[[#This Row],[Statsandel för kommunal basservice, sammanlagt ]:[Ersättning för förlorade skatteinkomster orsakade av förändringar i beskattningsgrunden ]])</f>
        <v>15235011.320629572</v>
      </c>
      <c r="Q198" s="34">
        <v>9711.9435000000231</v>
      </c>
      <c r="R198" s="347">
        <f>+Yhteenveto[[#This Row],[Statsandel för kommunal basservice, sammanlagt ]]+Yhteenveto[[#This Row],[Ersättning för förlorade skatteinkomster orsakade av förändringar i beskattningsgrunden ]]+Yhteenveto[[#This Row],[Hemkommunsersättningar, netto]]</f>
        <v>15244723.264129572</v>
      </c>
      <c r="S198" s="11"/>
      <c r="T198"/>
    </row>
    <row r="199" spans="1:20" ht="15">
      <c r="A199" s="32">
        <v>616</v>
      </c>
      <c r="B199" s="13" t="s">
        <v>195</v>
      </c>
      <c r="C199" s="15">
        <v>1807</v>
      </c>
      <c r="D199" s="15">
        <v>2560889.71</v>
      </c>
      <c r="E199" s="15">
        <v>365794.42009579338</v>
      </c>
      <c r="F199" s="234">
        <f>Yhteenveto[[#This Row],[Åldersstruktur, kalkylerade kostnader]]+Yhteenveto[[#This Row],[Andra kalkylerade kostnader]]</f>
        <v>2926684.1300957934</v>
      </c>
      <c r="G199" s="329">
        <v>1388.69</v>
      </c>
      <c r="H199" s="17">
        <v>2509362.83</v>
      </c>
      <c r="I199" s="345">
        <f>Yhteenveto[[#This Row],[Kalkylerade kostander sammanlagt]]-Yhteenveto[[#This Row],[Självfinansieringsandel, €]]</f>
        <v>417321.30009579333</v>
      </c>
      <c r="J199" s="33">
        <v>45544.562535367964</v>
      </c>
      <c r="K199" s="34">
        <v>-556370.48213061457</v>
      </c>
      <c r="L199" s="234">
        <f>Yhteenveto[[#This Row],[Statsandel efter självfinansieringsandelen (mellansumma)]]+Yhteenveto[[#This Row],[Tilläggsdelar sammanlagt]]+Yhteenveto[[#This Row],[Minskiningar och höjningar av statsandelen, netto]]</f>
        <v>-93504.619499453285</v>
      </c>
      <c r="M199" s="34">
        <v>779712.87489525776</v>
      </c>
      <c r="N199" s="308">
        <f>SUM(Yhteenveto[[#This Row],[Statsandelar före skatteutjämning ]]+Yhteenveto[[#This Row],[Utjämning av statsandelarna på basis av skatteinkomsterna]])</f>
        <v>686208.25539580453</v>
      </c>
      <c r="O199" s="244">
        <v>380148.71369228436</v>
      </c>
      <c r="P199" s="380">
        <f>SUM(Yhteenveto[[#This Row],[Statsandel för kommunal basservice, sammanlagt ]:[Ersättning för förlorade skatteinkomster orsakade av förändringar i beskattningsgrunden ]])</f>
        <v>1066356.969088089</v>
      </c>
      <c r="Q199" s="34">
        <v>-657756.66500000004</v>
      </c>
      <c r="R199" s="347">
        <f>+Yhteenveto[[#This Row],[Statsandel för kommunal basservice, sammanlagt ]]+Yhteenveto[[#This Row],[Ersättning för förlorade skatteinkomster orsakade av förändringar i beskattningsgrunden ]]+Yhteenveto[[#This Row],[Hemkommunsersättningar, netto]]</f>
        <v>408600.30408808892</v>
      </c>
      <c r="S199" s="11"/>
      <c r="T199"/>
    </row>
    <row r="200" spans="1:20" ht="15">
      <c r="A200" s="32">
        <v>619</v>
      </c>
      <c r="B200" s="13" t="s">
        <v>196</v>
      </c>
      <c r="C200" s="15">
        <v>2675</v>
      </c>
      <c r="D200" s="15">
        <v>3198274.9699999997</v>
      </c>
      <c r="E200" s="15">
        <v>615048.22775912995</v>
      </c>
      <c r="F200" s="234">
        <f>Yhteenveto[[#This Row],[Åldersstruktur, kalkylerade kostnader]]+Yhteenveto[[#This Row],[Andra kalkylerade kostnader]]</f>
        <v>3813323.1977591296</v>
      </c>
      <c r="G200" s="329">
        <v>1388.69</v>
      </c>
      <c r="H200" s="17">
        <v>3714745.75</v>
      </c>
      <c r="I200" s="345">
        <f>Yhteenveto[[#This Row],[Kalkylerade kostander sammanlagt]]-Yhteenveto[[#This Row],[Självfinansieringsandel, €]]</f>
        <v>98577.447759129573</v>
      </c>
      <c r="J200" s="33">
        <v>155612.8713893822</v>
      </c>
      <c r="K200" s="34">
        <v>836285.8376438187</v>
      </c>
      <c r="L200" s="234">
        <f>Yhteenveto[[#This Row],[Statsandel efter självfinansieringsandelen (mellansumma)]]+Yhteenveto[[#This Row],[Tilläggsdelar sammanlagt]]+Yhteenveto[[#This Row],[Minskiningar och höjningar av statsandelen, netto]]</f>
        <v>1090476.1567923306</v>
      </c>
      <c r="M200" s="34">
        <v>1560511.2675316883</v>
      </c>
      <c r="N200" s="308">
        <f>SUM(Yhteenveto[[#This Row],[Statsandelar före skatteutjämning ]]+Yhteenveto[[#This Row],[Utjämning av statsandelarna på basis av skatteinkomsterna]])</f>
        <v>2650987.4243240189</v>
      </c>
      <c r="O200" s="244">
        <v>688811.51824984758</v>
      </c>
      <c r="P200" s="380">
        <f>SUM(Yhteenveto[[#This Row],[Statsandel för kommunal basservice, sammanlagt ]:[Ersättning för förlorade skatteinkomster orsakade av förändringar i beskattningsgrunden ]])</f>
        <v>3339798.9425738663</v>
      </c>
      <c r="Q200" s="34">
        <v>207516.33500000002</v>
      </c>
      <c r="R200" s="347">
        <f>+Yhteenveto[[#This Row],[Statsandel för kommunal basservice, sammanlagt ]]+Yhteenveto[[#This Row],[Ersättning för förlorade skatteinkomster orsakade av förändringar i beskattningsgrunden ]]+Yhteenveto[[#This Row],[Hemkommunsersättningar, netto]]</f>
        <v>3547315.2775738663</v>
      </c>
      <c r="S200" s="11"/>
      <c r="T200"/>
    </row>
    <row r="201" spans="1:20" ht="15">
      <c r="A201" s="32">
        <v>620</v>
      </c>
      <c r="B201" s="13" t="s">
        <v>197</v>
      </c>
      <c r="C201" s="15">
        <v>2380</v>
      </c>
      <c r="D201" s="15">
        <v>2093995.27</v>
      </c>
      <c r="E201" s="15">
        <v>2264434.3621559893</v>
      </c>
      <c r="F201" s="234">
        <f>Yhteenveto[[#This Row],[Åldersstruktur, kalkylerade kostnader]]+Yhteenveto[[#This Row],[Andra kalkylerade kostnader]]</f>
        <v>4358429.6321559893</v>
      </c>
      <c r="G201" s="329">
        <v>1388.69</v>
      </c>
      <c r="H201" s="17">
        <v>3305082.2</v>
      </c>
      <c r="I201" s="345">
        <f>Yhteenveto[[#This Row],[Kalkylerade kostander sammanlagt]]-Yhteenveto[[#This Row],[Självfinansieringsandel, €]]</f>
        <v>1053347.4321559891</v>
      </c>
      <c r="J201" s="33">
        <v>863364.5885024661</v>
      </c>
      <c r="K201" s="34">
        <v>366105.31847273931</v>
      </c>
      <c r="L201" s="234">
        <f>Yhteenveto[[#This Row],[Statsandel efter självfinansieringsandelen (mellansumma)]]+Yhteenveto[[#This Row],[Tilläggsdelar sammanlagt]]+Yhteenveto[[#This Row],[Minskiningar och höjningar av statsandelen, netto]]</f>
        <v>2282817.3391311946</v>
      </c>
      <c r="M201" s="34">
        <v>795721.41825120139</v>
      </c>
      <c r="N201" s="308">
        <f>SUM(Yhteenveto[[#This Row],[Statsandelar före skatteutjämning ]]+Yhteenveto[[#This Row],[Utjämning av statsandelarna på basis av skatteinkomsterna]])</f>
        <v>3078538.7573823961</v>
      </c>
      <c r="O201" s="244">
        <v>591004.61593204807</v>
      </c>
      <c r="P201" s="380">
        <f>SUM(Yhteenveto[[#This Row],[Statsandel för kommunal basservice, sammanlagt ]:[Ersättning för förlorade skatteinkomster orsakade av förändringar i beskattningsgrunden ]])</f>
        <v>3669543.373314444</v>
      </c>
      <c r="Q201" s="34">
        <v>-34237.957500000011</v>
      </c>
      <c r="R201" s="347">
        <f>+Yhteenveto[[#This Row],[Statsandel för kommunal basservice, sammanlagt ]]+Yhteenveto[[#This Row],[Ersättning för förlorade skatteinkomster orsakade av förändringar i beskattningsgrunden ]]+Yhteenveto[[#This Row],[Hemkommunsersättningar, netto]]</f>
        <v>3635305.415814444</v>
      </c>
      <c r="S201" s="11"/>
      <c r="T201"/>
    </row>
    <row r="202" spans="1:20" ht="15">
      <c r="A202" s="32">
        <v>623</v>
      </c>
      <c r="B202" s="13" t="s">
        <v>198</v>
      </c>
      <c r="C202" s="15">
        <v>2107</v>
      </c>
      <c r="D202" s="15">
        <v>1462304.42</v>
      </c>
      <c r="E202" s="15">
        <v>1741000.7568174296</v>
      </c>
      <c r="F202" s="234">
        <f>Yhteenveto[[#This Row],[Åldersstruktur, kalkylerade kostnader]]+Yhteenveto[[#This Row],[Andra kalkylerade kostnader]]</f>
        <v>3203305.1768174293</v>
      </c>
      <c r="G202" s="329">
        <v>1388.69</v>
      </c>
      <c r="H202" s="17">
        <v>2925969.83</v>
      </c>
      <c r="I202" s="345">
        <f>Yhteenveto[[#This Row],[Kalkylerade kostander sammanlagt]]-Yhteenveto[[#This Row],[Självfinansieringsandel, €]]</f>
        <v>277335.34681742918</v>
      </c>
      <c r="J202" s="33">
        <v>743410.17737965635</v>
      </c>
      <c r="K202" s="34">
        <v>392345.38695615233</v>
      </c>
      <c r="L202" s="234">
        <f>Yhteenveto[[#This Row],[Statsandel efter självfinansieringsandelen (mellansumma)]]+Yhteenveto[[#This Row],[Tilläggsdelar sammanlagt]]+Yhteenveto[[#This Row],[Minskiningar och höjningar av statsandelen, netto]]</f>
        <v>1413090.9111532378</v>
      </c>
      <c r="M202" s="34">
        <v>-71486.339083328654</v>
      </c>
      <c r="N202" s="308">
        <f>SUM(Yhteenveto[[#This Row],[Statsandelar före skatteutjämning ]]+Yhteenveto[[#This Row],[Utjämning av statsandelarna på basis av skatteinkomsterna]])</f>
        <v>1341604.5720699092</v>
      </c>
      <c r="O202" s="244">
        <v>474537.06906927645</v>
      </c>
      <c r="P202" s="380">
        <f>SUM(Yhteenveto[[#This Row],[Statsandel för kommunal basservice, sammanlagt ]:[Ersättning för förlorade skatteinkomster orsakade av förändringar i beskattningsgrunden ]])</f>
        <v>1816141.6411391855</v>
      </c>
      <c r="Q202" s="34">
        <v>-65641.400000000009</v>
      </c>
      <c r="R202" s="347">
        <f>+Yhteenveto[[#This Row],[Statsandel för kommunal basservice, sammanlagt ]]+Yhteenveto[[#This Row],[Ersättning för förlorade skatteinkomster orsakade av förändringar i beskattningsgrunden ]]+Yhteenveto[[#This Row],[Hemkommunsersättningar, netto]]</f>
        <v>1750500.2411391856</v>
      </c>
      <c r="S202" s="11"/>
      <c r="T202"/>
    </row>
    <row r="203" spans="1:20" ht="15">
      <c r="A203" s="32">
        <v>624</v>
      </c>
      <c r="B203" s="13" t="s">
        <v>882</v>
      </c>
      <c r="C203" s="15">
        <v>5117</v>
      </c>
      <c r="D203" s="15">
        <v>7631421.1399999997</v>
      </c>
      <c r="E203" s="15">
        <v>1392028.9208473645</v>
      </c>
      <c r="F203" s="234">
        <f>Yhteenveto[[#This Row],[Åldersstruktur, kalkylerade kostnader]]+Yhteenveto[[#This Row],[Andra kalkylerade kostnader]]</f>
        <v>9023450.0608473644</v>
      </c>
      <c r="G203" s="329">
        <v>1388.69</v>
      </c>
      <c r="H203" s="17">
        <v>7105926.7300000004</v>
      </c>
      <c r="I203" s="345">
        <f>Yhteenveto[[#This Row],[Kalkylerade kostander sammanlagt]]-Yhteenveto[[#This Row],[Självfinansieringsandel, €]]</f>
        <v>1917523.3308473639</v>
      </c>
      <c r="J203" s="33">
        <v>133510.82045890245</v>
      </c>
      <c r="K203" s="34">
        <v>974407.68588348082</v>
      </c>
      <c r="L203" s="234">
        <f>Yhteenveto[[#This Row],[Statsandel efter självfinansieringsandelen (mellansumma)]]+Yhteenveto[[#This Row],[Tilläggsdelar sammanlagt]]+Yhteenveto[[#This Row],[Minskiningar och höjningar av statsandelen, netto]]</f>
        <v>3025441.837189747</v>
      </c>
      <c r="M203" s="34">
        <v>1080031.7538383401</v>
      </c>
      <c r="N203" s="308">
        <f>SUM(Yhteenveto[[#This Row],[Statsandelar före skatteutjämning ]]+Yhteenveto[[#This Row],[Utjämning av statsandelarna på basis av skatteinkomsterna]])</f>
        <v>4105473.5910280868</v>
      </c>
      <c r="O203" s="244">
        <v>714644.12615671521</v>
      </c>
      <c r="P203" s="380">
        <f>SUM(Yhteenveto[[#This Row],[Statsandel för kommunal basservice, sammanlagt ]:[Ersättning för förlorade skatteinkomster orsakade av förändringar i beskattningsgrunden ]])</f>
        <v>4820117.7171848025</v>
      </c>
      <c r="Q203" s="34">
        <v>-97492.39750000005</v>
      </c>
      <c r="R203" s="347">
        <f>+Yhteenveto[[#This Row],[Statsandel för kommunal basservice, sammanlagt ]]+Yhteenveto[[#This Row],[Ersättning för förlorade skatteinkomster orsakade av förändringar i beskattningsgrunden ]]+Yhteenveto[[#This Row],[Hemkommunsersättningar, netto]]</f>
        <v>4722625.3196848026</v>
      </c>
      <c r="S203" s="11"/>
      <c r="T203"/>
    </row>
    <row r="204" spans="1:20" ht="15">
      <c r="A204" s="32">
        <v>625</v>
      </c>
      <c r="B204" s="13" t="s">
        <v>200</v>
      </c>
      <c r="C204" s="15">
        <v>2991</v>
      </c>
      <c r="D204" s="15">
        <v>4875371.0500000007</v>
      </c>
      <c r="E204" s="15">
        <v>909153.96222216997</v>
      </c>
      <c r="F204" s="234">
        <f>Yhteenveto[[#This Row],[Åldersstruktur, kalkylerade kostnader]]+Yhteenveto[[#This Row],[Andra kalkylerade kostnader]]</f>
        <v>5784525.0122221708</v>
      </c>
      <c r="G204" s="329">
        <v>1388.69</v>
      </c>
      <c r="H204" s="17">
        <v>4153571.79</v>
      </c>
      <c r="I204" s="345">
        <f>Yhteenveto[[#This Row],[Kalkylerade kostander sammanlagt]]-Yhteenveto[[#This Row],[Självfinansieringsandel, €]]</f>
        <v>1630953.2222221708</v>
      </c>
      <c r="J204" s="33">
        <v>246291.54772811793</v>
      </c>
      <c r="K204" s="34">
        <v>1104351.7344912835</v>
      </c>
      <c r="L204" s="234">
        <f>Yhteenveto[[#This Row],[Statsandel efter självfinansieringsandelen (mellansumma)]]+Yhteenveto[[#This Row],[Tilläggsdelar sammanlagt]]+Yhteenveto[[#This Row],[Minskiningar och höjningar av statsandelen, netto]]</f>
        <v>2981596.5044415724</v>
      </c>
      <c r="M204" s="34">
        <v>581409.5257253584</v>
      </c>
      <c r="N204" s="308">
        <f>SUM(Yhteenveto[[#This Row],[Statsandelar före skatteutjämning ]]+Yhteenveto[[#This Row],[Utjämning av statsandelarna på basis av skatteinkomsterna]])</f>
        <v>3563006.0301669305</v>
      </c>
      <c r="O204" s="244">
        <v>557257.40818761988</v>
      </c>
      <c r="P204" s="380">
        <f>SUM(Yhteenveto[[#This Row],[Statsandel för kommunal basservice, sammanlagt ]:[Ersättning för förlorade skatteinkomster orsakade av förändringar i beskattningsgrunden ]])</f>
        <v>4120263.4383545504</v>
      </c>
      <c r="Q204" s="34">
        <v>-4326.3650000000052</v>
      </c>
      <c r="R204" s="347">
        <f>+Yhteenveto[[#This Row],[Statsandel för kommunal basservice, sammanlagt ]]+Yhteenveto[[#This Row],[Ersättning för förlorade skatteinkomster orsakade av förändringar i beskattningsgrunden ]]+Yhteenveto[[#This Row],[Hemkommunsersättningar, netto]]</f>
        <v>4115937.0733545502</v>
      </c>
      <c r="S204" s="11"/>
      <c r="T204"/>
    </row>
    <row r="205" spans="1:20" ht="15">
      <c r="A205" s="32">
        <v>626</v>
      </c>
      <c r="B205" s="13" t="s">
        <v>201</v>
      </c>
      <c r="C205" s="15">
        <v>4835</v>
      </c>
      <c r="D205" s="15">
        <v>6566725.8999999994</v>
      </c>
      <c r="E205" s="15">
        <v>1644313.021462535</v>
      </c>
      <c r="F205" s="234">
        <f>Yhteenveto[[#This Row],[Åldersstruktur, kalkylerade kostnader]]+Yhteenveto[[#This Row],[Andra kalkylerade kostnader]]</f>
        <v>8211038.921462534</v>
      </c>
      <c r="G205" s="329">
        <v>1388.69</v>
      </c>
      <c r="H205" s="17">
        <v>6714316.1500000004</v>
      </c>
      <c r="I205" s="345">
        <f>Yhteenveto[[#This Row],[Kalkylerade kostander sammanlagt]]-Yhteenveto[[#This Row],[Självfinansieringsandel, €]]</f>
        <v>1496722.7714625336</v>
      </c>
      <c r="J205" s="33">
        <v>735044.16702250519</v>
      </c>
      <c r="K205" s="34">
        <v>-2012478.0131007172</v>
      </c>
      <c r="L205" s="234">
        <f>Yhteenveto[[#This Row],[Statsandel efter självfinansieringsandelen (mellansumma)]]+Yhteenveto[[#This Row],[Tilläggsdelar sammanlagt]]+Yhteenveto[[#This Row],[Minskiningar och höjningar av statsandelen, netto]]</f>
        <v>219288.92538432172</v>
      </c>
      <c r="M205" s="34">
        <v>1603048.7071316787</v>
      </c>
      <c r="N205" s="308">
        <f>SUM(Yhteenveto[[#This Row],[Statsandelar före skatteutjämning ]]+Yhteenveto[[#This Row],[Utjämning av statsandelarna på basis av skatteinkomsterna]])</f>
        <v>1822337.6325160004</v>
      </c>
      <c r="O205" s="244">
        <v>957942.40238802379</v>
      </c>
      <c r="P205" s="380">
        <f>SUM(Yhteenveto[[#This Row],[Statsandel för kommunal basservice, sammanlagt ]:[Ersättning för förlorade skatteinkomster orsakade av förändringar i beskattningsgrunden ]])</f>
        <v>2780280.0349040241</v>
      </c>
      <c r="Q205" s="34">
        <v>-6041.9925000000003</v>
      </c>
      <c r="R205" s="347">
        <f>+Yhteenveto[[#This Row],[Statsandel för kommunal basservice, sammanlagt ]]+Yhteenveto[[#This Row],[Ersättning för förlorade skatteinkomster orsakade av förändringar i beskattningsgrunden ]]+Yhteenveto[[#This Row],[Hemkommunsersättningar, netto]]</f>
        <v>2774238.0424040239</v>
      </c>
      <c r="S205" s="11"/>
      <c r="T205"/>
    </row>
    <row r="206" spans="1:20" ht="15">
      <c r="A206" s="32">
        <v>630</v>
      </c>
      <c r="B206" s="13" t="s">
        <v>202</v>
      </c>
      <c r="C206" s="15">
        <v>1635</v>
      </c>
      <c r="D206" s="15">
        <v>3374060.54</v>
      </c>
      <c r="E206" s="15">
        <v>914867.12745441566</v>
      </c>
      <c r="F206" s="234">
        <f>Yhteenveto[[#This Row],[Åldersstruktur, kalkylerade kostnader]]+Yhteenveto[[#This Row],[Andra kalkylerade kostnader]]</f>
        <v>4288927.6674544159</v>
      </c>
      <c r="G206" s="329">
        <v>1388.69</v>
      </c>
      <c r="H206" s="17">
        <v>2270508.15</v>
      </c>
      <c r="I206" s="345">
        <f>Yhteenveto[[#This Row],[Kalkylerade kostander sammanlagt]]-Yhteenveto[[#This Row],[Självfinansieringsandel, €]]</f>
        <v>2018419.517454416</v>
      </c>
      <c r="J206" s="33">
        <v>577288.53889276634</v>
      </c>
      <c r="K206" s="34">
        <v>-723746.14659134811</v>
      </c>
      <c r="L206" s="234">
        <f>Yhteenveto[[#This Row],[Statsandel efter självfinansieringsandelen (mellansumma)]]+Yhteenveto[[#This Row],[Tilläggsdelar sammanlagt]]+Yhteenveto[[#This Row],[Minskiningar och höjningar av statsandelen, netto]]</f>
        <v>1871961.9097558344</v>
      </c>
      <c r="M206" s="34">
        <v>558549.9367131202</v>
      </c>
      <c r="N206" s="308">
        <f>SUM(Yhteenveto[[#This Row],[Statsandelar före skatteutjämning ]]+Yhteenveto[[#This Row],[Utjämning av statsandelarna på basis av skatteinkomsterna]])</f>
        <v>2430511.8464689543</v>
      </c>
      <c r="O206" s="244">
        <v>295039.95447022474</v>
      </c>
      <c r="P206" s="380">
        <f>SUM(Yhteenveto[[#This Row],[Statsandel för kommunal basservice, sammanlagt ]:[Ersättning för förlorade skatteinkomster orsakade av förändringar i beskattningsgrunden ]])</f>
        <v>2725551.800939179</v>
      </c>
      <c r="Q206" s="34">
        <v>180513.85000000003</v>
      </c>
      <c r="R206" s="347">
        <f>+Yhteenveto[[#This Row],[Statsandel för kommunal basservice, sammanlagt ]]+Yhteenveto[[#This Row],[Ersättning för förlorade skatteinkomster orsakade av förändringar i beskattningsgrunden ]]+Yhteenveto[[#This Row],[Hemkommunsersättningar, netto]]</f>
        <v>2906065.6509391791</v>
      </c>
      <c r="S206" s="11"/>
      <c r="T206"/>
    </row>
    <row r="207" spans="1:20" ht="15">
      <c r="A207" s="32">
        <v>631</v>
      </c>
      <c r="B207" s="13" t="s">
        <v>203</v>
      </c>
      <c r="C207" s="15">
        <v>1963</v>
      </c>
      <c r="D207" s="15">
        <v>2674159.9899999998</v>
      </c>
      <c r="E207" s="15">
        <v>366631.94510328613</v>
      </c>
      <c r="F207" s="234">
        <f>Yhteenveto[[#This Row],[Åldersstruktur, kalkylerade kostnader]]+Yhteenveto[[#This Row],[Andra kalkylerade kostnader]]</f>
        <v>3040791.9351032861</v>
      </c>
      <c r="G207" s="329">
        <v>1388.69</v>
      </c>
      <c r="H207" s="17">
        <v>2725998.47</v>
      </c>
      <c r="I207" s="345">
        <f>Yhteenveto[[#This Row],[Kalkylerade kostander sammanlagt]]-Yhteenveto[[#This Row],[Självfinansieringsandel, €]]</f>
        <v>314793.46510328585</v>
      </c>
      <c r="J207" s="33">
        <v>37622.664639917763</v>
      </c>
      <c r="K207" s="34">
        <v>192403.28286788502</v>
      </c>
      <c r="L207" s="234">
        <f>Yhteenveto[[#This Row],[Statsandel efter självfinansieringsandelen (mellansumma)]]+Yhteenveto[[#This Row],[Tilläggsdelar sammanlagt]]+Yhteenveto[[#This Row],[Minskiningar och höjningar av statsandelen, netto]]</f>
        <v>544819.41261108872</v>
      </c>
      <c r="M207" s="34">
        <v>593093.59426144965</v>
      </c>
      <c r="N207" s="308">
        <f>SUM(Yhteenveto[[#This Row],[Statsandelar före skatteutjämning ]]+Yhteenveto[[#This Row],[Utjämning av statsandelarna på basis av skatteinkomsterna]])</f>
        <v>1137913.0068725385</v>
      </c>
      <c r="O207" s="244">
        <v>333250.12285065651</v>
      </c>
      <c r="P207" s="380">
        <f>SUM(Yhteenveto[[#This Row],[Statsandel för kommunal basservice, sammanlagt ]:[Ersättning för förlorade skatteinkomster orsakade av förändringar i beskattningsgrunden ]])</f>
        <v>1471163.129723195</v>
      </c>
      <c r="Q207" s="34">
        <v>-696947.56449999998</v>
      </c>
      <c r="R207" s="347">
        <f>+Yhteenveto[[#This Row],[Statsandel för kommunal basservice, sammanlagt ]]+Yhteenveto[[#This Row],[Ersättning för förlorade skatteinkomster orsakade av förändringar i beskattningsgrunden ]]+Yhteenveto[[#This Row],[Hemkommunsersättningar, netto]]</f>
        <v>774215.56522319501</v>
      </c>
      <c r="S207" s="11"/>
      <c r="T207"/>
    </row>
    <row r="208" spans="1:20" ht="15">
      <c r="A208" s="32">
        <v>635</v>
      </c>
      <c r="B208" s="13" t="s">
        <v>204</v>
      </c>
      <c r="C208" s="15">
        <v>6347</v>
      </c>
      <c r="D208" s="15">
        <v>8821669.4900000021</v>
      </c>
      <c r="E208" s="15">
        <v>1189590.766997874</v>
      </c>
      <c r="F208" s="234">
        <f>Yhteenveto[[#This Row],[Åldersstruktur, kalkylerade kostnader]]+Yhteenveto[[#This Row],[Andra kalkylerade kostnader]]</f>
        <v>10011260.256997876</v>
      </c>
      <c r="G208" s="329">
        <v>1388.69</v>
      </c>
      <c r="H208" s="17">
        <v>8814015.4299999997</v>
      </c>
      <c r="I208" s="345">
        <f>Yhteenveto[[#This Row],[Kalkylerade kostander sammanlagt]]-Yhteenveto[[#This Row],[Självfinansieringsandel, €]]</f>
        <v>1197244.8269978762</v>
      </c>
      <c r="J208" s="33">
        <v>323932.89168346417</v>
      </c>
      <c r="K208" s="34">
        <v>-892379.99298234179</v>
      </c>
      <c r="L208" s="234">
        <f>Yhteenveto[[#This Row],[Statsandel efter självfinansieringsandelen (mellansumma)]]+Yhteenveto[[#This Row],[Tilläggsdelar sammanlagt]]+Yhteenveto[[#This Row],[Minskiningar och höjningar av statsandelen, netto]]</f>
        <v>628797.72569899855</v>
      </c>
      <c r="M208" s="34">
        <v>2319522.1496603829</v>
      </c>
      <c r="N208" s="308">
        <f>SUM(Yhteenveto[[#This Row],[Statsandelar före skatteutjämning ]]+Yhteenveto[[#This Row],[Utjämning av statsandelarna på basis av skatteinkomsterna]])</f>
        <v>2948319.8753593815</v>
      </c>
      <c r="O208" s="244">
        <v>1238742.9642665072</v>
      </c>
      <c r="P208" s="380">
        <f>SUM(Yhteenveto[[#This Row],[Statsandel för kommunal basservice, sammanlagt ]:[Ersättning för förlorade skatteinkomster orsakade av förändringar i beskattningsgrunden ]])</f>
        <v>4187062.8396258885</v>
      </c>
      <c r="Q208" s="34">
        <v>-472976.12399999995</v>
      </c>
      <c r="R208" s="347">
        <f>+Yhteenveto[[#This Row],[Statsandel för kommunal basservice, sammanlagt ]]+Yhteenveto[[#This Row],[Ersättning för förlorade skatteinkomster orsakade av förändringar i beskattningsgrunden ]]+Yhteenveto[[#This Row],[Hemkommunsersättningar, netto]]</f>
        <v>3714086.7156258887</v>
      </c>
      <c r="S208" s="11"/>
      <c r="T208"/>
    </row>
    <row r="209" spans="1:20" ht="15">
      <c r="A209" s="32">
        <v>636</v>
      </c>
      <c r="B209" s="13" t="s">
        <v>205</v>
      </c>
      <c r="C209" s="15">
        <v>8154</v>
      </c>
      <c r="D209" s="15">
        <v>13657311.890000001</v>
      </c>
      <c r="E209" s="15">
        <v>2002670.5223223213</v>
      </c>
      <c r="F209" s="234">
        <f>Yhteenveto[[#This Row],[Åldersstruktur, kalkylerade kostnader]]+Yhteenveto[[#This Row],[Andra kalkylerade kostnader]]</f>
        <v>15659982.412322322</v>
      </c>
      <c r="G209" s="329">
        <v>1388.69</v>
      </c>
      <c r="H209" s="17">
        <v>11323378.26</v>
      </c>
      <c r="I209" s="345">
        <f>Yhteenveto[[#This Row],[Kalkylerade kostander sammanlagt]]-Yhteenveto[[#This Row],[Självfinansieringsandel, €]]</f>
        <v>4336604.1523223221</v>
      </c>
      <c r="J209" s="33">
        <v>235038.18166686469</v>
      </c>
      <c r="K209" s="34">
        <v>14932.729105110979</v>
      </c>
      <c r="L209" s="234">
        <f>Yhteenveto[[#This Row],[Statsandel efter självfinansieringsandelen (mellansumma)]]+Yhteenveto[[#This Row],[Tilläggsdelar sammanlagt]]+Yhteenveto[[#This Row],[Minskiningar och höjningar av statsandelen, netto]]</f>
        <v>4586575.0630942984</v>
      </c>
      <c r="M209" s="34">
        <v>3741617.3530154377</v>
      </c>
      <c r="N209" s="308">
        <f>SUM(Yhteenveto[[#This Row],[Statsandelar före skatteutjämning ]]+Yhteenveto[[#This Row],[Utjämning av statsandelarna på basis av skatteinkomsterna]])</f>
        <v>8328192.4161097361</v>
      </c>
      <c r="O209" s="244">
        <v>1738482.5819979981</v>
      </c>
      <c r="P209" s="380">
        <f>SUM(Yhteenveto[[#This Row],[Statsandel för kommunal basservice, sammanlagt ]:[Ersättning för förlorade skatteinkomster orsakade av förändringar i beskattningsgrunden ]])</f>
        <v>10066674.998107735</v>
      </c>
      <c r="Q209" s="34">
        <v>658353.40499999991</v>
      </c>
      <c r="R209" s="347">
        <f>+Yhteenveto[[#This Row],[Statsandel för kommunal basservice, sammanlagt ]]+Yhteenveto[[#This Row],[Ersättning för förlorade skatteinkomster orsakade av förändringar i beskattningsgrunden ]]+Yhteenveto[[#This Row],[Hemkommunsersättningar, netto]]</f>
        <v>10725028.403107734</v>
      </c>
      <c r="S209" s="11"/>
      <c r="T209"/>
    </row>
    <row r="210" spans="1:20" ht="15">
      <c r="A210" s="32">
        <v>638</v>
      </c>
      <c r="B210" s="13" t="s">
        <v>883</v>
      </c>
      <c r="C210" s="15">
        <v>51232</v>
      </c>
      <c r="D210" s="15">
        <v>81846792.689999998</v>
      </c>
      <c r="E210" s="15">
        <v>17898117.535433266</v>
      </c>
      <c r="F210" s="234">
        <f>Yhteenveto[[#This Row],[Åldersstruktur, kalkylerade kostnader]]+Yhteenveto[[#This Row],[Andra kalkylerade kostnader]]</f>
        <v>99744910.22543326</v>
      </c>
      <c r="G210" s="329">
        <v>1388.69</v>
      </c>
      <c r="H210" s="17">
        <v>71145366.079999998</v>
      </c>
      <c r="I210" s="345">
        <f>Yhteenveto[[#This Row],[Kalkylerade kostander sammanlagt]]-Yhteenveto[[#This Row],[Självfinansieringsandel, €]]</f>
        <v>28599544.145433262</v>
      </c>
      <c r="J210" s="33">
        <v>1966672.3581661067</v>
      </c>
      <c r="K210" s="34">
        <v>13286551.79727892</v>
      </c>
      <c r="L210" s="234">
        <f>Yhteenveto[[#This Row],[Statsandel efter självfinansieringsandelen (mellansumma)]]+Yhteenveto[[#This Row],[Tilläggsdelar sammanlagt]]+Yhteenveto[[#This Row],[Minskiningar och höjningar av statsandelen, netto]]</f>
        <v>43852768.300878286</v>
      </c>
      <c r="M210" s="34">
        <v>-3446951.8996120552</v>
      </c>
      <c r="N210" s="308">
        <f>SUM(Yhteenveto[[#This Row],[Statsandelar före skatteutjämning ]]+Yhteenveto[[#This Row],[Utjämning av statsandelarna på basis av skatteinkomsterna]])</f>
        <v>40405816.401266232</v>
      </c>
      <c r="O210" s="244">
        <v>7324920.5436812136</v>
      </c>
      <c r="P210" s="380">
        <f>SUM(Yhteenveto[[#This Row],[Statsandel för kommunal basservice, sammanlagt ]:[Ersättning för förlorade skatteinkomster orsakade av förändringar i beskattningsgrunden ]])</f>
        <v>47730736.944947444</v>
      </c>
      <c r="Q210" s="34">
        <v>-637045.31145000039</v>
      </c>
      <c r="R210" s="347">
        <f>+Yhteenveto[[#This Row],[Statsandel för kommunal basservice, sammanlagt ]]+Yhteenveto[[#This Row],[Ersättning för förlorade skatteinkomster orsakade av förändringar i beskattningsgrunden ]]+Yhteenveto[[#This Row],[Hemkommunsersättningar, netto]]</f>
        <v>47093691.633497447</v>
      </c>
      <c r="S210" s="11"/>
      <c r="T210"/>
    </row>
    <row r="211" spans="1:20" ht="15">
      <c r="A211" s="32">
        <v>678</v>
      </c>
      <c r="B211" s="13" t="s">
        <v>884</v>
      </c>
      <c r="C211" s="15">
        <v>24073</v>
      </c>
      <c r="D211" s="15">
        <v>40414674.200000003</v>
      </c>
      <c r="E211" s="15">
        <v>4658942.7864712169</v>
      </c>
      <c r="F211" s="234">
        <f>Yhteenveto[[#This Row],[Åldersstruktur, kalkylerade kostnader]]+Yhteenveto[[#This Row],[Andra kalkylerade kostnader]]</f>
        <v>45073616.986471221</v>
      </c>
      <c r="G211" s="329">
        <v>1388.69</v>
      </c>
      <c r="H211" s="17">
        <v>33429934.370000001</v>
      </c>
      <c r="I211" s="345">
        <f>Yhteenveto[[#This Row],[Kalkylerade kostander sammanlagt]]-Yhteenveto[[#This Row],[Självfinansieringsandel, €]]</f>
        <v>11643682.61647122</v>
      </c>
      <c r="J211" s="33">
        <v>1428441.657219012</v>
      </c>
      <c r="K211" s="34">
        <v>-897147.28652003384</v>
      </c>
      <c r="L211" s="234">
        <f>Yhteenveto[[#This Row],[Statsandel efter självfinansieringsandelen (mellansumma)]]+Yhteenveto[[#This Row],[Tilläggsdelar sammanlagt]]+Yhteenveto[[#This Row],[Minskiningar och höjningar av statsandelen, netto]]</f>
        <v>12174976.987170197</v>
      </c>
      <c r="M211" s="34">
        <v>7861808.3314749151</v>
      </c>
      <c r="N211" s="308">
        <f>SUM(Yhteenveto[[#This Row],[Statsandelar före skatteutjämning ]]+Yhteenveto[[#This Row],[Utjämning av statsandelarna på basis av skatteinkomsterna]])</f>
        <v>20036785.318645112</v>
      </c>
      <c r="O211" s="244">
        <v>3455085.4561190233</v>
      </c>
      <c r="P211" s="380">
        <f>SUM(Yhteenveto[[#This Row],[Statsandel för kommunal basservice, sammanlagt ]:[Ersättning för förlorade skatteinkomster orsakade av förändringar i beskattningsgrunden ]])</f>
        <v>23491870.774764135</v>
      </c>
      <c r="Q211" s="34">
        <v>-6131.5035000000498</v>
      </c>
      <c r="R211" s="347">
        <f>+Yhteenveto[[#This Row],[Statsandel för kommunal basservice, sammanlagt ]]+Yhteenveto[[#This Row],[Ersättning för förlorade skatteinkomster orsakade av förändringar i beskattningsgrunden ]]+Yhteenveto[[#This Row],[Hemkommunsersättningar, netto]]</f>
        <v>23485739.271264136</v>
      </c>
      <c r="S211" s="11"/>
      <c r="T211"/>
    </row>
    <row r="212" spans="1:20" ht="15">
      <c r="A212" s="32">
        <v>680</v>
      </c>
      <c r="B212" s="13" t="s">
        <v>885</v>
      </c>
      <c r="C212" s="15">
        <v>24942</v>
      </c>
      <c r="D212" s="15">
        <v>37211359.140000001</v>
      </c>
      <c r="E212" s="15">
        <v>6618037.6499061594</v>
      </c>
      <c r="F212" s="234">
        <f>Yhteenveto[[#This Row],[Åldersstruktur, kalkylerade kostnader]]+Yhteenveto[[#This Row],[Andra kalkylerade kostnader]]</f>
        <v>43829396.789906159</v>
      </c>
      <c r="G212" s="329">
        <v>1388.69</v>
      </c>
      <c r="H212" s="17">
        <v>34636705.980000004</v>
      </c>
      <c r="I212" s="345">
        <f>Yhteenveto[[#This Row],[Kalkylerade kostander sammanlagt]]-Yhteenveto[[#This Row],[Självfinansieringsandel, €]]</f>
        <v>9192690.8099061549</v>
      </c>
      <c r="J212" s="33">
        <v>1086893.9932475805</v>
      </c>
      <c r="K212" s="34">
        <v>-1864299.9187185927</v>
      </c>
      <c r="L212" s="234">
        <f>Yhteenveto[[#This Row],[Statsandel efter självfinansieringsandelen (mellansumma)]]+Yhteenveto[[#This Row],[Tilläggsdelar sammanlagt]]+Yhteenveto[[#This Row],[Minskiningar och höjningar av statsandelen, netto]]</f>
        <v>8415284.8844351415</v>
      </c>
      <c r="M212" s="34">
        <v>1528490.6635992252</v>
      </c>
      <c r="N212" s="308">
        <f>SUM(Yhteenveto[[#This Row],[Statsandelar före skatteutjämning ]]+Yhteenveto[[#This Row],[Utjämning av statsandelarna på basis av skatteinkomsterna]])</f>
        <v>9943775.5480343662</v>
      </c>
      <c r="O212" s="244">
        <v>3428419.251286753</v>
      </c>
      <c r="P212" s="380">
        <f>SUM(Yhteenveto[[#This Row],[Statsandel för kommunal basservice, sammanlagt ]:[Ersättning för förlorade skatteinkomster orsakade av förändringar i beskattningsgrunden ]])</f>
        <v>13372194.799321119</v>
      </c>
      <c r="Q212" s="34">
        <v>-745701.2224999998</v>
      </c>
      <c r="R212" s="347">
        <f>+Yhteenveto[[#This Row],[Statsandel för kommunal basservice, sammanlagt ]]+Yhteenveto[[#This Row],[Ersättning för förlorade skatteinkomster orsakade av förändringar i beskattningsgrunden ]]+Yhteenveto[[#This Row],[Hemkommunsersättningar, netto]]</f>
        <v>12626493.576821119</v>
      </c>
      <c r="S212" s="11"/>
      <c r="T212"/>
    </row>
    <row r="213" spans="1:20" ht="15">
      <c r="A213" s="32">
        <v>681</v>
      </c>
      <c r="B213" s="13" t="s">
        <v>209</v>
      </c>
      <c r="C213" s="15">
        <v>3308</v>
      </c>
      <c r="D213" s="15">
        <v>3688595.5</v>
      </c>
      <c r="E213" s="15">
        <v>991879.03355600603</v>
      </c>
      <c r="F213" s="234">
        <f>Yhteenveto[[#This Row],[Åldersstruktur, kalkylerade kostnader]]+Yhteenveto[[#This Row],[Andra kalkylerade kostnader]]</f>
        <v>4680474.5335560059</v>
      </c>
      <c r="G213" s="329">
        <v>1388.69</v>
      </c>
      <c r="H213" s="17">
        <v>4593786.5200000005</v>
      </c>
      <c r="I213" s="345">
        <f>Yhteenveto[[#This Row],[Kalkylerade kostander sammanlagt]]-Yhteenveto[[#This Row],[Självfinansieringsandel, €]]</f>
        <v>86688.013556005433</v>
      </c>
      <c r="J213" s="33">
        <v>285867.60571002669</v>
      </c>
      <c r="K213" s="34">
        <v>213781.94440686173</v>
      </c>
      <c r="L213" s="234">
        <f>Yhteenveto[[#This Row],[Statsandel efter självfinansieringsandelen (mellansumma)]]+Yhteenveto[[#This Row],[Tilläggsdelar sammanlagt]]+Yhteenveto[[#This Row],[Minskiningar och höjningar av statsandelen, netto]]</f>
        <v>586337.56367289391</v>
      </c>
      <c r="M213" s="34">
        <v>1147672.9307255514</v>
      </c>
      <c r="N213" s="308">
        <f>SUM(Yhteenveto[[#This Row],[Statsandelar före skatteutjämning ]]+Yhteenveto[[#This Row],[Utjämning av statsandelarna på basis av skatteinkomsterna]])</f>
        <v>1734010.4943984454</v>
      </c>
      <c r="O213" s="244">
        <v>802022.15442834981</v>
      </c>
      <c r="P213" s="380">
        <f>SUM(Yhteenveto[[#This Row],[Statsandel för kommunal basservice, sammanlagt ]:[Ersättning för förlorade skatteinkomster orsakade av förändringar i beskattningsgrunden ]])</f>
        <v>2536032.6488267952</v>
      </c>
      <c r="Q213" s="34">
        <v>-58107.55750000001</v>
      </c>
      <c r="R213" s="347">
        <f>+Yhteenveto[[#This Row],[Statsandel för kommunal basservice, sammanlagt ]]+Yhteenveto[[#This Row],[Ersättning för förlorade skatteinkomster orsakade av förändringar i beskattningsgrunden ]]+Yhteenveto[[#This Row],[Hemkommunsersättningar, netto]]</f>
        <v>2477925.0913267951</v>
      </c>
      <c r="S213" s="11"/>
      <c r="T213"/>
    </row>
    <row r="214" spans="1:20" ht="15">
      <c r="A214" s="32">
        <v>683</v>
      </c>
      <c r="B214" s="13" t="s">
        <v>210</v>
      </c>
      <c r="C214" s="15">
        <v>3618</v>
      </c>
      <c r="D214" s="15">
        <v>6021592.7800000003</v>
      </c>
      <c r="E214" s="15">
        <v>3124373.1001744173</v>
      </c>
      <c r="F214" s="234">
        <f>Yhteenveto[[#This Row],[Åldersstruktur, kalkylerade kostnader]]+Yhteenveto[[#This Row],[Andra kalkylerade kostnader]]</f>
        <v>9145965.880174417</v>
      </c>
      <c r="G214" s="329">
        <v>1388.69</v>
      </c>
      <c r="H214" s="17">
        <v>5024280.42</v>
      </c>
      <c r="I214" s="345">
        <f>Yhteenveto[[#This Row],[Kalkylerade kostander sammanlagt]]-Yhteenveto[[#This Row],[Självfinansieringsandel, €]]</f>
        <v>4121685.4601744171</v>
      </c>
      <c r="J214" s="33">
        <v>1296249.5303564365</v>
      </c>
      <c r="K214" s="34">
        <v>-390838.56642149587</v>
      </c>
      <c r="L214" s="234">
        <f>Yhteenveto[[#This Row],[Statsandel efter självfinansieringsandelen (mellansumma)]]+Yhteenveto[[#This Row],[Tilläggsdelar sammanlagt]]+Yhteenveto[[#This Row],[Minskiningar och höjningar av statsandelen, netto]]</f>
        <v>5027096.4241093583</v>
      </c>
      <c r="M214" s="34">
        <v>2492447.4028989668</v>
      </c>
      <c r="N214" s="308">
        <f>SUM(Yhteenveto[[#This Row],[Statsandelar före skatteutjämning ]]+Yhteenveto[[#This Row],[Utjämning av statsandelarna på basis av skatteinkomsterna]])</f>
        <v>7519543.8270083256</v>
      </c>
      <c r="O214" s="244">
        <v>762159.80487067404</v>
      </c>
      <c r="P214" s="380">
        <f>SUM(Yhteenveto[[#This Row],[Statsandel för kommunal basservice, sammanlagt ]:[Ersättning för förlorade skatteinkomster orsakade av förändringar i beskattningsgrunden ]])</f>
        <v>8281703.631879</v>
      </c>
      <c r="Q214" s="34">
        <v>4550.1424999999872</v>
      </c>
      <c r="R214" s="347">
        <f>+Yhteenveto[[#This Row],[Statsandel för kommunal basservice, sammanlagt ]]+Yhteenveto[[#This Row],[Ersättning för förlorade skatteinkomster orsakade av förändringar i beskattningsgrunden ]]+Yhteenveto[[#This Row],[Hemkommunsersättningar, netto]]</f>
        <v>8286253.7743790001</v>
      </c>
      <c r="S214" s="11"/>
      <c r="T214"/>
    </row>
    <row r="215" spans="1:20" ht="15">
      <c r="A215" s="32">
        <v>684</v>
      </c>
      <c r="B215" s="13" t="s">
        <v>886</v>
      </c>
      <c r="C215" s="15">
        <v>38667</v>
      </c>
      <c r="D215" s="15">
        <v>52259210.499999993</v>
      </c>
      <c r="E215" s="15">
        <v>9220207.4389677625</v>
      </c>
      <c r="F215" s="234">
        <f>Yhteenveto[[#This Row],[Åldersstruktur, kalkylerade kostnader]]+Yhteenveto[[#This Row],[Andra kalkylerade kostnader]]</f>
        <v>61479417.938967757</v>
      </c>
      <c r="G215" s="329">
        <v>1388.69</v>
      </c>
      <c r="H215" s="17">
        <v>53696476.230000004</v>
      </c>
      <c r="I215" s="345">
        <f>Yhteenveto[[#This Row],[Kalkylerade kostander sammanlagt]]-Yhteenveto[[#This Row],[Självfinansieringsandel, €]]</f>
        <v>7782941.7089677528</v>
      </c>
      <c r="J215" s="33">
        <v>1248954.8581573786</v>
      </c>
      <c r="K215" s="34">
        <v>-4060459.0413159495</v>
      </c>
      <c r="L215" s="234">
        <f>Yhteenveto[[#This Row],[Statsandel efter självfinansieringsandelen (mellansumma)]]+Yhteenveto[[#This Row],[Tilläggsdelar sammanlagt]]+Yhteenveto[[#This Row],[Minskiningar och höjningar av statsandelen, netto]]</f>
        <v>4971437.5258091809</v>
      </c>
      <c r="M215" s="34">
        <v>19300.99825431214</v>
      </c>
      <c r="N215" s="308">
        <f>SUM(Yhteenveto[[#This Row],[Statsandelar före skatteutjämning ]]+Yhteenveto[[#This Row],[Utjämning av statsandelarna på basis av skatteinkomsterna]])</f>
        <v>4990738.5240634931</v>
      </c>
      <c r="O215" s="244">
        <v>6994486.0991022736</v>
      </c>
      <c r="P215" s="380">
        <f>SUM(Yhteenveto[[#This Row],[Statsandel för kommunal basservice, sammanlagt ]:[Ersättning för förlorade skatteinkomster orsakade av förändringar i beskattningsgrunden ]])</f>
        <v>11985224.623165768</v>
      </c>
      <c r="Q215" s="34">
        <v>-2931970.1012499984</v>
      </c>
      <c r="R215" s="347">
        <f>+Yhteenveto[[#This Row],[Statsandel för kommunal basservice, sammanlagt ]]+Yhteenveto[[#This Row],[Ersättning för förlorade skatteinkomster orsakade av förändringar i beskattningsgrunden ]]+Yhteenveto[[#This Row],[Hemkommunsersättningar, netto]]</f>
        <v>9053254.5219157692</v>
      </c>
      <c r="S215" s="11"/>
      <c r="T215"/>
    </row>
    <row r="216" spans="1:20" ht="15">
      <c r="A216" s="32">
        <v>686</v>
      </c>
      <c r="B216" s="13" t="s">
        <v>212</v>
      </c>
      <c r="C216" s="15">
        <v>2964</v>
      </c>
      <c r="D216" s="15">
        <v>3386109.8100000005</v>
      </c>
      <c r="E216" s="15">
        <v>802535.43034367857</v>
      </c>
      <c r="F216" s="234">
        <f>Yhteenveto[[#This Row],[Åldersstruktur, kalkylerade kostnader]]+Yhteenveto[[#This Row],[Andra kalkylerade kostnader]]</f>
        <v>4188645.2403436792</v>
      </c>
      <c r="G216" s="329">
        <v>1388.69</v>
      </c>
      <c r="H216" s="17">
        <v>4116077.16</v>
      </c>
      <c r="I216" s="345">
        <f>Yhteenveto[[#This Row],[Kalkylerade kostander sammanlagt]]-Yhteenveto[[#This Row],[Självfinansieringsandel, €]]</f>
        <v>72568.080343679059</v>
      </c>
      <c r="J216" s="33">
        <v>429057.23157375067</v>
      </c>
      <c r="K216" s="34">
        <v>-776132.38783619157</v>
      </c>
      <c r="L216" s="234">
        <f>Yhteenveto[[#This Row],[Statsandel efter självfinansieringsandelen (mellansumma)]]+Yhteenveto[[#This Row],[Tilläggsdelar sammanlagt]]+Yhteenveto[[#This Row],[Minskiningar och höjningar av statsandelen, netto]]</f>
        <v>-274507.07591876184</v>
      </c>
      <c r="M216" s="34">
        <v>1397377.5114989683</v>
      </c>
      <c r="N216" s="308">
        <f>SUM(Yhteenveto[[#This Row],[Statsandelar före skatteutjämning ]]+Yhteenveto[[#This Row],[Utjämning av statsandelarna på basis av skatteinkomsterna]])</f>
        <v>1122870.4355802066</v>
      </c>
      <c r="O216" s="244">
        <v>666944.04381339496</v>
      </c>
      <c r="P216" s="380">
        <f>SUM(Yhteenveto[[#This Row],[Statsandel för kommunal basservice, sammanlagt ]:[Ersättning för förlorade skatteinkomster orsakade av förändringar i beskattningsgrunden ]])</f>
        <v>1789814.4793936014</v>
      </c>
      <c r="Q216" s="34">
        <v>10457.868499999997</v>
      </c>
      <c r="R216" s="347">
        <f>+Yhteenveto[[#This Row],[Statsandel för kommunal basservice, sammanlagt ]]+Yhteenveto[[#This Row],[Ersättning för förlorade skatteinkomster orsakade av förändringar i beskattningsgrunden ]]+Yhteenveto[[#This Row],[Hemkommunsersättningar, netto]]</f>
        <v>1800272.3478936015</v>
      </c>
      <c r="S216" s="11"/>
      <c r="T216"/>
    </row>
    <row r="217" spans="1:20" ht="15">
      <c r="A217" s="32">
        <v>687</v>
      </c>
      <c r="B217" s="13" t="s">
        <v>213</v>
      </c>
      <c r="C217" s="15">
        <v>1477</v>
      </c>
      <c r="D217" s="15">
        <v>1493080.62</v>
      </c>
      <c r="E217" s="15">
        <v>1064868.3799183303</v>
      </c>
      <c r="F217" s="234">
        <f>Yhteenveto[[#This Row],[Åldersstruktur, kalkylerade kostnader]]+Yhteenveto[[#This Row],[Andra kalkylerade kostnader]]</f>
        <v>2557948.9999183305</v>
      </c>
      <c r="G217" s="329">
        <v>1388.69</v>
      </c>
      <c r="H217" s="17">
        <v>2051095.1300000001</v>
      </c>
      <c r="I217" s="345">
        <f>Yhteenveto[[#This Row],[Kalkylerade kostander sammanlagt]]-Yhteenveto[[#This Row],[Självfinansieringsandel, €]]</f>
        <v>506853.86991833034</v>
      </c>
      <c r="J217" s="33">
        <v>526265.90318398736</v>
      </c>
      <c r="K217" s="34">
        <v>-190345.43064842577</v>
      </c>
      <c r="L217" s="234">
        <f>Yhteenveto[[#This Row],[Statsandel efter självfinansieringsandelen (mellansumma)]]+Yhteenveto[[#This Row],[Tilläggsdelar sammanlagt]]+Yhteenveto[[#This Row],[Minskiningar och höjningar av statsandelen, netto]]</f>
        <v>842774.34245389188</v>
      </c>
      <c r="M217" s="34">
        <v>155652.45034538591</v>
      </c>
      <c r="N217" s="308">
        <f>SUM(Yhteenveto[[#This Row],[Statsandelar före skatteutjämning ]]+Yhteenveto[[#This Row],[Utjämning av statsandelarna på basis av skatteinkomsterna]])</f>
        <v>998426.79279927781</v>
      </c>
      <c r="O217" s="244">
        <v>377030.6913369656</v>
      </c>
      <c r="P217" s="380">
        <f>SUM(Yhteenveto[[#This Row],[Statsandel för kommunal basservice, sammanlagt ]:[Ersättning för förlorade skatteinkomster orsakade av förändringar i beskattningsgrunden ]])</f>
        <v>1375457.4841362434</v>
      </c>
      <c r="Q217" s="34">
        <v>199982.49249999999</v>
      </c>
      <c r="R217" s="347">
        <f>+Yhteenveto[[#This Row],[Statsandel för kommunal basservice, sammanlagt ]]+Yhteenveto[[#This Row],[Ersättning för förlorade skatteinkomster orsakade av förändringar i beskattningsgrunden ]]+Yhteenveto[[#This Row],[Hemkommunsersättningar, netto]]</f>
        <v>1575439.9766362433</v>
      </c>
      <c r="S217" s="11"/>
      <c r="T217"/>
    </row>
    <row r="218" spans="1:20" ht="15">
      <c r="A218" s="32">
        <v>689</v>
      </c>
      <c r="B218" s="13" t="s">
        <v>214</v>
      </c>
      <c r="C218" s="15">
        <v>3093</v>
      </c>
      <c r="D218" s="15">
        <v>2812741.76</v>
      </c>
      <c r="E218" s="15">
        <v>845845.27079743671</v>
      </c>
      <c r="F218" s="234">
        <f>Yhteenveto[[#This Row],[Åldersstruktur, kalkylerade kostnader]]+Yhteenveto[[#This Row],[Andra kalkylerade kostnader]]</f>
        <v>3658587.0307974364</v>
      </c>
      <c r="G218" s="329">
        <v>1388.69</v>
      </c>
      <c r="H218" s="17">
        <v>4295218.17</v>
      </c>
      <c r="I218" s="345">
        <f>Yhteenveto[[#This Row],[Kalkylerade kostander sammanlagt]]-Yhteenveto[[#This Row],[Självfinansieringsandel, €]]</f>
        <v>-636631.13920256356</v>
      </c>
      <c r="J218" s="33">
        <v>405412.28813695011</v>
      </c>
      <c r="K218" s="34">
        <v>1983719.9757530424</v>
      </c>
      <c r="L218" s="234">
        <f>Yhteenveto[[#This Row],[Statsandel efter självfinansieringsandelen (mellansumma)]]+Yhteenveto[[#This Row],[Tilläggsdelar sammanlagt]]+Yhteenveto[[#This Row],[Minskiningar och höjningar av statsandelen, netto]]</f>
        <v>1752501.1246874291</v>
      </c>
      <c r="M218" s="34">
        <v>-20773.005539406837</v>
      </c>
      <c r="N218" s="308">
        <f>SUM(Yhteenveto[[#This Row],[Statsandelar före skatteutjämning ]]+Yhteenveto[[#This Row],[Utjämning av statsandelarna på basis av skatteinkomsterna]])</f>
        <v>1731728.1191480223</v>
      </c>
      <c r="O218" s="244">
        <v>588431.24081252282</v>
      </c>
      <c r="P218" s="380">
        <f>SUM(Yhteenveto[[#This Row],[Statsandel för kommunal basservice, sammanlagt ]:[Ersättning för förlorade skatteinkomster orsakade av förändringar i beskattningsgrunden ]])</f>
        <v>2320159.3599605449</v>
      </c>
      <c r="Q218" s="34">
        <v>3147.8035000000018</v>
      </c>
      <c r="R218" s="347">
        <f>+Yhteenveto[[#This Row],[Statsandel för kommunal basservice, sammanlagt ]]+Yhteenveto[[#This Row],[Ersättning för förlorade skatteinkomster orsakade av förändringar i beskattningsgrunden ]]+Yhteenveto[[#This Row],[Hemkommunsersättningar, netto]]</f>
        <v>2323307.1634605448</v>
      </c>
      <c r="S218" s="11"/>
      <c r="T218"/>
    </row>
    <row r="219" spans="1:20" ht="15">
      <c r="A219" s="32">
        <v>691</v>
      </c>
      <c r="B219" s="13" t="s">
        <v>215</v>
      </c>
      <c r="C219" s="15">
        <v>2636</v>
      </c>
      <c r="D219" s="15">
        <v>4727442.6800000006</v>
      </c>
      <c r="E219" s="15">
        <v>571479.7635599405</v>
      </c>
      <c r="F219" s="234">
        <f>Yhteenveto[[#This Row],[Åldersstruktur, kalkylerade kostnader]]+Yhteenveto[[#This Row],[Andra kalkylerade kostnader]]</f>
        <v>5298922.4435599409</v>
      </c>
      <c r="G219" s="329">
        <v>1388.69</v>
      </c>
      <c r="H219" s="17">
        <v>3660586.8400000003</v>
      </c>
      <c r="I219" s="345">
        <f>Yhteenveto[[#This Row],[Kalkylerade kostander sammanlagt]]-Yhteenveto[[#This Row],[Självfinansieringsandel, €]]</f>
        <v>1638335.6035599406</v>
      </c>
      <c r="J219" s="33">
        <v>383457.76726495771</v>
      </c>
      <c r="K219" s="34">
        <v>277187.00995629455</v>
      </c>
      <c r="L219" s="234">
        <f>Yhteenveto[[#This Row],[Statsandel efter självfinansieringsandelen (mellansumma)]]+Yhteenveto[[#This Row],[Tilläggsdelar sammanlagt]]+Yhteenveto[[#This Row],[Minskiningar och höjningar av statsandelen, netto]]</f>
        <v>2298980.3807811928</v>
      </c>
      <c r="M219" s="34">
        <v>1708881.6675977139</v>
      </c>
      <c r="N219" s="308">
        <f>SUM(Yhteenveto[[#This Row],[Statsandelar före skatteutjämning ]]+Yhteenveto[[#This Row],[Utjämning av statsandelarna på basis av skatteinkomsterna]])</f>
        <v>4007862.0483789067</v>
      </c>
      <c r="O219" s="244">
        <v>641849.22308627202</v>
      </c>
      <c r="P219" s="380">
        <f>SUM(Yhteenveto[[#This Row],[Statsandel för kommunal basservice, sammanlagt ]:[Ersättning för förlorade skatteinkomster orsakade av förändringar i beskattningsgrunden ]])</f>
        <v>4649711.2714651786</v>
      </c>
      <c r="Q219" s="34">
        <v>-20811.307499999995</v>
      </c>
      <c r="R219" s="347">
        <f>+Yhteenveto[[#This Row],[Statsandel för kommunal basservice, sammanlagt ]]+Yhteenveto[[#This Row],[Ersättning för förlorade skatteinkomster orsakade av förändringar i beskattningsgrunden ]]+Yhteenveto[[#This Row],[Hemkommunsersättningar, netto]]</f>
        <v>4628899.9639651785</v>
      </c>
      <c r="S219" s="11"/>
      <c r="T219"/>
    </row>
    <row r="220" spans="1:20" ht="15">
      <c r="A220" s="32">
        <v>694</v>
      </c>
      <c r="B220" s="13" t="s">
        <v>216</v>
      </c>
      <c r="C220" s="15">
        <v>28349</v>
      </c>
      <c r="D220" s="15">
        <v>41478419.270000003</v>
      </c>
      <c r="E220" s="15">
        <v>5463431.0381314969</v>
      </c>
      <c r="F220" s="234">
        <f>Yhteenveto[[#This Row],[Åldersstruktur, kalkylerade kostnader]]+Yhteenveto[[#This Row],[Andra kalkylerade kostnader]]</f>
        <v>46941850.308131501</v>
      </c>
      <c r="G220" s="329">
        <v>1388.69</v>
      </c>
      <c r="H220" s="17">
        <v>39367972.810000002</v>
      </c>
      <c r="I220" s="345">
        <f>Yhteenveto[[#This Row],[Kalkylerade kostander sammanlagt]]-Yhteenveto[[#This Row],[Självfinansieringsandel, €]]</f>
        <v>7573877.4981314987</v>
      </c>
      <c r="J220" s="33">
        <v>966052.25211167405</v>
      </c>
      <c r="K220" s="34">
        <v>-5855643.0647672294</v>
      </c>
      <c r="L220" s="234">
        <f>Yhteenveto[[#This Row],[Statsandel efter självfinansieringsandelen (mellansumma)]]+Yhteenveto[[#This Row],[Tilläggsdelar sammanlagt]]+Yhteenveto[[#This Row],[Minskiningar och höjningar av statsandelen, netto]]</f>
        <v>2684286.6854759427</v>
      </c>
      <c r="M220" s="34">
        <v>767934.28666146309</v>
      </c>
      <c r="N220" s="308">
        <f>SUM(Yhteenveto[[#This Row],[Statsandelar före skatteutjämning ]]+Yhteenveto[[#This Row],[Utjämning av statsandelarna på basis av skatteinkomsterna]])</f>
        <v>3452220.9721374055</v>
      </c>
      <c r="O220" s="244">
        <v>4263642.6319200806</v>
      </c>
      <c r="P220" s="380">
        <f>SUM(Yhteenveto[[#This Row],[Statsandel för kommunal basservice, sammanlagt ]:[Ersättning för förlorade skatteinkomster orsakade av förändringar i beskattningsgrunden ]])</f>
        <v>7715863.6040574862</v>
      </c>
      <c r="Q220" s="34">
        <v>262491.00750000007</v>
      </c>
      <c r="R220" s="347">
        <f>+Yhteenveto[[#This Row],[Statsandel för kommunal basservice, sammanlagt ]]+Yhteenveto[[#This Row],[Ersättning för förlorade skatteinkomster orsakade av förändringar i beskattningsgrunden ]]+Yhteenveto[[#This Row],[Hemkommunsersättningar, netto]]</f>
        <v>7978354.6115574865</v>
      </c>
      <c r="S220" s="11"/>
      <c r="T220"/>
    </row>
    <row r="221" spans="1:20" ht="15">
      <c r="A221" s="32">
        <v>697</v>
      </c>
      <c r="B221" s="13" t="s">
        <v>217</v>
      </c>
      <c r="C221" s="15">
        <v>1174</v>
      </c>
      <c r="D221" s="15">
        <v>1225251.46</v>
      </c>
      <c r="E221" s="15">
        <v>777742.54239126667</v>
      </c>
      <c r="F221" s="234">
        <f>Yhteenveto[[#This Row],[Åldersstruktur, kalkylerade kostnader]]+Yhteenveto[[#This Row],[Andra kalkylerade kostnader]]</f>
        <v>2002994.0023912666</v>
      </c>
      <c r="G221" s="329">
        <v>1388.69</v>
      </c>
      <c r="H221" s="17">
        <v>1630322.06</v>
      </c>
      <c r="I221" s="345">
        <f>Yhteenveto[[#This Row],[Kalkylerade kostander sammanlagt]]-Yhteenveto[[#This Row],[Självfinansieringsandel, €]]</f>
        <v>372671.94239126658</v>
      </c>
      <c r="J221" s="33">
        <v>154920.69715095856</v>
      </c>
      <c r="K221" s="34">
        <v>-302466.20793977019</v>
      </c>
      <c r="L221" s="234">
        <f>Yhteenveto[[#This Row],[Statsandel efter självfinansieringsandelen (mellansumma)]]+Yhteenveto[[#This Row],[Tilläggsdelar sammanlagt]]+Yhteenveto[[#This Row],[Minskiningar och höjningar av statsandelen, netto]]</f>
        <v>225126.43160245498</v>
      </c>
      <c r="M221" s="34">
        <v>419727.00138191832</v>
      </c>
      <c r="N221" s="308">
        <f>SUM(Yhteenveto[[#This Row],[Statsandelar före skatteutjämning ]]+Yhteenveto[[#This Row],[Utjämning av statsandelarna på basis av skatteinkomsterna]])</f>
        <v>644853.4329843733</v>
      </c>
      <c r="O221" s="244">
        <v>289700.64148855588</v>
      </c>
      <c r="P221" s="380">
        <f>SUM(Yhteenveto[[#This Row],[Statsandel för kommunal basservice, sammanlagt ]:[Ersättning för förlorade skatteinkomster orsakade av förändringar i beskattningsgrunden ]])</f>
        <v>934554.07447292912</v>
      </c>
      <c r="Q221" s="34">
        <v>26077.538</v>
      </c>
      <c r="R221" s="347">
        <f>+Yhteenveto[[#This Row],[Statsandel för kommunal basservice, sammanlagt ]]+Yhteenveto[[#This Row],[Ersättning för förlorade skatteinkomster orsakade av förändringar i beskattningsgrunden ]]+Yhteenveto[[#This Row],[Hemkommunsersättningar, netto]]</f>
        <v>960631.61247292906</v>
      </c>
      <c r="S221" s="11"/>
      <c r="T221"/>
    </row>
    <row r="222" spans="1:20" ht="15">
      <c r="A222" s="32">
        <v>698</v>
      </c>
      <c r="B222" s="13" t="s">
        <v>218</v>
      </c>
      <c r="C222" s="15">
        <v>64535</v>
      </c>
      <c r="D222" s="15">
        <v>99180235.230000004</v>
      </c>
      <c r="E222" s="15">
        <v>15937884.054272978</v>
      </c>
      <c r="F222" s="234">
        <f>Yhteenveto[[#This Row],[Åldersstruktur, kalkylerade kostnader]]+Yhteenveto[[#This Row],[Andra kalkylerade kostnader]]</f>
        <v>115118119.28427298</v>
      </c>
      <c r="G222" s="329">
        <v>1388.69</v>
      </c>
      <c r="H222" s="17">
        <v>89619109.150000006</v>
      </c>
      <c r="I222" s="345">
        <f>Yhteenveto[[#This Row],[Kalkylerade kostander sammanlagt]]-Yhteenveto[[#This Row],[Självfinansieringsandel, €]]</f>
        <v>25499010.134272978</v>
      </c>
      <c r="J222" s="33">
        <v>2547575.4319046503</v>
      </c>
      <c r="K222" s="34">
        <v>-37439211.086440042</v>
      </c>
      <c r="L222" s="234">
        <f>Yhteenveto[[#This Row],[Statsandel efter självfinansieringsandelen (mellansumma)]]+Yhteenveto[[#This Row],[Tilläggsdelar sammanlagt]]+Yhteenveto[[#This Row],[Minskiningar och höjningar av statsandelen, netto]]</f>
        <v>-9392625.5202624127</v>
      </c>
      <c r="M222" s="34">
        <v>16703201.161491858</v>
      </c>
      <c r="N222" s="308">
        <f>SUM(Yhteenveto[[#This Row],[Statsandelar före skatteutjämning ]]+Yhteenveto[[#This Row],[Utjämning av statsandelarna på basis av skatteinkomsterna]])</f>
        <v>7310575.6412294451</v>
      </c>
      <c r="O222" s="244">
        <v>9664295.5870860573</v>
      </c>
      <c r="P222" s="380">
        <f>SUM(Yhteenveto[[#This Row],[Statsandel för kommunal basservice, sammanlagt ]:[Ersättning för förlorade skatteinkomster orsakade av förändringar i beskattningsgrunden ]])</f>
        <v>16974871.228315502</v>
      </c>
      <c r="Q222" s="34">
        <v>-5284739.8829499986</v>
      </c>
      <c r="R222" s="347">
        <f>+Yhteenveto[[#This Row],[Statsandel för kommunal basservice, sammanlagt ]]+Yhteenveto[[#This Row],[Ersättning för förlorade skatteinkomster orsakade av förändringar i beskattningsgrunden ]]+Yhteenveto[[#This Row],[Hemkommunsersättningar, netto]]</f>
        <v>11690131.345365504</v>
      </c>
      <c r="S222" s="11"/>
      <c r="T222"/>
    </row>
    <row r="223" spans="1:20" ht="15">
      <c r="A223" s="32">
        <v>700</v>
      </c>
      <c r="B223" s="13" t="s">
        <v>219</v>
      </c>
      <c r="C223" s="15">
        <v>4842</v>
      </c>
      <c r="D223" s="15">
        <v>5609618.1200000001</v>
      </c>
      <c r="E223" s="15">
        <v>1534446.7537017132</v>
      </c>
      <c r="F223" s="234">
        <f>Yhteenveto[[#This Row],[Åldersstruktur, kalkylerade kostnader]]+Yhteenveto[[#This Row],[Andra kalkylerade kostnader]]</f>
        <v>7144064.873701713</v>
      </c>
      <c r="G223" s="329">
        <v>1388.69</v>
      </c>
      <c r="H223" s="17">
        <v>6724036.9800000004</v>
      </c>
      <c r="I223" s="345">
        <f>Yhteenveto[[#This Row],[Kalkylerade kostander sammanlagt]]-Yhteenveto[[#This Row],[Självfinansieringsandel, €]]</f>
        <v>420027.8937017126</v>
      </c>
      <c r="J223" s="33">
        <v>156991.19770508693</v>
      </c>
      <c r="K223" s="34">
        <v>267586.23391837196</v>
      </c>
      <c r="L223" s="234">
        <f>Yhteenveto[[#This Row],[Statsandel efter självfinansieringsandelen (mellansumma)]]+Yhteenveto[[#This Row],[Tilläggsdelar sammanlagt]]+Yhteenveto[[#This Row],[Minskiningar och höjningar av statsandelen, netto]]</f>
        <v>844605.32532517146</v>
      </c>
      <c r="M223" s="34">
        <v>501513.01053437561</v>
      </c>
      <c r="N223" s="308">
        <f>SUM(Yhteenveto[[#This Row],[Statsandelar före skatteutjämning ]]+Yhteenveto[[#This Row],[Utjämning av statsandelarna på basis av skatteinkomsterna]])</f>
        <v>1346118.3358595471</v>
      </c>
      <c r="O223" s="244">
        <v>790539.21424228686</v>
      </c>
      <c r="P223" s="380">
        <f>SUM(Yhteenveto[[#This Row],[Statsandel för kommunal basservice, sammanlagt ]:[Ersättning för förlorade skatteinkomster orsakade av förändringar i beskattningsgrunden ]])</f>
        <v>2136657.5501018339</v>
      </c>
      <c r="Q223" s="34">
        <v>-13411.731499999994</v>
      </c>
      <c r="R223" s="347">
        <f>+Yhteenveto[[#This Row],[Statsandel för kommunal basservice, sammanlagt ]]+Yhteenveto[[#This Row],[Ersättning för förlorade skatteinkomster orsakade av förändringar i beskattningsgrunden ]]+Yhteenveto[[#This Row],[Hemkommunsersättningar, netto]]</f>
        <v>2123245.8186018337</v>
      </c>
      <c r="S223" s="11"/>
      <c r="T223"/>
    </row>
    <row r="224" spans="1:20" ht="15">
      <c r="A224" s="32">
        <v>702</v>
      </c>
      <c r="B224" s="13" t="s">
        <v>220</v>
      </c>
      <c r="C224" s="15">
        <v>4114</v>
      </c>
      <c r="D224" s="15">
        <v>4349123.49</v>
      </c>
      <c r="E224" s="15">
        <v>1060021.4732717967</v>
      </c>
      <c r="F224" s="234">
        <f>Yhteenveto[[#This Row],[Åldersstruktur, kalkylerade kostnader]]+Yhteenveto[[#This Row],[Andra kalkylerade kostnader]]</f>
        <v>5409144.9632717967</v>
      </c>
      <c r="G224" s="329">
        <v>1388.69</v>
      </c>
      <c r="H224" s="17">
        <v>5713070.6600000001</v>
      </c>
      <c r="I224" s="345">
        <f>Yhteenveto[[#This Row],[Kalkylerade kostander sammanlagt]]-Yhteenveto[[#This Row],[Självfinansieringsandel, €]]</f>
        <v>-303925.69672820345</v>
      </c>
      <c r="J224" s="33">
        <v>546374.44813754689</v>
      </c>
      <c r="K224" s="34">
        <v>378612.140313863</v>
      </c>
      <c r="L224" s="234">
        <f>Yhteenveto[[#This Row],[Statsandel efter självfinansieringsandelen (mellansumma)]]+Yhteenveto[[#This Row],[Tilläggsdelar sammanlagt]]+Yhteenveto[[#This Row],[Minskiningar och höjningar av statsandelen, netto]]</f>
        <v>621060.8917232065</v>
      </c>
      <c r="M224" s="34">
        <v>1165825.8508979406</v>
      </c>
      <c r="N224" s="308">
        <f>SUM(Yhteenveto[[#This Row],[Statsandelar före skatteutjämning ]]+Yhteenveto[[#This Row],[Utjämning av statsandelarna på basis av skatteinkomsterna]])</f>
        <v>1786886.7426211471</v>
      </c>
      <c r="O224" s="244">
        <v>897669.0863562678</v>
      </c>
      <c r="P224" s="380">
        <f>SUM(Yhteenveto[[#This Row],[Statsandel för kommunal basservice, sammanlagt ]:[Ersättning för förlorade skatteinkomster orsakade av förändringar i beskattningsgrunden ]])</f>
        <v>2684555.8289774149</v>
      </c>
      <c r="Q224" s="34">
        <v>-1939.4050000000061</v>
      </c>
      <c r="R224" s="347">
        <f>+Yhteenveto[[#This Row],[Statsandel för kommunal basservice, sammanlagt ]]+Yhteenveto[[#This Row],[Ersättning för förlorade skatteinkomster orsakade av förändringar i beskattningsgrunden ]]+Yhteenveto[[#This Row],[Hemkommunsersättningar, netto]]</f>
        <v>2682616.4239774151</v>
      </c>
      <c r="S224" s="11"/>
      <c r="T224"/>
    </row>
    <row r="225" spans="1:20" ht="15">
      <c r="A225" s="32">
        <v>704</v>
      </c>
      <c r="B225" s="13" t="s">
        <v>221</v>
      </c>
      <c r="C225" s="15">
        <v>6428</v>
      </c>
      <c r="D225" s="15">
        <v>12196713.41</v>
      </c>
      <c r="E225" s="15">
        <v>722599.42363003141</v>
      </c>
      <c r="F225" s="234">
        <f>Yhteenveto[[#This Row],[Åldersstruktur, kalkylerade kostnader]]+Yhteenveto[[#This Row],[Andra kalkylerade kostnader]]</f>
        <v>12919312.833630031</v>
      </c>
      <c r="G225" s="329">
        <v>1388.69</v>
      </c>
      <c r="H225" s="17">
        <v>8926499.3200000003</v>
      </c>
      <c r="I225" s="345">
        <f>Yhteenveto[[#This Row],[Kalkylerade kostander sammanlagt]]-Yhteenveto[[#This Row],[Självfinansieringsandel, €]]</f>
        <v>3992813.5136300307</v>
      </c>
      <c r="J225" s="33">
        <v>239177.53345007659</v>
      </c>
      <c r="K225" s="34">
        <v>516684.29388628085</v>
      </c>
      <c r="L225" s="234">
        <f>Yhteenveto[[#This Row],[Statsandel efter självfinansieringsandelen (mellansumma)]]+Yhteenveto[[#This Row],[Tilläggsdelar sammanlagt]]+Yhteenveto[[#This Row],[Minskiningar och höjningar av statsandelen, netto]]</f>
        <v>4748675.3409663877</v>
      </c>
      <c r="M225" s="34">
        <v>1109658.2421610232</v>
      </c>
      <c r="N225" s="308">
        <f>SUM(Yhteenveto[[#This Row],[Statsandelar före skatteutjämning ]]+Yhteenveto[[#This Row],[Utjämning av statsandelarna på basis av skatteinkomsterna]])</f>
        <v>5858333.5831274111</v>
      </c>
      <c r="O225" s="244">
        <v>847116.43534206226</v>
      </c>
      <c r="P225" s="380">
        <f>SUM(Yhteenveto[[#This Row],[Statsandel för kommunal basservice, sammanlagt ]:[Ersättning för förlorade skatteinkomster orsakade av förändringar i beskattningsgrunden ]])</f>
        <v>6705450.0184694733</v>
      </c>
      <c r="Q225" s="34">
        <v>58107.557499999937</v>
      </c>
      <c r="R225" s="347">
        <f>+Yhteenveto[[#This Row],[Statsandel för kommunal basservice, sammanlagt ]]+Yhteenveto[[#This Row],[Ersättning för förlorade skatteinkomster orsakade av förändringar i beskattningsgrunden ]]+Yhteenveto[[#This Row],[Hemkommunsersättningar, netto]]</f>
        <v>6763557.5759694735</v>
      </c>
      <c r="S225" s="11"/>
      <c r="T225"/>
    </row>
    <row r="226" spans="1:20" ht="15">
      <c r="A226" s="32">
        <v>707</v>
      </c>
      <c r="B226" s="13" t="s">
        <v>222</v>
      </c>
      <c r="C226" s="15">
        <v>1960</v>
      </c>
      <c r="D226" s="15">
        <v>1555586.6500000001</v>
      </c>
      <c r="E226" s="15">
        <v>807518.76737840485</v>
      </c>
      <c r="F226" s="234">
        <f>Yhteenveto[[#This Row],[Åldersstruktur, kalkylerade kostnader]]+Yhteenveto[[#This Row],[Andra kalkylerade kostnader]]</f>
        <v>2363105.4173784051</v>
      </c>
      <c r="G226" s="329">
        <v>1388.69</v>
      </c>
      <c r="H226" s="17">
        <v>2721832.4</v>
      </c>
      <c r="I226" s="345">
        <f>Yhteenveto[[#This Row],[Kalkylerade kostander sammanlagt]]-Yhteenveto[[#This Row],[Självfinansieringsandel, €]]</f>
        <v>-358726.9826215948</v>
      </c>
      <c r="J226" s="33">
        <v>323910.78148510895</v>
      </c>
      <c r="K226" s="34">
        <v>-427643.45691003738</v>
      </c>
      <c r="L226" s="234">
        <f>Yhteenveto[[#This Row],[Statsandel efter självfinansieringsandelen (mellansumma)]]+Yhteenveto[[#This Row],[Tilläggsdelar sammanlagt]]+Yhteenveto[[#This Row],[Minskiningar och höjningar av statsandelen, netto]]</f>
        <v>-462459.65804652323</v>
      </c>
      <c r="M226" s="34">
        <v>1272819.4878410366</v>
      </c>
      <c r="N226" s="308">
        <f>SUM(Yhteenveto[[#This Row],[Statsandelar före skatteutjämning ]]+Yhteenveto[[#This Row],[Utjämning av statsandelarna på basis av skatteinkomsterna]])</f>
        <v>810359.82979451341</v>
      </c>
      <c r="O226" s="244">
        <v>524382.82559333195</v>
      </c>
      <c r="P226" s="380">
        <f>SUM(Yhteenveto[[#This Row],[Statsandel för kommunal basservice, sammanlagt ]:[Ersättning för förlorade skatteinkomster orsakade av förändringar i beskattningsgrunden ]])</f>
        <v>1334742.6553878454</v>
      </c>
      <c r="Q226" s="34">
        <v>-16410.350000000006</v>
      </c>
      <c r="R226" s="347">
        <f>+Yhteenveto[[#This Row],[Statsandel för kommunal basservice, sammanlagt ]]+Yhteenveto[[#This Row],[Ersättning för förlorade skatteinkomster orsakade av förändringar i beskattningsgrunden ]]+Yhteenveto[[#This Row],[Hemkommunsersättningar, netto]]</f>
        <v>1318332.3053878453</v>
      </c>
      <c r="S226" s="11"/>
      <c r="T226"/>
    </row>
    <row r="227" spans="1:20" ht="15">
      <c r="A227" s="32">
        <v>710</v>
      </c>
      <c r="B227" s="13" t="s">
        <v>887</v>
      </c>
      <c r="C227" s="15">
        <v>27306</v>
      </c>
      <c r="D227" s="15">
        <v>37833606.240000002</v>
      </c>
      <c r="E227" s="15">
        <v>11924136.437935919</v>
      </c>
      <c r="F227" s="234">
        <f>Yhteenveto[[#This Row],[Åldersstruktur, kalkylerade kostnader]]+Yhteenveto[[#This Row],[Andra kalkylerade kostnader]]</f>
        <v>49757742.677935921</v>
      </c>
      <c r="G227" s="329">
        <v>1388.69</v>
      </c>
      <c r="H227" s="17">
        <v>37919569.140000001</v>
      </c>
      <c r="I227" s="345">
        <f>Yhteenveto[[#This Row],[Kalkylerade kostander sammanlagt]]-Yhteenveto[[#This Row],[Självfinansieringsandel, €]]</f>
        <v>11838173.53793592</v>
      </c>
      <c r="J227" s="33">
        <v>685247.18519993406</v>
      </c>
      <c r="K227" s="34">
        <v>-5723539.2492950186</v>
      </c>
      <c r="L227" s="234">
        <f>Yhteenveto[[#This Row],[Statsandel efter självfinansieringsandelen (mellansumma)]]+Yhteenveto[[#This Row],[Tilläggsdelar sammanlagt]]+Yhteenveto[[#This Row],[Minskiningar och höjningar av statsandelen, netto]]</f>
        <v>6799881.4738408364</v>
      </c>
      <c r="M227" s="34">
        <v>7440546.0135168284</v>
      </c>
      <c r="N227" s="308">
        <f>SUM(Yhteenveto[[#This Row],[Statsandelar före skatteutjämning ]]+Yhteenveto[[#This Row],[Utjämning av statsandelarna på basis av skatteinkomsterna]])</f>
        <v>14240427.487357665</v>
      </c>
      <c r="O227" s="244">
        <v>4808817.0721378895</v>
      </c>
      <c r="P227" s="380">
        <f>SUM(Yhteenveto[[#This Row],[Statsandel för kommunal basservice, sammanlagt ]:[Ersättning för förlorade skatteinkomster orsakade av förändringar i beskattningsgrunden ]])</f>
        <v>19049244.559495553</v>
      </c>
      <c r="Q227" s="34">
        <v>-1077784.0488000005</v>
      </c>
      <c r="R227" s="347">
        <f>+Yhteenveto[[#This Row],[Statsandel för kommunal basservice, sammanlagt ]]+Yhteenveto[[#This Row],[Ersättning för förlorade skatteinkomster orsakade av förändringar i beskattningsgrunden ]]+Yhteenveto[[#This Row],[Hemkommunsersättningar, netto]]</f>
        <v>17971460.510695554</v>
      </c>
      <c r="S227" s="11"/>
      <c r="T227"/>
    </row>
    <row r="228" spans="1:20" ht="15">
      <c r="A228" s="32">
        <v>729</v>
      </c>
      <c r="B228" s="13" t="s">
        <v>224</v>
      </c>
      <c r="C228" s="15">
        <v>8975</v>
      </c>
      <c r="D228" s="15">
        <v>11545283.310000001</v>
      </c>
      <c r="E228" s="15">
        <v>2248927.4324789415</v>
      </c>
      <c r="F228" s="234">
        <f>Yhteenveto[[#This Row],[Åldersstruktur, kalkylerade kostnader]]+Yhteenveto[[#This Row],[Andra kalkylerade kostnader]]</f>
        <v>13794210.742478942</v>
      </c>
      <c r="G228" s="329">
        <v>1388.69</v>
      </c>
      <c r="H228" s="17">
        <v>12463492.75</v>
      </c>
      <c r="I228" s="345">
        <f>Yhteenveto[[#This Row],[Kalkylerade kostander sammanlagt]]-Yhteenveto[[#This Row],[Självfinansieringsandel, €]]</f>
        <v>1330717.9924789425</v>
      </c>
      <c r="J228" s="33">
        <v>710840.76337123301</v>
      </c>
      <c r="K228" s="34">
        <v>-1658958.2788468341</v>
      </c>
      <c r="L228" s="234">
        <f>Yhteenveto[[#This Row],[Statsandel efter självfinansieringsandelen (mellansumma)]]+Yhteenveto[[#This Row],[Tilläggsdelar sammanlagt]]+Yhteenveto[[#This Row],[Minskiningar och höjningar av statsandelen, netto]]</f>
        <v>382600.47700334131</v>
      </c>
      <c r="M228" s="34">
        <v>4751158.3825585954</v>
      </c>
      <c r="N228" s="308">
        <f>SUM(Yhteenveto[[#This Row],[Statsandelar före skatteutjämning ]]+Yhteenveto[[#This Row],[Utjämning av statsandelarna på basis av skatteinkomsterna]])</f>
        <v>5133758.8595619369</v>
      </c>
      <c r="O228" s="244">
        <v>1883138.1090361306</v>
      </c>
      <c r="P228" s="380">
        <f>SUM(Yhteenveto[[#This Row],[Statsandel för kommunal basservice, sammanlagt ]:[Ersättning för förlorade skatteinkomster orsakade av förändringar i beskattningsgrunden ]])</f>
        <v>7016896.9685980678</v>
      </c>
      <c r="Q228" s="34">
        <v>-38265.952500000029</v>
      </c>
      <c r="R228" s="347">
        <f>+Yhteenveto[[#This Row],[Statsandel för kommunal basservice, sammanlagt ]]+Yhteenveto[[#This Row],[Ersättning för förlorade skatteinkomster orsakade av förändringar i beskattningsgrunden ]]+Yhteenveto[[#This Row],[Hemkommunsersättningar, netto]]</f>
        <v>6978631.0160980681</v>
      </c>
      <c r="S228" s="11"/>
      <c r="T228"/>
    </row>
    <row r="229" spans="1:20" ht="15">
      <c r="A229" s="32">
        <v>732</v>
      </c>
      <c r="B229" s="13" t="s">
        <v>225</v>
      </c>
      <c r="C229" s="15">
        <v>3336</v>
      </c>
      <c r="D229" s="15">
        <v>2836475.9899999998</v>
      </c>
      <c r="E229" s="15">
        <v>3393627.2317607645</v>
      </c>
      <c r="F229" s="234">
        <f>Yhteenveto[[#This Row],[Åldersstruktur, kalkylerade kostnader]]+Yhteenveto[[#This Row],[Andra kalkylerade kostnader]]</f>
        <v>6230103.2217607647</v>
      </c>
      <c r="G229" s="329">
        <v>1388.69</v>
      </c>
      <c r="H229" s="17">
        <v>4632669.84</v>
      </c>
      <c r="I229" s="345">
        <f>Yhteenveto[[#This Row],[Kalkylerade kostander sammanlagt]]-Yhteenveto[[#This Row],[Självfinansieringsandel, €]]</f>
        <v>1597433.3817607649</v>
      </c>
      <c r="J229" s="33">
        <v>1229363.7327461343</v>
      </c>
      <c r="K229" s="34">
        <v>-607515.43639720196</v>
      </c>
      <c r="L229" s="234">
        <f>Yhteenveto[[#This Row],[Statsandel efter självfinansieringsandelen (mellansumma)]]+Yhteenveto[[#This Row],[Tilläggsdelar sammanlagt]]+Yhteenveto[[#This Row],[Minskiningar och höjningar av statsandelen, netto]]</f>
        <v>2219281.6781096975</v>
      </c>
      <c r="M229" s="34">
        <v>1347947.522416342</v>
      </c>
      <c r="N229" s="308">
        <f>SUM(Yhteenveto[[#This Row],[Statsandelar före skatteutjämning ]]+Yhteenveto[[#This Row],[Utjämning av statsandelarna på basis av skatteinkomsterna]])</f>
        <v>3567229.2005260396</v>
      </c>
      <c r="O229" s="244">
        <v>757141.45744576736</v>
      </c>
      <c r="P229" s="380">
        <f>SUM(Yhteenveto[[#This Row],[Statsandel för kommunal basservice, sammanlagt ]:[Ersättning för förlorade skatteinkomster orsakade av förändringar i beskattningsgrunden ]])</f>
        <v>4324370.6579718068</v>
      </c>
      <c r="Q229" s="34">
        <v>-96970.25</v>
      </c>
      <c r="R229" s="347">
        <f>+Yhteenveto[[#This Row],[Statsandel för kommunal basservice, sammanlagt ]]+Yhteenveto[[#This Row],[Ersättning för förlorade skatteinkomster orsakade av förändringar i beskattningsgrunden ]]+Yhteenveto[[#This Row],[Hemkommunsersättningar, netto]]</f>
        <v>4227400.4079718068</v>
      </c>
      <c r="S229" s="11"/>
      <c r="T229"/>
    </row>
    <row r="230" spans="1:20" ht="15">
      <c r="A230" s="32">
        <v>734</v>
      </c>
      <c r="B230" s="13" t="s">
        <v>226</v>
      </c>
      <c r="C230" s="15">
        <v>50933</v>
      </c>
      <c r="D230" s="15">
        <v>67519477.120000005</v>
      </c>
      <c r="E230" s="15">
        <v>12922185.890628224</v>
      </c>
      <c r="F230" s="234">
        <f>Yhteenveto[[#This Row],[Åldersstruktur, kalkylerade kostnader]]+Yhteenveto[[#This Row],[Andra kalkylerade kostnader]]</f>
        <v>80441663.010628223</v>
      </c>
      <c r="G230" s="329">
        <v>1388.69</v>
      </c>
      <c r="H230" s="17">
        <v>70730147.769999996</v>
      </c>
      <c r="I230" s="345">
        <f>Yhteenveto[[#This Row],[Kalkylerade kostander sammanlagt]]-Yhteenveto[[#This Row],[Självfinansieringsandel, €]]</f>
        <v>9711515.2406282276</v>
      </c>
      <c r="J230" s="33">
        <v>1493215.8878854695</v>
      </c>
      <c r="K230" s="34">
        <v>-7779221.047148034</v>
      </c>
      <c r="L230" s="234">
        <f>Yhteenveto[[#This Row],[Statsandel efter självfinansieringsandelen (mellansumma)]]+Yhteenveto[[#This Row],[Tilläggsdelar sammanlagt]]+Yhteenveto[[#This Row],[Minskiningar och höjningar av statsandelen, netto]]</f>
        <v>3425510.0813656636</v>
      </c>
      <c r="M230" s="34">
        <v>14859086.706145555</v>
      </c>
      <c r="N230" s="308">
        <f>SUM(Yhteenveto[[#This Row],[Statsandelar före skatteutjämning ]]+Yhteenveto[[#This Row],[Utjämning av statsandelarna på basis av skatteinkomsterna]])</f>
        <v>18284596.787511218</v>
      </c>
      <c r="O230" s="244">
        <v>9133203.6394595839</v>
      </c>
      <c r="P230" s="380">
        <f>SUM(Yhteenveto[[#This Row],[Statsandel för kommunal basservice, sammanlagt ]:[Ersättning för förlorade skatteinkomster orsakade av förändringar i beskattningsgrunden ]])</f>
        <v>27417800.426970802</v>
      </c>
      <c r="Q230" s="34">
        <v>-642196.66950000031</v>
      </c>
      <c r="R230" s="347">
        <f>+Yhteenveto[[#This Row],[Statsandel för kommunal basservice, sammanlagt ]]+Yhteenveto[[#This Row],[Ersättning för förlorade skatteinkomster orsakade av förändringar i beskattningsgrunden ]]+Yhteenveto[[#This Row],[Hemkommunsersättningar, netto]]</f>
        <v>26775603.757470801</v>
      </c>
      <c r="S230" s="11"/>
      <c r="T230"/>
    </row>
    <row r="231" spans="1:20" ht="15">
      <c r="A231" s="32">
        <v>738</v>
      </c>
      <c r="B231" s="13" t="s">
        <v>888</v>
      </c>
      <c r="C231" s="15">
        <v>2917</v>
      </c>
      <c r="D231" s="15">
        <v>4163166.9599999995</v>
      </c>
      <c r="E231" s="15">
        <v>544909.47167059267</v>
      </c>
      <c r="F231" s="234">
        <f>Yhteenveto[[#This Row],[Åldersstruktur, kalkylerade kostnader]]+Yhteenveto[[#This Row],[Andra kalkylerade kostnader]]</f>
        <v>4708076.4316705922</v>
      </c>
      <c r="G231" s="329">
        <v>1388.69</v>
      </c>
      <c r="H231" s="17">
        <v>4050808.73</v>
      </c>
      <c r="I231" s="345">
        <f>Yhteenveto[[#This Row],[Kalkylerade kostander sammanlagt]]-Yhteenveto[[#This Row],[Självfinansieringsandel, €]]</f>
        <v>657267.70167059219</v>
      </c>
      <c r="J231" s="33">
        <v>53577.28391229378</v>
      </c>
      <c r="K231" s="34">
        <v>-195008.37231896905</v>
      </c>
      <c r="L231" s="234">
        <f>Yhteenveto[[#This Row],[Statsandel efter självfinansieringsandelen (mellansumma)]]+Yhteenveto[[#This Row],[Tilläggsdelar sammanlagt]]+Yhteenveto[[#This Row],[Minskiningar och höjningar av statsandelen, netto]]</f>
        <v>515836.61326391686</v>
      </c>
      <c r="M231" s="34">
        <v>896684.20143546443</v>
      </c>
      <c r="N231" s="308">
        <f>SUM(Yhteenveto[[#This Row],[Statsandelar före skatteutjämning ]]+Yhteenveto[[#This Row],[Utjämning av statsandelarna på basis av skatteinkomsterna]])</f>
        <v>1412520.8146993814</v>
      </c>
      <c r="O231" s="244">
        <v>569770.65239065827</v>
      </c>
      <c r="P231" s="380">
        <f>SUM(Yhteenveto[[#This Row],[Statsandel för kommunal basservice, sammanlagt ]:[Ersättning för förlorade skatteinkomster orsakade av förändringar i beskattningsgrunden ]])</f>
        <v>1982291.4670900395</v>
      </c>
      <c r="Q231" s="34">
        <v>47202.13400000002</v>
      </c>
      <c r="R231" s="347">
        <f>+Yhteenveto[[#This Row],[Statsandel för kommunal basservice, sammanlagt ]]+Yhteenveto[[#This Row],[Ersättning för förlorade skatteinkomster orsakade av förändringar i beskattningsgrunden ]]+Yhteenveto[[#This Row],[Hemkommunsersättningar, netto]]</f>
        <v>2029493.6010900396</v>
      </c>
      <c r="S231" s="11"/>
      <c r="T231"/>
    </row>
    <row r="232" spans="1:20" ht="15">
      <c r="A232" s="32">
        <v>739</v>
      </c>
      <c r="B232" s="13" t="s">
        <v>228</v>
      </c>
      <c r="C232" s="15">
        <v>3256</v>
      </c>
      <c r="D232" s="15">
        <v>3594582.3600000003</v>
      </c>
      <c r="E232" s="15">
        <v>816893.21774405928</v>
      </c>
      <c r="F232" s="234">
        <f>Yhteenveto[[#This Row],[Åldersstruktur, kalkylerade kostnader]]+Yhteenveto[[#This Row],[Andra kalkylerade kostnader]]</f>
        <v>4411475.5777440593</v>
      </c>
      <c r="G232" s="329">
        <v>1388.69</v>
      </c>
      <c r="H232" s="17">
        <v>4521574.6400000006</v>
      </c>
      <c r="I232" s="345">
        <f>Yhteenveto[[#This Row],[Kalkylerade kostander sammanlagt]]-Yhteenveto[[#This Row],[Självfinansieringsandel, €]]</f>
        <v>-110099.06225594133</v>
      </c>
      <c r="J232" s="33">
        <v>224410.07160879488</v>
      </c>
      <c r="K232" s="34">
        <v>1811151.2542090476</v>
      </c>
      <c r="L232" s="234">
        <f>Yhteenveto[[#This Row],[Statsandel efter självfinansieringsandelen (mellansumma)]]+Yhteenveto[[#This Row],[Tilläggsdelar sammanlagt]]+Yhteenveto[[#This Row],[Minskiningar och höjningar av statsandelen, netto]]</f>
        <v>1925462.2635619012</v>
      </c>
      <c r="M232" s="34">
        <v>1091048.1115239949</v>
      </c>
      <c r="N232" s="308">
        <f>SUM(Yhteenveto[[#This Row],[Statsandelar före skatteutjämning ]]+Yhteenveto[[#This Row],[Utjämning av statsandelarna på basis av skatteinkomsterna]])</f>
        <v>3016510.3750858959</v>
      </c>
      <c r="O232" s="244">
        <v>704284.69981162541</v>
      </c>
      <c r="P232" s="380">
        <f>SUM(Yhteenveto[[#This Row],[Statsandel för kommunal basservice, sammanlagt ]:[Ersättning för förlorade skatteinkomster orsakade av förändringar i beskattningsgrunden ]])</f>
        <v>3720795.0748975212</v>
      </c>
      <c r="Q232" s="34">
        <v>98133.893000000011</v>
      </c>
      <c r="R232" s="347">
        <f>+Yhteenveto[[#This Row],[Statsandel för kommunal basservice, sammanlagt ]]+Yhteenveto[[#This Row],[Ersättning för förlorade skatteinkomster orsakade av förändringar i beskattningsgrunden ]]+Yhteenveto[[#This Row],[Hemkommunsersättningar, netto]]</f>
        <v>3818928.9678975213</v>
      </c>
      <c r="S232" s="11"/>
      <c r="T232"/>
    </row>
    <row r="233" spans="1:20" ht="15">
      <c r="A233" s="32">
        <v>740</v>
      </c>
      <c r="B233" s="13" t="s">
        <v>889</v>
      </c>
      <c r="C233" s="15">
        <v>32085</v>
      </c>
      <c r="D233" s="15">
        <v>35616260.620000005</v>
      </c>
      <c r="E233" s="15">
        <v>8943445.9616864976</v>
      </c>
      <c r="F233" s="234">
        <f>Yhteenveto[[#This Row],[Åldersstruktur, kalkylerade kostnader]]+Yhteenveto[[#This Row],[Andra kalkylerade kostnader]]</f>
        <v>44559706.581686504</v>
      </c>
      <c r="G233" s="329">
        <v>1388.69</v>
      </c>
      <c r="H233" s="17">
        <v>44556118.649999999</v>
      </c>
      <c r="I233" s="345">
        <f>Yhteenveto[[#This Row],[Kalkylerade kostander sammanlagt]]-Yhteenveto[[#This Row],[Självfinansieringsandel, €]]</f>
        <v>3587.9316865056753</v>
      </c>
      <c r="J233" s="33">
        <v>1712049.286809569</v>
      </c>
      <c r="K233" s="34">
        <v>-11569917.899719454</v>
      </c>
      <c r="L233" s="234">
        <f>Yhteenveto[[#This Row],[Statsandel efter självfinansieringsandelen (mellansumma)]]+Yhteenveto[[#This Row],[Tilläggsdelar sammanlagt]]+Yhteenveto[[#This Row],[Minskiningar och höjningar av statsandelen, netto]]</f>
        <v>-9854280.6812233794</v>
      </c>
      <c r="M233" s="34">
        <v>9358231.9081515893</v>
      </c>
      <c r="N233" s="308">
        <f>SUM(Yhteenveto[[#This Row],[Statsandelar före skatteutjämning ]]+Yhteenveto[[#This Row],[Utjämning av statsandelarna på basis av skatteinkomsterna]])</f>
        <v>-496048.77307179011</v>
      </c>
      <c r="O233" s="244">
        <v>6152036.684439783</v>
      </c>
      <c r="P233" s="380">
        <f>SUM(Yhteenveto[[#This Row],[Statsandel för kommunal basservice, sammanlagt ]:[Ersättning för förlorade skatteinkomster orsakade av förändringar i beskattningsgrunden ]])</f>
        <v>5655987.9113679929</v>
      </c>
      <c r="Q233" s="34">
        <v>-347377.27250000025</v>
      </c>
      <c r="R233" s="347">
        <f>+Yhteenveto[[#This Row],[Statsandel för kommunal basservice, sammanlagt ]]+Yhteenveto[[#This Row],[Ersättning för förlorade skatteinkomster orsakade av förändringar i beskattningsgrunden ]]+Yhteenveto[[#This Row],[Hemkommunsersättningar, netto]]</f>
        <v>5308610.6388679929</v>
      </c>
      <c r="S233" s="11"/>
      <c r="T233"/>
    </row>
    <row r="234" spans="1:20" ht="15">
      <c r="A234" s="32">
        <v>742</v>
      </c>
      <c r="B234" s="13" t="s">
        <v>230</v>
      </c>
      <c r="C234" s="15">
        <v>988</v>
      </c>
      <c r="D234" s="15">
        <v>958533.2699999999</v>
      </c>
      <c r="E234" s="15">
        <v>977330.49988491274</v>
      </c>
      <c r="F234" s="234">
        <f>Yhteenveto[[#This Row],[Åldersstruktur, kalkylerade kostnader]]+Yhteenveto[[#This Row],[Andra kalkylerade kostnader]]</f>
        <v>1935863.7698849128</v>
      </c>
      <c r="G234" s="329">
        <v>1388.69</v>
      </c>
      <c r="H234" s="17">
        <v>1372025.72</v>
      </c>
      <c r="I234" s="345">
        <f>Yhteenveto[[#This Row],[Kalkylerade kostander sammanlagt]]-Yhteenveto[[#This Row],[Självfinansieringsandel, €]]</f>
        <v>563838.04988491279</v>
      </c>
      <c r="J234" s="33">
        <v>385198.86957285937</v>
      </c>
      <c r="K234" s="34">
        <v>100813.5603949269</v>
      </c>
      <c r="L234" s="234">
        <f>Yhteenveto[[#This Row],[Statsandel efter självfinansieringsandelen (mellansumma)]]+Yhteenveto[[#This Row],[Tilläggsdelar sammanlagt]]+Yhteenveto[[#This Row],[Minskiningar och höjningar av statsandelen, netto]]</f>
        <v>1049850.479852699</v>
      </c>
      <c r="M234" s="34">
        <v>-22975.863869158784</v>
      </c>
      <c r="N234" s="308">
        <f>SUM(Yhteenveto[[#This Row],[Statsandelar före skatteutjämning ]]+Yhteenveto[[#This Row],[Utjämning av statsandelarna på basis av skatteinkomsterna]])</f>
        <v>1026874.6159835402</v>
      </c>
      <c r="O234" s="244">
        <v>227813.65568504349</v>
      </c>
      <c r="P234" s="380">
        <f>SUM(Yhteenveto[[#This Row],[Statsandel för kommunal basservice, sammanlagt ]:[Ersättning för förlorade skatteinkomster orsakade av förändringar i beskattningsgrunden ]])</f>
        <v>1254688.2716685836</v>
      </c>
      <c r="Q234" s="34">
        <v>0</v>
      </c>
      <c r="R234" s="347">
        <f>+Yhteenveto[[#This Row],[Statsandel för kommunal basservice, sammanlagt ]]+Yhteenveto[[#This Row],[Ersättning för förlorade skatteinkomster orsakade av förändringar i beskattningsgrunden ]]+Yhteenveto[[#This Row],[Hemkommunsersättningar, netto]]</f>
        <v>1254688.2716685836</v>
      </c>
      <c r="S234" s="11"/>
      <c r="T234"/>
    </row>
    <row r="235" spans="1:20" ht="15">
      <c r="A235" s="32">
        <v>743</v>
      </c>
      <c r="B235" s="13" t="s">
        <v>231</v>
      </c>
      <c r="C235" s="15">
        <v>65323</v>
      </c>
      <c r="D235" s="15">
        <v>103986387.67</v>
      </c>
      <c r="E235" s="15">
        <v>9436257.2025426999</v>
      </c>
      <c r="F235" s="234">
        <f>Yhteenveto[[#This Row],[Åldersstruktur, kalkylerade kostnader]]+Yhteenveto[[#This Row],[Andra kalkylerade kostnader]]</f>
        <v>113422644.87254271</v>
      </c>
      <c r="G235" s="329">
        <v>1388.69</v>
      </c>
      <c r="H235" s="17">
        <v>90713396.870000005</v>
      </c>
      <c r="I235" s="345">
        <f>Yhteenveto[[#This Row],[Kalkylerade kostander sammanlagt]]-Yhteenveto[[#This Row],[Självfinansieringsandel, €]]</f>
        <v>22709248.002542704</v>
      </c>
      <c r="J235" s="33">
        <v>2783906.1668835143</v>
      </c>
      <c r="K235" s="34">
        <v>-21086919.803561635</v>
      </c>
      <c r="L235" s="234">
        <f>Yhteenveto[[#This Row],[Statsandel efter självfinansieringsandelen (mellansumma)]]+Yhteenveto[[#This Row],[Tilläggsdelar sammanlagt]]+Yhteenveto[[#This Row],[Minskiningar och höjningar av statsandelen, netto]]</f>
        <v>4406234.3658645824</v>
      </c>
      <c r="M235" s="34">
        <v>12299018.935356123</v>
      </c>
      <c r="N235" s="308">
        <f>SUM(Yhteenveto[[#This Row],[Statsandelar före skatteutjämning ]]+Yhteenveto[[#This Row],[Utjämning av statsandelarna på basis av skatteinkomsterna]])</f>
        <v>16705253.301220706</v>
      </c>
      <c r="O235" s="244">
        <v>9891809.9511747789</v>
      </c>
      <c r="P235" s="380">
        <f>SUM(Yhteenveto[[#This Row],[Statsandel för kommunal basservice, sammanlagt ]:[Ersättning för förlorade skatteinkomster orsakade av förändringar i beskattningsgrunden ]])</f>
        <v>26597063.252395485</v>
      </c>
      <c r="Q235" s="34">
        <v>-200564.31400000001</v>
      </c>
      <c r="R235" s="347">
        <f>+Yhteenveto[[#This Row],[Statsandel för kommunal basservice, sammanlagt ]]+Yhteenveto[[#This Row],[Ersättning för förlorade skatteinkomster orsakade av förändringar i beskattningsgrunden ]]+Yhteenveto[[#This Row],[Hemkommunsersättningar, netto]]</f>
        <v>26396498.938395485</v>
      </c>
      <c r="S235" s="11"/>
      <c r="T235"/>
    </row>
    <row r="236" spans="1:20" ht="15">
      <c r="A236" s="32">
        <v>746</v>
      </c>
      <c r="B236" s="13" t="s">
        <v>232</v>
      </c>
      <c r="C236" s="15">
        <v>4735</v>
      </c>
      <c r="D236" s="15">
        <v>11056063.85</v>
      </c>
      <c r="E236" s="15">
        <v>1169032.3752093809</v>
      </c>
      <c r="F236" s="234">
        <f>Yhteenveto[[#This Row],[Åldersstruktur, kalkylerade kostnader]]+Yhteenveto[[#This Row],[Andra kalkylerade kostnader]]</f>
        <v>12225096.225209381</v>
      </c>
      <c r="G236" s="329">
        <v>1388.69</v>
      </c>
      <c r="H236" s="17">
        <v>6575447.1500000004</v>
      </c>
      <c r="I236" s="345">
        <f>Yhteenveto[[#This Row],[Kalkylerade kostander sammanlagt]]-Yhteenveto[[#This Row],[Självfinansieringsandel, €]]</f>
        <v>5649649.0752093811</v>
      </c>
      <c r="J236" s="33">
        <v>215826.62872270131</v>
      </c>
      <c r="K236" s="34">
        <v>-1234563.7906797968</v>
      </c>
      <c r="L236" s="234">
        <f>Yhteenveto[[#This Row],[Statsandel efter självfinansieringsandelen (mellansumma)]]+Yhteenveto[[#This Row],[Tilläggsdelar sammanlagt]]+Yhteenveto[[#This Row],[Minskiningar och höjningar av statsandelen, netto]]</f>
        <v>4630911.9132522857</v>
      </c>
      <c r="M236" s="34">
        <v>1410848.1951298011</v>
      </c>
      <c r="N236" s="308">
        <f>SUM(Yhteenveto[[#This Row],[Statsandelar före skatteutjämning ]]+Yhteenveto[[#This Row],[Utjämning av statsandelarna på basis av skatteinkomsterna]])</f>
        <v>6041760.1083820872</v>
      </c>
      <c r="O236" s="244">
        <v>927037.86173937644</v>
      </c>
      <c r="P236" s="380">
        <f>SUM(Yhteenveto[[#This Row],[Statsandel för kommunal basservice, sammanlagt ]:[Ersättning för förlorade skatteinkomster orsakade av förändringar i beskattningsgrunden ]])</f>
        <v>6968797.9701214638</v>
      </c>
      <c r="Q236" s="34">
        <v>25809.004999999997</v>
      </c>
      <c r="R236" s="347">
        <f>+Yhteenveto[[#This Row],[Statsandel för kommunal basservice, sammanlagt ]]+Yhteenveto[[#This Row],[Ersättning för förlorade skatteinkomster orsakade av förändringar i beskattningsgrunden ]]+Yhteenveto[[#This Row],[Hemkommunsersättningar, netto]]</f>
        <v>6994606.9751214636</v>
      </c>
      <c r="S236" s="11"/>
      <c r="T236"/>
    </row>
    <row r="237" spans="1:20" ht="15">
      <c r="A237" s="32">
        <v>747</v>
      </c>
      <c r="B237" s="13" t="s">
        <v>233</v>
      </c>
      <c r="C237" s="15">
        <v>1308</v>
      </c>
      <c r="D237" s="15">
        <v>1373950.33</v>
      </c>
      <c r="E237" s="15">
        <v>512019.00239397254</v>
      </c>
      <c r="F237" s="234">
        <f>Yhteenveto[[#This Row],[Åldersstruktur, kalkylerade kostnader]]+Yhteenveto[[#This Row],[Andra kalkylerade kostnader]]</f>
        <v>1885969.3323939727</v>
      </c>
      <c r="G237" s="329">
        <v>1388.69</v>
      </c>
      <c r="H237" s="17">
        <v>1816406.52</v>
      </c>
      <c r="I237" s="345">
        <f>Yhteenveto[[#This Row],[Kalkylerade kostander sammanlagt]]-Yhteenveto[[#This Row],[Självfinansieringsandel, €]]</f>
        <v>69562.81239397265</v>
      </c>
      <c r="J237" s="33">
        <v>177617.75217639681</v>
      </c>
      <c r="K237" s="34">
        <v>508628.34033466375</v>
      </c>
      <c r="L237" s="234">
        <f>Yhteenveto[[#This Row],[Statsandel efter självfinansieringsandelen (mellansumma)]]+Yhteenveto[[#This Row],[Tilläggsdelar sammanlagt]]+Yhteenveto[[#This Row],[Minskiningar och höjningar av statsandelen, netto]]</f>
        <v>755808.90490503318</v>
      </c>
      <c r="M237" s="34">
        <v>546791.75487211917</v>
      </c>
      <c r="N237" s="308">
        <f>SUM(Yhteenveto[[#This Row],[Statsandelar före skatteutjämning ]]+Yhteenveto[[#This Row],[Utjämning av statsandelarna på basis av skatteinkomsterna]])</f>
        <v>1302600.6597771524</v>
      </c>
      <c r="O237" s="244">
        <v>335091.58715118672</v>
      </c>
      <c r="P237" s="380">
        <f>SUM(Yhteenveto[[#This Row],[Statsandel för kommunal basservice, sammanlagt ]:[Ersättning för förlorade skatteinkomster orsakade av förändringar i beskattningsgrunden ]])</f>
        <v>1637692.2469283391</v>
      </c>
      <c r="Q237" s="34">
        <v>50872.085000000021</v>
      </c>
      <c r="R237" s="347">
        <f>+Yhteenveto[[#This Row],[Statsandel för kommunal basservice, sammanlagt ]]+Yhteenveto[[#This Row],[Ersättning för förlorade skatteinkomster orsakade av förändringar i beskattningsgrunden ]]+Yhteenveto[[#This Row],[Hemkommunsersättningar, netto]]</f>
        <v>1688564.3319283391</v>
      </c>
      <c r="S237" s="11"/>
      <c r="T237"/>
    </row>
    <row r="238" spans="1:20" ht="15">
      <c r="A238" s="32">
        <v>748</v>
      </c>
      <c r="B238" s="13" t="s">
        <v>234</v>
      </c>
      <c r="C238" s="15">
        <v>4897</v>
      </c>
      <c r="D238" s="15">
        <v>9570705.0899999999</v>
      </c>
      <c r="E238" s="15">
        <v>1361962.2860266152</v>
      </c>
      <c r="F238" s="234">
        <f>Yhteenveto[[#This Row],[Åldersstruktur, kalkylerade kostnader]]+Yhteenveto[[#This Row],[Andra kalkylerade kostnader]]</f>
        <v>10932667.376026616</v>
      </c>
      <c r="G238" s="329">
        <v>1388.69</v>
      </c>
      <c r="H238" s="17">
        <v>6800414.9300000006</v>
      </c>
      <c r="I238" s="345">
        <f>Yhteenveto[[#This Row],[Kalkylerade kostander sammanlagt]]-Yhteenveto[[#This Row],[Självfinansieringsandel, €]]</f>
        <v>4132252.4460266149</v>
      </c>
      <c r="J238" s="33">
        <v>308527.6802764039</v>
      </c>
      <c r="K238" s="34">
        <v>-2320273.3070225315</v>
      </c>
      <c r="L238" s="234">
        <f>Yhteenveto[[#This Row],[Statsandel efter självfinansieringsandelen (mellansumma)]]+Yhteenveto[[#This Row],[Tilläggsdelar sammanlagt]]+Yhteenveto[[#This Row],[Minskiningar och höjningar av statsandelen, netto]]</f>
        <v>2120506.8192804875</v>
      </c>
      <c r="M238" s="34">
        <v>2561589.8101555142</v>
      </c>
      <c r="N238" s="308">
        <f>SUM(Yhteenveto[[#This Row],[Statsandelar före skatteutjämning ]]+Yhteenveto[[#This Row],[Utjämning av statsandelarna på basis av skatteinkomsterna]])</f>
        <v>4682096.6294360012</v>
      </c>
      <c r="O238" s="244">
        <v>1015680.294506805</v>
      </c>
      <c r="P238" s="380">
        <f>SUM(Yhteenveto[[#This Row],[Statsandel för kommunal basservice, sammanlagt ]:[Ersättning för förlorade skatteinkomster orsakade av förändringar i beskattningsgrunden ]])</f>
        <v>5697776.9239428062</v>
      </c>
      <c r="Q238" s="34">
        <v>255106.34999999998</v>
      </c>
      <c r="R238" s="347">
        <f>+Yhteenveto[[#This Row],[Statsandel för kommunal basservice, sammanlagt ]]+Yhteenveto[[#This Row],[Ersättning för förlorade skatteinkomster orsakade av förändringar i beskattningsgrunden ]]+Yhteenveto[[#This Row],[Hemkommunsersättningar, netto]]</f>
        <v>5952883.2739428058</v>
      </c>
      <c r="S238" s="11"/>
      <c r="T238"/>
    </row>
    <row r="239" spans="1:20" ht="15">
      <c r="A239" s="32">
        <v>749</v>
      </c>
      <c r="B239" s="13" t="s">
        <v>235</v>
      </c>
      <c r="C239" s="15">
        <v>21232</v>
      </c>
      <c r="D239" s="15">
        <v>38866261.159999996</v>
      </c>
      <c r="E239" s="15">
        <v>2162237.8602287769</v>
      </c>
      <c r="F239" s="234">
        <f>Yhteenveto[[#This Row],[Åldersstruktur, kalkylerade kostnader]]+Yhteenveto[[#This Row],[Andra kalkylerade kostnader]]</f>
        <v>41028499.020228773</v>
      </c>
      <c r="G239" s="329">
        <v>1388.69</v>
      </c>
      <c r="H239" s="17">
        <v>29484666.080000002</v>
      </c>
      <c r="I239" s="345">
        <f>Yhteenveto[[#This Row],[Kalkylerade kostander sammanlagt]]-Yhteenveto[[#This Row],[Självfinansieringsandel, €]]</f>
        <v>11543832.940228771</v>
      </c>
      <c r="J239" s="33">
        <v>634963.22280975129</v>
      </c>
      <c r="K239" s="34">
        <v>-6769779.6363411741</v>
      </c>
      <c r="L239" s="234">
        <f>Yhteenveto[[#This Row],[Statsandel efter självfinansieringsandelen (mellansumma)]]+Yhteenveto[[#This Row],[Tilläggsdelar sammanlagt]]+Yhteenveto[[#This Row],[Minskiningar och höjningar av statsandelen, netto]]</f>
        <v>5409016.5266973479</v>
      </c>
      <c r="M239" s="34">
        <v>5010593.8415084388</v>
      </c>
      <c r="N239" s="308">
        <f>SUM(Yhteenveto[[#This Row],[Statsandelar före skatteutjämning ]]+Yhteenveto[[#This Row],[Utjämning av statsandelarna på basis av skatteinkomsterna]])</f>
        <v>10419610.368205786</v>
      </c>
      <c r="O239" s="244">
        <v>3020021.1533850855</v>
      </c>
      <c r="P239" s="380">
        <f>SUM(Yhteenveto[[#This Row],[Statsandel för kommunal basservice, sammanlagt ]:[Ersättning för förlorade skatteinkomster orsakade av förändringar i beskattningsgrunden ]])</f>
        <v>13439631.521590872</v>
      </c>
      <c r="Q239" s="34">
        <v>33839.633550000028</v>
      </c>
      <c r="R239" s="347">
        <f>+Yhteenveto[[#This Row],[Statsandel för kommunal basservice, sammanlagt ]]+Yhteenveto[[#This Row],[Ersättning för förlorade skatteinkomster orsakade av förändringar i beskattningsgrunden ]]+Yhteenveto[[#This Row],[Hemkommunsersättningar, netto]]</f>
        <v>13473471.155140871</v>
      </c>
      <c r="S239" s="11"/>
      <c r="T239"/>
    </row>
    <row r="240" spans="1:20" ht="15">
      <c r="A240" s="32">
        <v>751</v>
      </c>
      <c r="B240" s="13" t="s">
        <v>236</v>
      </c>
      <c r="C240" s="15">
        <v>2877</v>
      </c>
      <c r="D240" s="15">
        <v>3739985.5</v>
      </c>
      <c r="E240" s="15">
        <v>1395154.1787235951</v>
      </c>
      <c r="F240" s="234">
        <f>Yhteenveto[[#This Row],[Åldersstruktur, kalkylerade kostnader]]+Yhteenveto[[#This Row],[Andra kalkylerade kostnader]]</f>
        <v>5135139.6787235951</v>
      </c>
      <c r="G240" s="329">
        <v>1388.69</v>
      </c>
      <c r="H240" s="17">
        <v>3995261.1300000004</v>
      </c>
      <c r="I240" s="345">
        <f>Yhteenveto[[#This Row],[Kalkylerade kostander sammanlagt]]-Yhteenveto[[#This Row],[Självfinansieringsandel, €]]</f>
        <v>1139878.5487235948</v>
      </c>
      <c r="J240" s="33">
        <v>218761.90174711173</v>
      </c>
      <c r="K240" s="34">
        <v>-71296.146023437905</v>
      </c>
      <c r="L240" s="234">
        <f>Yhteenveto[[#This Row],[Statsandel efter självfinansieringsandelen (mellansumma)]]+Yhteenveto[[#This Row],[Tilläggsdelar sammanlagt]]+Yhteenveto[[#This Row],[Minskiningar och höjningar av statsandelen, netto]]</f>
        <v>1287344.3044472686</v>
      </c>
      <c r="M240" s="34">
        <v>1201637.772055164</v>
      </c>
      <c r="N240" s="308">
        <f>SUM(Yhteenveto[[#This Row],[Statsandelar före skatteutjämning ]]+Yhteenveto[[#This Row],[Utjämning av statsandelarna på basis av skatteinkomsterna]])</f>
        <v>2488982.0765024326</v>
      </c>
      <c r="O240" s="244">
        <v>505376.80502929178</v>
      </c>
      <c r="P240" s="380">
        <f>SUM(Yhteenveto[[#This Row],[Statsandel för kommunal basservice, sammanlagt ]:[Ersättning för förlorade skatteinkomster orsakade av förändringar i beskattningsgrunden ]])</f>
        <v>2994358.8815317242</v>
      </c>
      <c r="Q240" s="34">
        <v>17902.200000000012</v>
      </c>
      <c r="R240" s="347">
        <f>+Yhteenveto[[#This Row],[Statsandel för kommunal basservice, sammanlagt ]]+Yhteenveto[[#This Row],[Ersättning för förlorade skatteinkomster orsakade av förändringar i beskattningsgrunden ]]+Yhteenveto[[#This Row],[Hemkommunsersättningar, netto]]</f>
        <v>3012261.0815317244</v>
      </c>
      <c r="S240" s="11"/>
      <c r="T240"/>
    </row>
    <row r="241" spans="1:20" ht="15">
      <c r="A241" s="32">
        <v>753</v>
      </c>
      <c r="B241" s="13" t="s">
        <v>890</v>
      </c>
      <c r="C241" s="15">
        <v>22320</v>
      </c>
      <c r="D241" s="15">
        <v>38306756.049999997</v>
      </c>
      <c r="E241" s="15">
        <v>6601282.03675682</v>
      </c>
      <c r="F241" s="234">
        <f>Yhteenveto[[#This Row],[Åldersstruktur, kalkylerade kostnader]]+Yhteenveto[[#This Row],[Andra kalkylerade kostnader]]</f>
        <v>44908038.086756818</v>
      </c>
      <c r="G241" s="329">
        <v>1388.69</v>
      </c>
      <c r="H241" s="17">
        <v>30995560.800000001</v>
      </c>
      <c r="I241" s="345">
        <f>Yhteenveto[[#This Row],[Kalkylerade kostander sammanlagt]]-Yhteenveto[[#This Row],[Självfinansieringsandel, €]]</f>
        <v>13912477.286756817</v>
      </c>
      <c r="J241" s="33">
        <v>970497.98752887221</v>
      </c>
      <c r="K241" s="34">
        <v>7638529.0822185632</v>
      </c>
      <c r="L241" s="234">
        <f>Yhteenveto[[#This Row],[Statsandel efter självfinansieringsandelen (mellansumma)]]+Yhteenveto[[#This Row],[Tilläggsdelar sammanlagt]]+Yhteenveto[[#This Row],[Minskiningar och höjningar av statsandelen, netto]]</f>
        <v>22521504.356504254</v>
      </c>
      <c r="M241" s="34">
        <v>-613531.47980384016</v>
      </c>
      <c r="N241" s="308">
        <f>SUM(Yhteenveto[[#This Row],[Statsandelar före skatteutjämning ]]+Yhteenveto[[#This Row],[Utjämning av statsandelarna på basis av skatteinkomsterna]])</f>
        <v>21907972.876700412</v>
      </c>
      <c r="O241" s="244">
        <v>2475592.6170254587</v>
      </c>
      <c r="P241" s="380">
        <f>SUM(Yhteenveto[[#This Row],[Statsandel för kommunal basservice, sammanlagt ]:[Ersättning för förlorade skatteinkomster orsakade av förändringar i beskattningsgrunden ]])</f>
        <v>24383565.49372587</v>
      </c>
      <c r="Q241" s="34">
        <v>-129235.98179999995</v>
      </c>
      <c r="R241" s="347">
        <f>+Yhteenveto[[#This Row],[Statsandel för kommunal basservice, sammanlagt ]]+Yhteenveto[[#This Row],[Ersättning för förlorade skatteinkomster orsakade av förändringar i beskattningsgrunden ]]+Yhteenveto[[#This Row],[Hemkommunsersättningar, netto]]</f>
        <v>24254329.511925869</v>
      </c>
      <c r="S241" s="11"/>
      <c r="T241"/>
    </row>
    <row r="242" spans="1:20" ht="15">
      <c r="A242" s="32">
        <v>755</v>
      </c>
      <c r="B242" s="13" t="s">
        <v>891</v>
      </c>
      <c r="C242" s="15">
        <v>6217</v>
      </c>
      <c r="D242" s="15">
        <v>10156483.309999999</v>
      </c>
      <c r="E242" s="15">
        <v>2004242.8440530268</v>
      </c>
      <c r="F242" s="234">
        <f>Yhteenveto[[#This Row],[Åldersstruktur, kalkylerade kostnader]]+Yhteenveto[[#This Row],[Andra kalkylerade kostnader]]</f>
        <v>12160726.154053025</v>
      </c>
      <c r="G242" s="329">
        <v>1388.69</v>
      </c>
      <c r="H242" s="17">
        <v>8633485.7300000004</v>
      </c>
      <c r="I242" s="345">
        <f>Yhteenveto[[#This Row],[Kalkylerade kostander sammanlagt]]-Yhteenveto[[#This Row],[Självfinansieringsandel, €]]</f>
        <v>3527240.4240530245</v>
      </c>
      <c r="J242" s="33">
        <v>187281.68653022984</v>
      </c>
      <c r="K242" s="34">
        <v>1298545.1091346419</v>
      </c>
      <c r="L242" s="234">
        <f>Yhteenveto[[#This Row],[Statsandel efter självfinansieringsandelen (mellansumma)]]+Yhteenveto[[#This Row],[Tilläggsdelar sammanlagt]]+Yhteenveto[[#This Row],[Minskiningar och höjningar av statsandelen, netto]]</f>
        <v>5013067.2197178956</v>
      </c>
      <c r="M242" s="34">
        <v>-16214.597533682334</v>
      </c>
      <c r="N242" s="308">
        <f>SUM(Yhteenveto[[#This Row],[Statsandelar före skatteutjämning ]]+Yhteenveto[[#This Row],[Utjämning av statsandelarna på basis av skatteinkomsterna]])</f>
        <v>4996852.6221842133</v>
      </c>
      <c r="O242" s="244">
        <v>868897.16991338076</v>
      </c>
      <c r="P242" s="380">
        <f>SUM(Yhteenveto[[#This Row],[Statsandel för kommunal basservice, sammanlagt ]:[Ersättning för förlorade skatteinkomster orsakade av förändringar i beskattningsgrunden ]])</f>
        <v>5865749.7920975937</v>
      </c>
      <c r="Q242" s="34">
        <v>-978847.54050000012</v>
      </c>
      <c r="R242" s="347">
        <f>+Yhteenveto[[#This Row],[Statsandel för kommunal basservice, sammanlagt ]]+Yhteenveto[[#This Row],[Ersättning för förlorade skatteinkomster orsakade av förändringar i beskattningsgrunden ]]+Yhteenveto[[#This Row],[Hemkommunsersättningar, netto]]</f>
        <v>4886902.2515975935</v>
      </c>
      <c r="S242" s="11"/>
      <c r="T242"/>
    </row>
    <row r="243" spans="1:20" ht="15">
      <c r="A243" s="32">
        <v>758</v>
      </c>
      <c r="B243" s="13" t="s">
        <v>239</v>
      </c>
      <c r="C243" s="15">
        <v>8134</v>
      </c>
      <c r="D243" s="15">
        <v>10688565.82</v>
      </c>
      <c r="E243" s="15">
        <v>7604686.071572898</v>
      </c>
      <c r="F243" s="234">
        <f>Yhteenveto[[#This Row],[Åldersstruktur, kalkylerade kostnader]]+Yhteenveto[[#This Row],[Andra kalkylerade kostnader]]</f>
        <v>18293251.8915729</v>
      </c>
      <c r="G243" s="329">
        <v>1388.69</v>
      </c>
      <c r="H243" s="17">
        <v>11295604.460000001</v>
      </c>
      <c r="I243" s="345">
        <f>Yhteenveto[[#This Row],[Kalkylerade kostander sammanlagt]]-Yhteenveto[[#This Row],[Självfinansieringsandel, €]]</f>
        <v>6997647.4315728992</v>
      </c>
      <c r="J243" s="33">
        <v>1492741.0628174557</v>
      </c>
      <c r="K243" s="34">
        <v>-4035796.8866911405</v>
      </c>
      <c r="L243" s="234">
        <f>Yhteenveto[[#This Row],[Statsandel efter självfinansieringsandelen (mellansumma)]]+Yhteenveto[[#This Row],[Tilläggsdelar sammanlagt]]+Yhteenveto[[#This Row],[Minskiningar och höjningar av statsandelen, netto]]</f>
        <v>4454591.6076992154</v>
      </c>
      <c r="M243" s="34">
        <v>608424.11334587587</v>
      </c>
      <c r="N243" s="308">
        <f>SUM(Yhteenveto[[#This Row],[Statsandelar före skatteutjämning ]]+Yhteenveto[[#This Row],[Utjämning av statsandelarna på basis av skatteinkomsterna]])</f>
        <v>5063015.7210450917</v>
      </c>
      <c r="O243" s="244">
        <v>1511507.9409612808</v>
      </c>
      <c r="P243" s="380">
        <f>SUM(Yhteenveto[[#This Row],[Statsandel för kommunal basservice, sammanlagt ]:[Ersättning för förlorade skatteinkomster orsakade av förändringar i beskattningsgrunden ]])</f>
        <v>6574523.6620063726</v>
      </c>
      <c r="Q243" s="34">
        <v>-108979.64250000002</v>
      </c>
      <c r="R243" s="347">
        <f>+Yhteenveto[[#This Row],[Statsandel för kommunal basservice, sammanlagt ]]+Yhteenveto[[#This Row],[Ersättning för förlorade skatteinkomster orsakade av förändringar i beskattningsgrunden ]]+Yhteenveto[[#This Row],[Hemkommunsersättningar, netto]]</f>
        <v>6465544.0195063725</v>
      </c>
      <c r="S243" s="11"/>
      <c r="T243"/>
    </row>
    <row r="244" spans="1:20" ht="15">
      <c r="A244" s="32">
        <v>759</v>
      </c>
      <c r="B244" s="13" t="s">
        <v>240</v>
      </c>
      <c r="C244" s="15">
        <v>1942</v>
      </c>
      <c r="D244" s="15">
        <v>2965700.9599999995</v>
      </c>
      <c r="E244" s="15">
        <v>605823.85434684786</v>
      </c>
      <c r="F244" s="234">
        <f>Yhteenveto[[#This Row],[Åldersstruktur, kalkylerade kostnader]]+Yhteenveto[[#This Row],[Andra kalkylerade kostnader]]</f>
        <v>3571524.8143468471</v>
      </c>
      <c r="G244" s="329">
        <v>1388.69</v>
      </c>
      <c r="H244" s="17">
        <v>2696835.98</v>
      </c>
      <c r="I244" s="345">
        <f>Yhteenveto[[#This Row],[Kalkylerade kostander sammanlagt]]-Yhteenveto[[#This Row],[Självfinansieringsandel, €]]</f>
        <v>874688.83434684714</v>
      </c>
      <c r="J244" s="33">
        <v>271422.14096444339</v>
      </c>
      <c r="K244" s="34">
        <v>-268959.84196337801</v>
      </c>
      <c r="L244" s="234">
        <f>Yhteenveto[[#This Row],[Statsandel efter självfinansieringsandelen (mellansumma)]]+Yhteenveto[[#This Row],[Tilläggsdelar sammanlagt]]+Yhteenveto[[#This Row],[Minskiningar och höjningar av statsandelen, netto]]</f>
        <v>877151.13334791246</v>
      </c>
      <c r="M244" s="34">
        <v>904178.12308113603</v>
      </c>
      <c r="N244" s="308">
        <f>SUM(Yhteenveto[[#This Row],[Statsandelar före skatteutjämning ]]+Yhteenveto[[#This Row],[Utjämning av statsandelarna på basis av skatteinkomsterna]])</f>
        <v>1781329.2564290485</v>
      </c>
      <c r="O244" s="244">
        <v>486972.1783051081</v>
      </c>
      <c r="P244" s="380">
        <f>SUM(Yhteenveto[[#This Row],[Statsandel för kommunal basservice, sammanlagt ]:[Ersättning för förlorade skatteinkomster orsakade av förändringar i beskattningsgrunden ]])</f>
        <v>2268301.4347341564</v>
      </c>
      <c r="Q244" s="34">
        <v>496786.05000000005</v>
      </c>
      <c r="R244" s="347">
        <f>+Yhteenveto[[#This Row],[Statsandel för kommunal basservice, sammanlagt ]]+Yhteenveto[[#This Row],[Ersättning för förlorade skatteinkomster orsakade av förändringar i beskattningsgrunden ]]+Yhteenveto[[#This Row],[Hemkommunsersättningar, netto]]</f>
        <v>2765087.4847341562</v>
      </c>
      <c r="S244" s="11"/>
      <c r="T244"/>
    </row>
    <row r="245" spans="1:20" ht="15">
      <c r="A245" s="32">
        <v>761</v>
      </c>
      <c r="B245" s="13" t="s">
        <v>241</v>
      </c>
      <c r="C245" s="15">
        <v>8426</v>
      </c>
      <c r="D245" s="15">
        <v>10655749.99</v>
      </c>
      <c r="E245" s="15">
        <v>1774619.0872336905</v>
      </c>
      <c r="F245" s="234">
        <f>Yhteenveto[[#This Row],[Åldersstruktur, kalkylerade kostnader]]+Yhteenveto[[#This Row],[Andra kalkylerade kostnader]]</f>
        <v>12430369.077233691</v>
      </c>
      <c r="G245" s="329">
        <v>1388.69</v>
      </c>
      <c r="H245" s="17">
        <v>11701101.940000001</v>
      </c>
      <c r="I245" s="345">
        <f>Yhteenveto[[#This Row],[Kalkylerade kostander sammanlagt]]-Yhteenveto[[#This Row],[Självfinansieringsandel, €]]</f>
        <v>729267.13723368943</v>
      </c>
      <c r="J245" s="33">
        <v>231753.40724363539</v>
      </c>
      <c r="K245" s="34">
        <v>909165.00017719902</v>
      </c>
      <c r="L245" s="234">
        <f>Yhteenveto[[#This Row],[Statsandel efter självfinansieringsandelen (mellansumma)]]+Yhteenveto[[#This Row],[Tilläggsdelar sammanlagt]]+Yhteenveto[[#This Row],[Minskiningar och höjningar av statsandelen, netto]]</f>
        <v>1870185.544654524</v>
      </c>
      <c r="M245" s="34">
        <v>3966365.6546373293</v>
      </c>
      <c r="N245" s="308">
        <f>SUM(Yhteenveto[[#This Row],[Statsandelar före skatteutjämning ]]+Yhteenveto[[#This Row],[Utjämning av statsandelarna på basis av skatteinkomsterna]])</f>
        <v>5836551.1992918532</v>
      </c>
      <c r="O245" s="244">
        <v>1825932.6538719828</v>
      </c>
      <c r="P245" s="380">
        <f>SUM(Yhteenveto[[#This Row],[Statsandel för kommunal basservice, sammanlagt ]:[Ersättning för förlorade skatteinkomster orsakade av förändringar i beskattningsgrunden ]])</f>
        <v>7662483.8531638365</v>
      </c>
      <c r="Q245" s="34">
        <v>476989.20049999998</v>
      </c>
      <c r="R245" s="347">
        <f>+Yhteenveto[[#This Row],[Statsandel för kommunal basservice, sammanlagt ]]+Yhteenveto[[#This Row],[Ersättning för förlorade skatteinkomster orsakade av förändringar i beskattningsgrunden ]]+Yhteenveto[[#This Row],[Hemkommunsersättningar, netto]]</f>
        <v>8139473.0536638368</v>
      </c>
      <c r="S245" s="11"/>
      <c r="T245"/>
    </row>
    <row r="246" spans="1:20" ht="15">
      <c r="A246" s="32">
        <v>762</v>
      </c>
      <c r="B246" s="13" t="s">
        <v>242</v>
      </c>
      <c r="C246" s="15">
        <v>3672</v>
      </c>
      <c r="D246" s="15">
        <v>4282464.1899999995</v>
      </c>
      <c r="E246" s="15">
        <v>1540269.5578278909</v>
      </c>
      <c r="F246" s="234">
        <f>Yhteenveto[[#This Row],[Åldersstruktur, kalkylerade kostnader]]+Yhteenveto[[#This Row],[Andra kalkylerade kostnader]]</f>
        <v>5822733.7478278903</v>
      </c>
      <c r="G246" s="329">
        <v>1388.69</v>
      </c>
      <c r="H246" s="17">
        <v>5099269.6800000006</v>
      </c>
      <c r="I246" s="345">
        <f>Yhteenveto[[#This Row],[Kalkylerade kostander sammanlagt]]-Yhteenveto[[#This Row],[Självfinansieringsandel, €]]</f>
        <v>723464.0678278897</v>
      </c>
      <c r="J246" s="33">
        <v>475914.03706408862</v>
      </c>
      <c r="K246" s="34">
        <v>1311450.6805646336</v>
      </c>
      <c r="L246" s="234">
        <f>Yhteenveto[[#This Row],[Statsandel efter självfinansieringsandelen (mellansumma)]]+Yhteenveto[[#This Row],[Tilläggsdelar sammanlagt]]+Yhteenveto[[#This Row],[Minskiningar och höjningar av statsandelen, netto]]</f>
        <v>2510828.7854566118</v>
      </c>
      <c r="M246" s="34">
        <v>1286418.507842063</v>
      </c>
      <c r="N246" s="308">
        <f>SUM(Yhteenveto[[#This Row],[Statsandelar före skatteutjämning ]]+Yhteenveto[[#This Row],[Utjämning av statsandelarna på basis av skatteinkomsterna]])</f>
        <v>3797247.2932986747</v>
      </c>
      <c r="O246" s="244">
        <v>885231.54954171623</v>
      </c>
      <c r="P246" s="380">
        <f>SUM(Yhteenveto[[#This Row],[Statsandel för kommunal basservice, sammanlagt ]:[Ersättning för förlorade skatteinkomster orsakade av förändringar i beskattningsgrunden ]])</f>
        <v>4682478.8428403912</v>
      </c>
      <c r="Q246" s="34">
        <v>3699.7880000000005</v>
      </c>
      <c r="R246" s="347">
        <f>+Yhteenveto[[#This Row],[Statsandel för kommunal basservice, sammanlagt ]]+Yhteenveto[[#This Row],[Ersättning för förlorade skatteinkomster orsakade av förändringar i beskattningsgrunden ]]+Yhteenveto[[#This Row],[Hemkommunsersättningar, netto]]</f>
        <v>4686178.6308403909</v>
      </c>
      <c r="S246" s="11"/>
      <c r="T246"/>
    </row>
    <row r="247" spans="1:20" ht="15">
      <c r="A247" s="32">
        <v>765</v>
      </c>
      <c r="B247" s="13" t="s">
        <v>243</v>
      </c>
      <c r="C247" s="15">
        <v>10354</v>
      </c>
      <c r="D247" s="15">
        <v>14904338.77</v>
      </c>
      <c r="E247" s="15">
        <v>3427370.1730903839</v>
      </c>
      <c r="F247" s="234">
        <f>Yhteenveto[[#This Row],[Åldersstruktur, kalkylerade kostnader]]+Yhteenveto[[#This Row],[Andra kalkylerade kostnader]]</f>
        <v>18331708.943090383</v>
      </c>
      <c r="G247" s="329">
        <v>1388.69</v>
      </c>
      <c r="H247" s="17">
        <v>14378496.26</v>
      </c>
      <c r="I247" s="345">
        <f>Yhteenveto[[#This Row],[Kalkylerade kostander sammanlagt]]-Yhteenveto[[#This Row],[Självfinansieringsandel, €]]</f>
        <v>3953212.6830903832</v>
      </c>
      <c r="J247" s="33">
        <v>729675.73194009194</v>
      </c>
      <c r="K247" s="34">
        <v>-2123148.2536320915</v>
      </c>
      <c r="L247" s="234">
        <f>Yhteenveto[[#This Row],[Statsandel efter självfinansieringsandelen (mellansumma)]]+Yhteenveto[[#This Row],[Tilläggsdelar sammanlagt]]+Yhteenveto[[#This Row],[Minskiningar och höjningar av statsandelen, netto]]</f>
        <v>2559740.1613983833</v>
      </c>
      <c r="M247" s="34">
        <v>1769185.3447409282</v>
      </c>
      <c r="N247" s="308">
        <f>SUM(Yhteenveto[[#This Row],[Statsandelar före skatteutjämning ]]+Yhteenveto[[#This Row],[Utjämning av statsandelarna på basis av skatteinkomsterna]])</f>
        <v>4328925.5061393119</v>
      </c>
      <c r="O247" s="244">
        <v>1862384.0320725932</v>
      </c>
      <c r="P247" s="380">
        <f>SUM(Yhteenveto[[#This Row],[Statsandel för kommunal basservice, sammanlagt ]:[Ersättning för förlorade skatteinkomster orsakade av förändringar i beskattningsgrunden ]])</f>
        <v>6191309.5382119054</v>
      </c>
      <c r="Q247" s="34">
        <v>-20214.567500000034</v>
      </c>
      <c r="R247" s="347">
        <f>+Yhteenveto[[#This Row],[Statsandel för kommunal basservice, sammanlagt ]]+Yhteenveto[[#This Row],[Ersättning för förlorade skatteinkomster orsakade av förändringar i beskattningsgrunden ]]+Yhteenveto[[#This Row],[Hemkommunsersättningar, netto]]</f>
        <v>6171094.9707119055</v>
      </c>
      <c r="S247" s="11"/>
      <c r="T247"/>
    </row>
    <row r="248" spans="1:20" ht="15">
      <c r="A248" s="32">
        <v>768</v>
      </c>
      <c r="B248" s="13" t="s">
        <v>244</v>
      </c>
      <c r="C248" s="15">
        <v>2375</v>
      </c>
      <c r="D248" s="15">
        <v>1989307.98</v>
      </c>
      <c r="E248" s="15">
        <v>1736776.7318056722</v>
      </c>
      <c r="F248" s="234">
        <f>Yhteenveto[[#This Row],[Åldersstruktur, kalkylerade kostnader]]+Yhteenveto[[#This Row],[Andra kalkylerade kostnader]]</f>
        <v>3726084.7118056724</v>
      </c>
      <c r="G248" s="329">
        <v>1388.69</v>
      </c>
      <c r="H248" s="17">
        <v>3298138.75</v>
      </c>
      <c r="I248" s="345">
        <f>Yhteenveto[[#This Row],[Kalkylerade kostander sammanlagt]]-Yhteenveto[[#This Row],[Självfinansieringsandel, €]]</f>
        <v>427945.96180567238</v>
      </c>
      <c r="J248" s="33">
        <v>334751.53972217836</v>
      </c>
      <c r="K248" s="34">
        <v>618066.42395058752</v>
      </c>
      <c r="L248" s="234">
        <f>Yhteenveto[[#This Row],[Statsandel efter självfinansieringsandelen (mellansumma)]]+Yhteenveto[[#This Row],[Tilläggsdelar sammanlagt]]+Yhteenveto[[#This Row],[Minskiningar och höjningar av statsandelen, netto]]</f>
        <v>1380763.9254784384</v>
      </c>
      <c r="M248" s="34">
        <v>763322.17471850431</v>
      </c>
      <c r="N248" s="308">
        <f>SUM(Yhteenveto[[#This Row],[Statsandelar före skatteutjämning ]]+Yhteenveto[[#This Row],[Utjämning av statsandelarna på basis av skatteinkomsterna]])</f>
        <v>2144086.1001969427</v>
      </c>
      <c r="O248" s="244">
        <v>567352.11782793526</v>
      </c>
      <c r="P248" s="380">
        <f>SUM(Yhteenveto[[#This Row],[Statsandel för kommunal basservice, sammanlagt ]:[Ersättning för förlorade skatteinkomster orsakade av förändringar i beskattningsgrunden ]])</f>
        <v>2711438.2180248778</v>
      </c>
      <c r="Q248" s="34">
        <v>59674</v>
      </c>
      <c r="R248" s="347">
        <f>+Yhteenveto[[#This Row],[Statsandel för kommunal basservice, sammanlagt ]]+Yhteenveto[[#This Row],[Ersättning för förlorade skatteinkomster orsakade av förändringar i beskattningsgrunden ]]+Yhteenveto[[#This Row],[Hemkommunsersättningar, netto]]</f>
        <v>2771112.2180248778</v>
      </c>
      <c r="S248" s="11"/>
      <c r="T248"/>
    </row>
    <row r="249" spans="1:20" ht="15">
      <c r="A249" s="32">
        <v>777</v>
      </c>
      <c r="B249" s="13" t="s">
        <v>245</v>
      </c>
      <c r="C249" s="15">
        <v>7367</v>
      </c>
      <c r="D249" s="15">
        <v>7376546.4900000002</v>
      </c>
      <c r="E249" s="15">
        <v>5195097.9453587215</v>
      </c>
      <c r="F249" s="234">
        <f>Yhteenveto[[#This Row],[Åldersstruktur, kalkylerade kostnader]]+Yhteenveto[[#This Row],[Andra kalkylerade kostnader]]</f>
        <v>12571644.435358722</v>
      </c>
      <c r="G249" s="329">
        <v>1388.69</v>
      </c>
      <c r="H249" s="17">
        <v>10230479.23</v>
      </c>
      <c r="I249" s="345">
        <f>Yhteenveto[[#This Row],[Kalkylerade kostander sammanlagt]]-Yhteenveto[[#This Row],[Självfinansieringsandel, €]]</f>
        <v>2341165.2053587213</v>
      </c>
      <c r="J249" s="33">
        <v>1241272.0077161093</v>
      </c>
      <c r="K249" s="34">
        <v>47926.978708561801</v>
      </c>
      <c r="L249" s="234">
        <f>Yhteenveto[[#This Row],[Statsandel efter självfinansieringsandelen (mellansumma)]]+Yhteenveto[[#This Row],[Tilläggsdelar sammanlagt]]+Yhteenveto[[#This Row],[Minskiningar och höjningar av statsandelen, netto]]</f>
        <v>3630364.1917833923</v>
      </c>
      <c r="M249" s="34">
        <v>3070203.8262551795</v>
      </c>
      <c r="N249" s="308">
        <f>SUM(Yhteenveto[[#This Row],[Statsandelar före skatteutjämning ]]+Yhteenveto[[#This Row],[Utjämning av statsandelarna på basis av skatteinkomsterna]])</f>
        <v>6700568.0180385718</v>
      </c>
      <c r="O249" s="244">
        <v>1559321.824338343</v>
      </c>
      <c r="P249" s="380">
        <f>SUM(Yhteenveto[[#This Row],[Statsandel för kommunal basservice, sammanlagt ]:[Ersättning för förlorade skatteinkomster orsakade av förändringar i beskattningsgrunden ]])</f>
        <v>8259889.8423769148</v>
      </c>
      <c r="Q249" s="34">
        <v>-5251.3119999999908</v>
      </c>
      <c r="R249" s="347">
        <f>+Yhteenveto[[#This Row],[Statsandel för kommunal basservice, sammanlagt ]]+Yhteenveto[[#This Row],[Ersättning för förlorade skatteinkomster orsakade av förändringar i beskattningsgrunden ]]+Yhteenveto[[#This Row],[Hemkommunsersättningar, netto]]</f>
        <v>8254638.5303769149</v>
      </c>
      <c r="S249" s="11"/>
      <c r="T249"/>
    </row>
    <row r="250" spans="1:20" ht="15">
      <c r="A250" s="32">
        <v>778</v>
      </c>
      <c r="B250" s="13" t="s">
        <v>246</v>
      </c>
      <c r="C250" s="15">
        <v>6763</v>
      </c>
      <c r="D250" s="15">
        <v>8638069.1400000006</v>
      </c>
      <c r="E250" s="15">
        <v>1346411.3611748698</v>
      </c>
      <c r="F250" s="234">
        <f>Yhteenveto[[#This Row],[Åldersstruktur, kalkylerade kostnader]]+Yhteenveto[[#This Row],[Andra kalkylerade kostnader]]</f>
        <v>9984480.5011748709</v>
      </c>
      <c r="G250" s="329">
        <v>1388.69</v>
      </c>
      <c r="H250" s="17">
        <v>9391710.4700000007</v>
      </c>
      <c r="I250" s="345">
        <f>Yhteenveto[[#This Row],[Kalkylerade kostander sammanlagt]]-Yhteenveto[[#This Row],[Självfinansieringsandel, €]]</f>
        <v>592770.03117487021</v>
      </c>
      <c r="J250" s="33">
        <v>368261.44905939297</v>
      </c>
      <c r="K250" s="34">
        <v>94994.31648894446</v>
      </c>
      <c r="L250" s="234">
        <f>Yhteenveto[[#This Row],[Statsandel efter självfinansieringsandelen (mellansumma)]]+Yhteenveto[[#This Row],[Tilläggsdelar sammanlagt]]+Yhteenveto[[#This Row],[Minskiningar och höjningar av statsandelen, netto]]</f>
        <v>1056025.7967232077</v>
      </c>
      <c r="M250" s="34">
        <v>3229453.7454785225</v>
      </c>
      <c r="N250" s="308">
        <f>SUM(Yhteenveto[[#This Row],[Statsandelar före skatteutjämning ]]+Yhteenveto[[#This Row],[Utjämning av statsandelarna på basis av skatteinkomsterna]])</f>
        <v>4285479.5422017304</v>
      </c>
      <c r="O250" s="244">
        <v>1359137.6177347938</v>
      </c>
      <c r="P250" s="380">
        <f>SUM(Yhteenveto[[#This Row],[Statsandel för kommunal basservice, sammanlagt ]:[Ersättning för förlorade skatteinkomster orsakade av förändringar i beskattningsgrunden ]])</f>
        <v>5644617.159936524</v>
      </c>
      <c r="Q250" s="34">
        <v>138403.40005</v>
      </c>
      <c r="R250" s="347">
        <f>+Yhteenveto[[#This Row],[Statsandel för kommunal basservice, sammanlagt ]]+Yhteenveto[[#This Row],[Ersättning för förlorade skatteinkomster orsakade av förändringar i beskattningsgrunden ]]+Yhteenveto[[#This Row],[Hemkommunsersättningar, netto]]</f>
        <v>5783020.5599865243</v>
      </c>
      <c r="S250" s="11"/>
      <c r="T250"/>
    </row>
    <row r="251" spans="1:20" ht="15">
      <c r="A251" s="32">
        <v>781</v>
      </c>
      <c r="B251" s="13" t="s">
        <v>247</v>
      </c>
      <c r="C251" s="15">
        <v>3504</v>
      </c>
      <c r="D251" s="15">
        <v>2877829.18</v>
      </c>
      <c r="E251" s="15">
        <v>1025973.1905955946</v>
      </c>
      <c r="F251" s="234">
        <f>Yhteenveto[[#This Row],[Åldersstruktur, kalkylerade kostnader]]+Yhteenveto[[#This Row],[Andra kalkylerade kostnader]]</f>
        <v>3903802.3705955949</v>
      </c>
      <c r="G251" s="329">
        <v>1388.69</v>
      </c>
      <c r="H251" s="17">
        <v>4865969.76</v>
      </c>
      <c r="I251" s="345">
        <f>Yhteenveto[[#This Row],[Kalkylerade kostander sammanlagt]]-Yhteenveto[[#This Row],[Självfinansieringsandel, €]]</f>
        <v>-962167.38940440491</v>
      </c>
      <c r="J251" s="33">
        <v>458740.53153112967</v>
      </c>
      <c r="K251" s="34">
        <v>2982191.3845232981</v>
      </c>
      <c r="L251" s="234">
        <f>Yhteenveto[[#This Row],[Statsandel efter självfinansieringsandelen (mellansumma)]]+Yhteenveto[[#This Row],[Tilläggsdelar sammanlagt]]+Yhteenveto[[#This Row],[Minskiningar och höjningar av statsandelen, netto]]</f>
        <v>2478764.5266500227</v>
      </c>
      <c r="M251" s="34">
        <v>756295.74786122574</v>
      </c>
      <c r="N251" s="308">
        <f>SUM(Yhteenveto[[#This Row],[Statsandelar före skatteutjämning ]]+Yhteenveto[[#This Row],[Utjämning av statsandelarna på basis av skatteinkomsterna]])</f>
        <v>3235060.2745112483</v>
      </c>
      <c r="O251" s="244">
        <v>802150.07737273281</v>
      </c>
      <c r="P251" s="380">
        <f>SUM(Yhteenveto[[#This Row],[Statsandel för kommunal basservice, sammanlagt ]:[Ersättning för förlorade skatteinkomster orsakade av förändringar i beskattningsgrunden ]])</f>
        <v>4037210.3518839814</v>
      </c>
      <c r="Q251" s="34">
        <v>-33864.99500000001</v>
      </c>
      <c r="R251" s="347">
        <f>+Yhteenveto[[#This Row],[Statsandel för kommunal basservice, sammanlagt ]]+Yhteenveto[[#This Row],[Ersättning för förlorade skatteinkomster orsakade av förändringar i beskattningsgrunden ]]+Yhteenveto[[#This Row],[Hemkommunsersättningar, netto]]</f>
        <v>4003345.3568839813</v>
      </c>
      <c r="S251" s="11"/>
      <c r="T251"/>
    </row>
    <row r="252" spans="1:20" ht="15">
      <c r="A252" s="32">
        <v>783</v>
      </c>
      <c r="B252" s="13" t="s">
        <v>248</v>
      </c>
      <c r="C252" s="15">
        <v>6419</v>
      </c>
      <c r="D252" s="15">
        <v>8216162.0800000001</v>
      </c>
      <c r="E252" s="15">
        <v>1149865.857142678</v>
      </c>
      <c r="F252" s="234">
        <f>Yhteenveto[[#This Row],[Åldersstruktur, kalkylerade kostnader]]+Yhteenveto[[#This Row],[Andra kalkylerade kostnader]]</f>
        <v>9366027.9371426776</v>
      </c>
      <c r="G252" s="329">
        <v>1388.69</v>
      </c>
      <c r="H252" s="17">
        <v>8914001.1100000013</v>
      </c>
      <c r="I252" s="345">
        <f>Yhteenveto[[#This Row],[Kalkylerade kostander sammanlagt]]-Yhteenveto[[#This Row],[Självfinansieringsandel, €]]</f>
        <v>452026.82714267634</v>
      </c>
      <c r="J252" s="33">
        <v>196370.54231831705</v>
      </c>
      <c r="K252" s="34">
        <v>-822545.03870791371</v>
      </c>
      <c r="L252" s="234">
        <f>Yhteenveto[[#This Row],[Statsandel efter självfinansieringsandelen (mellansumma)]]+Yhteenveto[[#This Row],[Tilläggsdelar sammanlagt]]+Yhteenveto[[#This Row],[Minskiningar och höjningar av statsandelen, netto]]</f>
        <v>-174147.66924692027</v>
      </c>
      <c r="M252" s="34">
        <v>1560564.6471283075</v>
      </c>
      <c r="N252" s="308">
        <f>SUM(Yhteenveto[[#This Row],[Statsandelar före skatteutjämning ]]+Yhteenveto[[#This Row],[Utjämning av statsandelarna på basis av skatteinkomsterna]])</f>
        <v>1386416.9778813873</v>
      </c>
      <c r="O252" s="244">
        <v>1238613.8229683826</v>
      </c>
      <c r="P252" s="380">
        <f>SUM(Yhteenveto[[#This Row],[Statsandel för kommunal basservice, sammanlagt ]:[Ersättning för förlorade skatteinkomster orsakade av förändringar i beskattningsgrunden ]])</f>
        <v>2625030.8008497702</v>
      </c>
      <c r="Q252" s="34">
        <v>-98790.306999999972</v>
      </c>
      <c r="R252" s="347">
        <f>+Yhteenveto[[#This Row],[Statsandel för kommunal basservice, sammanlagt ]]+Yhteenveto[[#This Row],[Ersättning för förlorade skatteinkomster orsakade av förändringar i beskattningsgrunden ]]+Yhteenveto[[#This Row],[Hemkommunsersättningar, netto]]</f>
        <v>2526240.4938497702</v>
      </c>
      <c r="S252" s="11"/>
      <c r="T252"/>
    </row>
    <row r="253" spans="1:20" ht="15">
      <c r="A253" s="32">
        <v>785</v>
      </c>
      <c r="B253" s="13" t="s">
        <v>249</v>
      </c>
      <c r="C253" s="15">
        <v>2626</v>
      </c>
      <c r="D253" s="15">
        <v>2872410.02</v>
      </c>
      <c r="E253" s="15">
        <v>1379337.9418800124</v>
      </c>
      <c r="F253" s="234">
        <f>Yhteenveto[[#This Row],[Åldersstruktur, kalkylerade kostnader]]+Yhteenveto[[#This Row],[Andra kalkylerade kostnader]]</f>
        <v>4251747.9618800124</v>
      </c>
      <c r="G253" s="329">
        <v>1388.69</v>
      </c>
      <c r="H253" s="17">
        <v>3646699.94</v>
      </c>
      <c r="I253" s="345">
        <f>Yhteenveto[[#This Row],[Kalkylerade kostander sammanlagt]]-Yhteenveto[[#This Row],[Självfinansieringsandel, €]]</f>
        <v>605048.02188001247</v>
      </c>
      <c r="J253" s="33">
        <v>916033.00863424432</v>
      </c>
      <c r="K253" s="34">
        <v>2089207.5062017431</v>
      </c>
      <c r="L253" s="234">
        <f>Yhteenveto[[#This Row],[Statsandel efter självfinansieringsandelen (mellansumma)]]+Yhteenveto[[#This Row],[Tilläggsdelar sammanlagt]]+Yhteenveto[[#This Row],[Minskiningar och höjningar av statsandelen, netto]]</f>
        <v>3610288.5367160002</v>
      </c>
      <c r="M253" s="34">
        <v>1088501.3999090265</v>
      </c>
      <c r="N253" s="308">
        <f>SUM(Yhteenveto[[#This Row],[Statsandelar före skatteutjämning ]]+Yhteenveto[[#This Row],[Utjämning av statsandelarna på basis av skatteinkomsterna]])</f>
        <v>4698789.9366250262</v>
      </c>
      <c r="O253" s="244">
        <v>636627.13202352799</v>
      </c>
      <c r="P253" s="380">
        <f>SUM(Yhteenveto[[#This Row],[Statsandel för kommunal basservice, sammanlagt ]:[Ersättning för förlorade skatteinkomster orsakade av förändringar i beskattningsgrunden ]])</f>
        <v>5335417.0686485544</v>
      </c>
      <c r="Q253" s="34">
        <v>48261.347500000011</v>
      </c>
      <c r="R253" s="347">
        <f>+Yhteenveto[[#This Row],[Statsandel för kommunal basservice, sammanlagt ]]+Yhteenveto[[#This Row],[Ersättning för förlorade skatteinkomster orsakade av förändringar i beskattningsgrunden ]]+Yhteenveto[[#This Row],[Hemkommunsersättningar, netto]]</f>
        <v>5383678.4161485545</v>
      </c>
      <c r="S253" s="11"/>
      <c r="T253"/>
    </row>
    <row r="254" spans="1:20" ht="15">
      <c r="A254" s="32">
        <v>790</v>
      </c>
      <c r="B254" s="13" t="s">
        <v>250</v>
      </c>
      <c r="C254" s="15">
        <v>23734</v>
      </c>
      <c r="D254" s="15">
        <v>32052467.389999997</v>
      </c>
      <c r="E254" s="15">
        <v>3973234.9306874927</v>
      </c>
      <c r="F254" s="234">
        <f>Yhteenveto[[#This Row],[Åldersstruktur, kalkylerade kostnader]]+Yhteenveto[[#This Row],[Andra kalkylerade kostnader]]</f>
        <v>36025702.320687488</v>
      </c>
      <c r="G254" s="329">
        <v>1388.69</v>
      </c>
      <c r="H254" s="17">
        <v>32959168.460000001</v>
      </c>
      <c r="I254" s="345">
        <f>Yhteenveto[[#This Row],[Kalkylerade kostander sammanlagt]]-Yhteenveto[[#This Row],[Självfinansieringsandel, €]]</f>
        <v>3066533.8606874868</v>
      </c>
      <c r="J254" s="33">
        <v>740154.51532248291</v>
      </c>
      <c r="K254" s="34">
        <v>180277.41229665838</v>
      </c>
      <c r="L254" s="234">
        <f>Yhteenveto[[#This Row],[Statsandel efter självfinansieringsandelen (mellansumma)]]+Yhteenveto[[#This Row],[Tilläggsdelar sammanlagt]]+Yhteenveto[[#This Row],[Minskiningar och höjningar av statsandelen, netto]]</f>
        <v>3986965.7883066284</v>
      </c>
      <c r="M254" s="34">
        <v>9838322.5819209348</v>
      </c>
      <c r="N254" s="308">
        <f>SUM(Yhteenveto[[#This Row],[Statsandelar före skatteutjämning ]]+Yhteenveto[[#This Row],[Utjämning av statsandelarna på basis av skatteinkomsterna]])</f>
        <v>13825288.370227564</v>
      </c>
      <c r="O254" s="244">
        <v>4378201.2742238045</v>
      </c>
      <c r="P254" s="380">
        <f>SUM(Yhteenveto[[#This Row],[Statsandel för kommunal basservice, sammanlagt ]:[Ersättning för förlorade skatteinkomster orsakade av förändringar i beskattningsgrunden ]])</f>
        <v>18203489.644451369</v>
      </c>
      <c r="Q254" s="34">
        <v>160493.223</v>
      </c>
      <c r="R254" s="347">
        <f>+Yhteenveto[[#This Row],[Statsandel för kommunal basservice, sammanlagt ]]+Yhteenveto[[#This Row],[Ersättning för förlorade skatteinkomster orsakade av förändringar i beskattningsgrunden ]]+Yhteenveto[[#This Row],[Hemkommunsersättningar, netto]]</f>
        <v>18363982.86745137</v>
      </c>
      <c r="S254" s="11"/>
      <c r="T254"/>
    </row>
    <row r="255" spans="1:20" ht="15">
      <c r="A255" s="32">
        <v>791</v>
      </c>
      <c r="B255" s="13" t="s">
        <v>251</v>
      </c>
      <c r="C255" s="15">
        <v>5029</v>
      </c>
      <c r="D255" s="15">
        <v>7076880.2799999993</v>
      </c>
      <c r="E255" s="15">
        <v>2220083.5890050377</v>
      </c>
      <c r="F255" s="234">
        <f>Yhteenveto[[#This Row],[Åldersstruktur, kalkylerade kostnader]]+Yhteenveto[[#This Row],[Andra kalkylerade kostnader]]</f>
        <v>9296963.8690050375</v>
      </c>
      <c r="G255" s="329">
        <v>1388.69</v>
      </c>
      <c r="H255" s="17">
        <v>6983722.0100000007</v>
      </c>
      <c r="I255" s="345">
        <f>Yhteenveto[[#This Row],[Kalkylerade kostander sammanlagt]]-Yhteenveto[[#This Row],[Självfinansieringsandel, €]]</f>
        <v>2313241.8590050368</v>
      </c>
      <c r="J255" s="33">
        <v>823676.87044321815</v>
      </c>
      <c r="K255" s="34">
        <v>37230.017753104796</v>
      </c>
      <c r="L255" s="234">
        <f>Yhteenveto[[#This Row],[Statsandel efter självfinansieringsandelen (mellansumma)]]+Yhteenveto[[#This Row],[Tilläggsdelar sammanlagt]]+Yhteenveto[[#This Row],[Minskiningar och höjningar av statsandelen, netto]]</f>
        <v>3174148.7472013598</v>
      </c>
      <c r="M255" s="34">
        <v>2915768.7726750532</v>
      </c>
      <c r="N255" s="308">
        <f>SUM(Yhteenveto[[#This Row],[Statsandelar före skatteutjämning ]]+Yhteenveto[[#This Row],[Utjämning av statsandelarna på basis av skatteinkomsterna]])</f>
        <v>6089917.519876413</v>
      </c>
      <c r="O255" s="244">
        <v>1259422.1857064292</v>
      </c>
      <c r="P255" s="380">
        <f>SUM(Yhteenveto[[#This Row],[Statsandel för kommunal basservice, sammanlagt ]:[Ersättning för förlorade skatteinkomster orsakade av förändringar i beskattningsgrunden ]])</f>
        <v>7349339.7055828422</v>
      </c>
      <c r="Q255" s="34">
        <v>-205353.15249999991</v>
      </c>
      <c r="R255" s="347">
        <f>+Yhteenveto[[#This Row],[Statsandel för kommunal basservice, sammanlagt ]]+Yhteenveto[[#This Row],[Ersättning för förlorade skatteinkomster orsakade av förändringar i beskattningsgrunden ]]+Yhteenveto[[#This Row],[Hemkommunsersättningar, netto]]</f>
        <v>7143986.5530828424</v>
      </c>
      <c r="S255" s="11"/>
      <c r="T255"/>
    </row>
    <row r="256" spans="1:20" ht="15">
      <c r="A256" s="32">
        <v>831</v>
      </c>
      <c r="B256" s="13" t="s">
        <v>252</v>
      </c>
      <c r="C256" s="15">
        <v>4559</v>
      </c>
      <c r="D256" s="15">
        <v>6479393.870000001</v>
      </c>
      <c r="E256" s="15">
        <v>1593657.735136719</v>
      </c>
      <c r="F256" s="234">
        <f>Yhteenveto[[#This Row],[Åldersstruktur, kalkylerade kostnader]]+Yhteenveto[[#This Row],[Andra kalkylerade kostnader]]</f>
        <v>8073051.6051367205</v>
      </c>
      <c r="G256" s="329">
        <v>1388.69</v>
      </c>
      <c r="H256" s="17">
        <v>6331037.71</v>
      </c>
      <c r="I256" s="345">
        <f>Yhteenveto[[#This Row],[Kalkylerade kostander sammanlagt]]-Yhteenveto[[#This Row],[Självfinansieringsandel, €]]</f>
        <v>1742013.8951367205</v>
      </c>
      <c r="J256" s="33">
        <v>104049.72972944692</v>
      </c>
      <c r="K256" s="34">
        <v>-121115.367514012</v>
      </c>
      <c r="L256" s="234">
        <f>Yhteenveto[[#This Row],[Statsandel efter självfinansieringsandelen (mellansumma)]]+Yhteenveto[[#This Row],[Tilläggsdelar sammanlagt]]+Yhteenveto[[#This Row],[Minskiningar och höjningar av statsandelen, netto]]</f>
        <v>1724948.2573521554</v>
      </c>
      <c r="M256" s="34">
        <v>843893.27278682333</v>
      </c>
      <c r="N256" s="308">
        <f>SUM(Yhteenveto[[#This Row],[Statsandelar före skatteutjämning ]]+Yhteenveto[[#This Row],[Utjämning av statsandelarna på basis av skatteinkomsterna]])</f>
        <v>2568841.5301389787</v>
      </c>
      <c r="O256" s="244">
        <v>676809.12581157265</v>
      </c>
      <c r="P256" s="380">
        <f>SUM(Yhteenveto[[#This Row],[Statsandel för kommunal basservice, sammanlagt ]:[Ersättning för förlorade skatteinkomster orsakade av förändringar i beskattningsgrunden ]])</f>
        <v>3245650.6559505514</v>
      </c>
      <c r="Q256" s="34">
        <v>-78560.821000000025</v>
      </c>
      <c r="R256" s="347">
        <f>+Yhteenveto[[#This Row],[Statsandel för kommunal basservice, sammanlagt ]]+Yhteenveto[[#This Row],[Ersättning för förlorade skatteinkomster orsakade av förändringar i beskattningsgrunden ]]+Yhteenveto[[#This Row],[Hemkommunsersättningar, netto]]</f>
        <v>3167089.8349505514</v>
      </c>
      <c r="S256" s="11"/>
      <c r="T256"/>
    </row>
    <row r="257" spans="1:20" ht="15">
      <c r="A257" s="32">
        <v>832</v>
      </c>
      <c r="B257" s="13" t="s">
        <v>253</v>
      </c>
      <c r="C257" s="15">
        <v>3825</v>
      </c>
      <c r="D257" s="15">
        <v>5508030.2800000003</v>
      </c>
      <c r="E257" s="15">
        <v>2410676.3713492644</v>
      </c>
      <c r="F257" s="234">
        <f>Yhteenveto[[#This Row],[Åldersstruktur, kalkylerade kostnader]]+Yhteenveto[[#This Row],[Andra kalkylerade kostnader]]</f>
        <v>7918706.6513492651</v>
      </c>
      <c r="G257" s="329">
        <v>1388.69</v>
      </c>
      <c r="H257" s="17">
        <v>5311739.25</v>
      </c>
      <c r="I257" s="345">
        <f>Yhteenveto[[#This Row],[Kalkylerade kostander sammanlagt]]-Yhteenveto[[#This Row],[Självfinansieringsandel, €]]</f>
        <v>2606967.4013492651</v>
      </c>
      <c r="J257" s="33">
        <v>1346022.5224938013</v>
      </c>
      <c r="K257" s="34">
        <v>2206104.9924092237</v>
      </c>
      <c r="L257" s="234">
        <f>Yhteenveto[[#This Row],[Statsandel efter självfinansieringsandelen (mellansumma)]]+Yhteenveto[[#This Row],[Tilläggsdelar sammanlagt]]+Yhteenveto[[#This Row],[Minskiningar och höjningar av statsandelen, netto]]</f>
        <v>6159094.9162522899</v>
      </c>
      <c r="M257" s="34">
        <v>1837642.6592332195</v>
      </c>
      <c r="N257" s="308">
        <f>SUM(Yhteenveto[[#This Row],[Statsandelar före skatteutjämning ]]+Yhteenveto[[#This Row],[Utjämning av statsandelarna på basis av skatteinkomsterna]])</f>
        <v>7996737.5754855089</v>
      </c>
      <c r="O257" s="244">
        <v>765441.80607375619</v>
      </c>
      <c r="P257" s="380">
        <f>SUM(Yhteenveto[[#This Row],[Statsandel för kommunal basservice, sammanlagt ]:[Ersättning för förlorade skatteinkomster orsakade av förändringar i beskattningsgrunden ]])</f>
        <v>8762179.3815592658</v>
      </c>
      <c r="Q257" s="34">
        <v>-17902.200000000012</v>
      </c>
      <c r="R257" s="347">
        <f>+Yhteenveto[[#This Row],[Statsandel för kommunal basservice, sammanlagt ]]+Yhteenveto[[#This Row],[Ersättning för förlorade skatteinkomster orsakade av förändringar i beskattningsgrunden ]]+Yhteenveto[[#This Row],[Hemkommunsersättningar, netto]]</f>
        <v>8744277.1815592665</v>
      </c>
      <c r="S257" s="11"/>
      <c r="T257"/>
    </row>
    <row r="258" spans="1:20" ht="15">
      <c r="A258" s="32">
        <v>833</v>
      </c>
      <c r="B258" s="13" t="s">
        <v>892</v>
      </c>
      <c r="C258" s="15">
        <v>1691</v>
      </c>
      <c r="D258" s="15">
        <v>2099184.19</v>
      </c>
      <c r="E258" s="15">
        <v>496501.58934138715</v>
      </c>
      <c r="F258" s="234">
        <f>Yhteenveto[[#This Row],[Åldersstruktur, kalkylerade kostnader]]+Yhteenveto[[#This Row],[Andra kalkylerade kostnader]]</f>
        <v>2595685.7793413871</v>
      </c>
      <c r="G258" s="329">
        <v>1388.69</v>
      </c>
      <c r="H258" s="17">
        <v>2348274.79</v>
      </c>
      <c r="I258" s="345">
        <f>Yhteenveto[[#This Row],[Kalkylerade kostander sammanlagt]]-Yhteenveto[[#This Row],[Självfinansieringsandel, €]]</f>
        <v>247410.98934138706</v>
      </c>
      <c r="J258" s="33">
        <v>105843.06348875129</v>
      </c>
      <c r="K258" s="34">
        <v>835922.17873613024</v>
      </c>
      <c r="L258" s="234">
        <f>Yhteenveto[[#This Row],[Statsandel efter självfinansieringsandelen (mellansumma)]]+Yhteenveto[[#This Row],[Tilläggsdelar sammanlagt]]+Yhteenveto[[#This Row],[Minskiningar och höjningar av statsandelen, netto]]</f>
        <v>1189176.2315662685</v>
      </c>
      <c r="M258" s="34">
        <v>376592.34515492304</v>
      </c>
      <c r="N258" s="308">
        <f>SUM(Yhteenveto[[#This Row],[Statsandelar före skatteutjämning ]]+Yhteenveto[[#This Row],[Utjämning av statsandelarna på basis av skatteinkomsterna]])</f>
        <v>1565768.5767211914</v>
      </c>
      <c r="O258" s="244">
        <v>335096.1111613845</v>
      </c>
      <c r="P258" s="380">
        <f>SUM(Yhteenveto[[#This Row],[Statsandel för kommunal basservice, sammanlagt ]:[Ersättning för förlorade skatteinkomster orsakade av förändringar i beskattningsgrunden ]])</f>
        <v>1900864.6878825759</v>
      </c>
      <c r="Q258" s="34">
        <v>229744.90000000002</v>
      </c>
      <c r="R258" s="347">
        <f>+Yhteenveto[[#This Row],[Statsandel för kommunal basservice, sammanlagt ]]+Yhteenveto[[#This Row],[Ersättning för förlorade skatteinkomster orsakade av förändringar i beskattningsgrunden ]]+Yhteenveto[[#This Row],[Hemkommunsersättningar, netto]]</f>
        <v>2130609.587882576</v>
      </c>
      <c r="S258" s="11"/>
      <c r="T258"/>
    </row>
    <row r="259" spans="1:20" ht="15">
      <c r="A259" s="32">
        <v>834</v>
      </c>
      <c r="B259" s="13" t="s">
        <v>255</v>
      </c>
      <c r="C259" s="15">
        <v>5879</v>
      </c>
      <c r="D259" s="15">
        <v>8184690.4899999993</v>
      </c>
      <c r="E259" s="15">
        <v>1173917.6231326177</v>
      </c>
      <c r="F259" s="234">
        <f>Yhteenveto[[#This Row],[Åldersstruktur, kalkylerade kostnader]]+Yhteenveto[[#This Row],[Andra kalkylerade kostnader]]</f>
        <v>9358608.1131326165</v>
      </c>
      <c r="G259" s="329">
        <v>1388.69</v>
      </c>
      <c r="H259" s="17">
        <v>8164108.5100000007</v>
      </c>
      <c r="I259" s="345">
        <f>Yhteenveto[[#This Row],[Kalkylerade kostander sammanlagt]]-Yhteenveto[[#This Row],[Självfinansieringsandel, €]]</f>
        <v>1194499.6031326158</v>
      </c>
      <c r="J259" s="33">
        <v>145029.22783003974</v>
      </c>
      <c r="K259" s="34">
        <v>1926613.8940326546</v>
      </c>
      <c r="L259" s="234">
        <f>Yhteenveto[[#This Row],[Statsandel efter självfinansieringsandelen (mellansumma)]]+Yhteenveto[[#This Row],[Tilläggsdelar sammanlagt]]+Yhteenveto[[#This Row],[Minskiningar och höjningar av statsandelen, netto]]</f>
        <v>3266142.7249953104</v>
      </c>
      <c r="M259" s="34">
        <v>1595625.0040446012</v>
      </c>
      <c r="N259" s="308">
        <f>SUM(Yhteenveto[[#This Row],[Statsandelar före skatteutjämning ]]+Yhteenveto[[#This Row],[Utjämning av statsandelarna på basis av skatteinkomsterna]])</f>
        <v>4861767.7290399112</v>
      </c>
      <c r="O259" s="244">
        <v>1089004.4694244643</v>
      </c>
      <c r="P259" s="380">
        <f>SUM(Yhteenveto[[#This Row],[Statsandel för kommunal basservice, sammanlagt ]:[Ersättning för förlorade skatteinkomster orsakade av förändringar i beskattningsgrunden ]])</f>
        <v>5950772.198464375</v>
      </c>
      <c r="Q259" s="34">
        <v>-414092.80450000003</v>
      </c>
      <c r="R259" s="347">
        <f>+Yhteenveto[[#This Row],[Statsandel för kommunal basservice, sammanlagt ]]+Yhteenveto[[#This Row],[Ersättning för förlorade skatteinkomster orsakade av förändringar i beskattningsgrunden ]]+Yhteenveto[[#This Row],[Hemkommunsersättningar, netto]]</f>
        <v>5536679.3939643754</v>
      </c>
      <c r="S259" s="11"/>
      <c r="T259"/>
    </row>
    <row r="260" spans="1:20" ht="15">
      <c r="A260" s="32">
        <v>837</v>
      </c>
      <c r="B260" s="13" t="s">
        <v>893</v>
      </c>
      <c r="C260" s="15">
        <v>249009</v>
      </c>
      <c r="D260" s="15">
        <v>308207646.14999998</v>
      </c>
      <c r="E260" s="15">
        <v>65018925.383342862</v>
      </c>
      <c r="F260" s="234">
        <f>Yhteenveto[[#This Row],[Åldersstruktur, kalkylerade kostnader]]+Yhteenveto[[#This Row],[Andra kalkylerade kostnader]]</f>
        <v>373226571.53334284</v>
      </c>
      <c r="G260" s="329">
        <v>1388.69</v>
      </c>
      <c r="H260" s="17">
        <v>345796308.21000004</v>
      </c>
      <c r="I260" s="345">
        <f>Yhteenveto[[#This Row],[Kalkylerade kostander sammanlagt]]-Yhteenveto[[#This Row],[Självfinansieringsandel, €]]</f>
        <v>27430263.3233428</v>
      </c>
      <c r="J260" s="33">
        <v>13122425.970829697</v>
      </c>
      <c r="K260" s="34">
        <v>-81042305.196877673</v>
      </c>
      <c r="L260" s="234">
        <f>Yhteenveto[[#This Row],[Statsandel efter självfinansieringsandelen (mellansumma)]]+Yhteenveto[[#This Row],[Tilläggsdelar sammanlagt]]+Yhteenveto[[#This Row],[Minskiningar och höjningar av statsandelen, netto]]</f>
        <v>-40489615.902705178</v>
      </c>
      <c r="M260" s="34">
        <v>1235695.6416559145</v>
      </c>
      <c r="N260" s="308">
        <f>SUM(Yhteenveto[[#This Row],[Statsandelar före skatteutjämning ]]+Yhteenveto[[#This Row],[Utjämning av statsandelarna på basis av skatteinkomsterna]])</f>
        <v>-39253920.261049263</v>
      </c>
      <c r="O260" s="244">
        <v>36720100.380104199</v>
      </c>
      <c r="P260" s="380">
        <f>SUM(Yhteenveto[[#This Row],[Statsandel för kommunal basservice, sammanlagt ]:[Ersättning för förlorade skatteinkomster orsakade av förändringar i beskattningsgrunden ]])</f>
        <v>-2533819.8809450641</v>
      </c>
      <c r="Q260" s="34">
        <v>-11967413.33285002</v>
      </c>
      <c r="R260" s="347">
        <f>+Yhteenveto[[#This Row],[Statsandel för kommunal basservice, sammanlagt ]]+Yhteenveto[[#This Row],[Ersättning för förlorade skatteinkomster orsakade av förändringar i beskattningsgrunden ]]+Yhteenveto[[#This Row],[Hemkommunsersättningar, netto]]</f>
        <v>-14501233.213795085</v>
      </c>
      <c r="S260" s="11"/>
      <c r="T260"/>
    </row>
    <row r="261" spans="1:20" ht="15">
      <c r="A261" s="32">
        <v>844</v>
      </c>
      <c r="B261" s="13" t="s">
        <v>257</v>
      </c>
      <c r="C261" s="15">
        <v>1441</v>
      </c>
      <c r="D261" s="15">
        <v>1215306.7</v>
      </c>
      <c r="E261" s="15">
        <v>508188.70409500739</v>
      </c>
      <c r="F261" s="234">
        <f>Yhteenveto[[#This Row],[Åldersstruktur, kalkylerade kostnader]]+Yhteenveto[[#This Row],[Andra kalkylerade kostnader]]</f>
        <v>1723495.4040950073</v>
      </c>
      <c r="G261" s="329">
        <v>1388.69</v>
      </c>
      <c r="H261" s="17">
        <v>2001102.29</v>
      </c>
      <c r="I261" s="345">
        <f>Yhteenveto[[#This Row],[Kalkylerade kostander sammanlagt]]-Yhteenveto[[#This Row],[Självfinansieringsandel, €]]</f>
        <v>-277606.8859049927</v>
      </c>
      <c r="J261" s="33">
        <v>233033.45542215588</v>
      </c>
      <c r="K261" s="34">
        <v>-23369.751911145373</v>
      </c>
      <c r="L261" s="234">
        <f>Yhteenveto[[#This Row],[Statsandel efter självfinansieringsandelen (mellansumma)]]+Yhteenveto[[#This Row],[Tilläggsdelar sammanlagt]]+Yhteenveto[[#This Row],[Minskiningar och höjningar av statsandelen, netto]]</f>
        <v>-67943.182393982192</v>
      </c>
      <c r="M261" s="34">
        <v>751697.50509584288</v>
      </c>
      <c r="N261" s="308">
        <f>SUM(Yhteenveto[[#This Row],[Statsandelar före skatteutjämning ]]+Yhteenveto[[#This Row],[Utjämning av statsandelarna på basis av skatteinkomsterna]])</f>
        <v>683754.32270186068</v>
      </c>
      <c r="O261" s="244">
        <v>358454.45312555594</v>
      </c>
      <c r="P261" s="380">
        <f>SUM(Yhteenveto[[#This Row],[Statsandel för kommunal basservice, sammanlagt ]:[Ersättning för förlorade skatteinkomster orsakade av förändringar i beskattningsgrunden ]])</f>
        <v>1042208.7758274167</v>
      </c>
      <c r="Q261" s="34">
        <v>-34312.550000000003</v>
      </c>
      <c r="R261" s="347">
        <f>+Yhteenveto[[#This Row],[Statsandel för kommunal basservice, sammanlagt ]]+Yhteenveto[[#This Row],[Ersättning för förlorade skatteinkomster orsakade av förändringar i beskattningsgrunden ]]+Yhteenveto[[#This Row],[Hemkommunsersättningar, netto]]</f>
        <v>1007896.2258274166</v>
      </c>
      <c r="S261" s="11"/>
      <c r="T261"/>
    </row>
    <row r="262" spans="1:20" ht="15">
      <c r="A262" s="32">
        <v>845</v>
      </c>
      <c r="B262" s="13" t="s">
        <v>258</v>
      </c>
      <c r="C262" s="15">
        <v>2863</v>
      </c>
      <c r="D262" s="15">
        <v>4364621.51</v>
      </c>
      <c r="E262" s="15">
        <v>1625266.2465677743</v>
      </c>
      <c r="F262" s="234">
        <f>Yhteenveto[[#This Row],[Åldersstruktur, kalkylerade kostnader]]+Yhteenveto[[#This Row],[Andra kalkylerade kostnader]]</f>
        <v>5989887.7565677743</v>
      </c>
      <c r="G262" s="329">
        <v>1388.69</v>
      </c>
      <c r="H262" s="17">
        <v>3975819.47</v>
      </c>
      <c r="I262" s="345">
        <f>Yhteenveto[[#This Row],[Kalkylerade kostander sammanlagt]]-Yhteenveto[[#This Row],[Självfinansieringsandel, €]]</f>
        <v>2014068.2865677741</v>
      </c>
      <c r="J262" s="33">
        <v>444887.51597085199</v>
      </c>
      <c r="K262" s="34">
        <v>-75964.146334108111</v>
      </c>
      <c r="L262" s="234">
        <f>Yhteenveto[[#This Row],[Statsandel efter självfinansieringsandelen (mellansumma)]]+Yhteenveto[[#This Row],[Tilläggsdelar sammanlagt]]+Yhteenveto[[#This Row],[Minskiningar och höjningar av statsandelen, netto]]</f>
        <v>2382991.6562045179</v>
      </c>
      <c r="M262" s="34">
        <v>1255008.2280608944</v>
      </c>
      <c r="N262" s="308">
        <f>SUM(Yhteenveto[[#This Row],[Statsandelar före skatteutjämning ]]+Yhteenveto[[#This Row],[Utjämning av statsandelarna på basis av skatteinkomsterna]])</f>
        <v>3637999.8842654126</v>
      </c>
      <c r="O262" s="244">
        <v>589827.92928421777</v>
      </c>
      <c r="P262" s="380">
        <f>SUM(Yhteenveto[[#This Row],[Statsandel för kommunal basservice, sammanlagt ]:[Ersättning för förlorade skatteinkomster orsakade av förändringar i beskattningsgrunden ]])</f>
        <v>4227827.8135496303</v>
      </c>
      <c r="Q262" s="34">
        <v>-13426.650000000001</v>
      </c>
      <c r="R262" s="347">
        <f>+Yhteenveto[[#This Row],[Statsandel för kommunal basservice, sammanlagt ]]+Yhteenveto[[#This Row],[Ersättning för förlorade skatteinkomster orsakade av förändringar i beskattningsgrunden ]]+Yhteenveto[[#This Row],[Hemkommunsersättningar, netto]]</f>
        <v>4214401.16354963</v>
      </c>
      <c r="S262" s="11"/>
      <c r="T262"/>
    </row>
    <row r="263" spans="1:20" ht="15">
      <c r="A263" s="32">
        <v>846</v>
      </c>
      <c r="B263" s="13" t="s">
        <v>894</v>
      </c>
      <c r="C263" s="15">
        <v>4862</v>
      </c>
      <c r="D263" s="15">
        <v>6778628.46</v>
      </c>
      <c r="E263" s="15">
        <v>999303.57481074193</v>
      </c>
      <c r="F263" s="234">
        <f>Yhteenveto[[#This Row],[Åldersstruktur, kalkylerade kostnader]]+Yhteenveto[[#This Row],[Andra kalkylerade kostnader]]</f>
        <v>7777932.0348107424</v>
      </c>
      <c r="G263" s="329">
        <v>1388.69</v>
      </c>
      <c r="H263" s="17">
        <v>6751810.7800000003</v>
      </c>
      <c r="I263" s="345">
        <f>Yhteenveto[[#This Row],[Kalkylerade kostander sammanlagt]]-Yhteenveto[[#This Row],[Självfinansieringsandel, €]]</f>
        <v>1026121.2548107421</v>
      </c>
      <c r="J263" s="33">
        <v>209701.60780918173</v>
      </c>
      <c r="K263" s="34">
        <v>1144652.8691329942</v>
      </c>
      <c r="L263" s="234">
        <f>Yhteenveto[[#This Row],[Statsandel efter självfinansieringsandelen (mellansumma)]]+Yhteenveto[[#This Row],[Tilläggsdelar sammanlagt]]+Yhteenveto[[#This Row],[Minskiningar och höjningar av statsandelen, netto]]</f>
        <v>2380475.7317529181</v>
      </c>
      <c r="M263" s="34">
        <v>2846111.3497847915</v>
      </c>
      <c r="N263" s="308">
        <f>SUM(Yhteenveto[[#This Row],[Statsandelar före skatteutjämning ]]+Yhteenveto[[#This Row],[Utjämning av statsandelarna på basis av skatteinkomsterna]])</f>
        <v>5226587.0815377096</v>
      </c>
      <c r="O263" s="244">
        <v>1138178.2460818195</v>
      </c>
      <c r="P263" s="380">
        <f>SUM(Yhteenveto[[#This Row],[Statsandel för kommunal basservice, sammanlagt ]:[Ersättning för förlorade skatteinkomster orsakade av förändringar i beskattningsgrunden ]])</f>
        <v>6364765.3276195293</v>
      </c>
      <c r="Q263" s="34">
        <v>35953.584999999992</v>
      </c>
      <c r="R263" s="347">
        <f>+Yhteenveto[[#This Row],[Statsandel för kommunal basservice, sammanlagt ]]+Yhteenveto[[#This Row],[Ersättning för förlorade skatteinkomster orsakade av förändringar i beskattningsgrunden ]]+Yhteenveto[[#This Row],[Hemkommunsersättningar, netto]]</f>
        <v>6400718.9126195293</v>
      </c>
      <c r="S263" s="11"/>
      <c r="T263"/>
    </row>
    <row r="264" spans="1:20" ht="15">
      <c r="A264" s="32">
        <v>848</v>
      </c>
      <c r="B264" s="13" t="s">
        <v>260</v>
      </c>
      <c r="C264" s="15">
        <v>4160</v>
      </c>
      <c r="D264" s="15">
        <v>5115938.53</v>
      </c>
      <c r="E264" s="15">
        <v>1588325.7761976505</v>
      </c>
      <c r="F264" s="234">
        <f>Yhteenveto[[#This Row],[Åldersstruktur, kalkylerade kostnader]]+Yhteenveto[[#This Row],[Andra kalkylerade kostnader]]</f>
        <v>6704264.3061976507</v>
      </c>
      <c r="G264" s="329">
        <v>1388.69</v>
      </c>
      <c r="H264" s="17">
        <v>5776950.4000000004</v>
      </c>
      <c r="I264" s="345">
        <f>Yhteenveto[[#This Row],[Kalkylerade kostander sammanlagt]]-Yhteenveto[[#This Row],[Självfinansieringsandel, €]]</f>
        <v>927313.90619765036</v>
      </c>
      <c r="J264" s="33">
        <v>344243.78286820959</v>
      </c>
      <c r="K264" s="34">
        <v>-270941.57895753859</v>
      </c>
      <c r="L264" s="234">
        <f>Yhteenveto[[#This Row],[Statsandel efter självfinansieringsandelen (mellansumma)]]+Yhteenveto[[#This Row],[Tilläggsdelar sammanlagt]]+Yhteenveto[[#This Row],[Minskiningar och höjningar av statsandelen, netto]]</f>
        <v>1000616.1101083213</v>
      </c>
      <c r="M264" s="34">
        <v>2556266.1640898176</v>
      </c>
      <c r="N264" s="308">
        <f>SUM(Yhteenveto[[#This Row],[Statsandelar före skatteutjämning ]]+Yhteenveto[[#This Row],[Utjämning av statsandelarna på basis av skatteinkomsterna]])</f>
        <v>3556882.2741981391</v>
      </c>
      <c r="O264" s="244">
        <v>976850.07326114131</v>
      </c>
      <c r="P264" s="380">
        <f>SUM(Yhteenveto[[#This Row],[Statsandel för kommunal basservice, sammanlagt ]:[Ersättning för förlorade skatteinkomster orsakade av förändringar i beskattningsgrunden ]])</f>
        <v>4533732.3474592809</v>
      </c>
      <c r="Q264" s="34">
        <v>-1566.4425000000047</v>
      </c>
      <c r="R264" s="347">
        <f>+Yhteenveto[[#This Row],[Statsandel för kommunal basservice, sammanlagt ]]+Yhteenveto[[#This Row],[Ersättning för förlorade skatteinkomster orsakade av förändringar i beskattningsgrunden ]]+Yhteenveto[[#This Row],[Hemkommunsersättningar, netto]]</f>
        <v>4532165.904959281</v>
      </c>
      <c r="S264" s="11"/>
      <c r="T264"/>
    </row>
    <row r="265" spans="1:20" ht="15">
      <c r="A265" s="32">
        <v>849</v>
      </c>
      <c r="B265" s="13" t="s">
        <v>261</v>
      </c>
      <c r="C265" s="15">
        <v>2903</v>
      </c>
      <c r="D265" s="15">
        <v>5123422.59</v>
      </c>
      <c r="E265" s="15">
        <v>766889.41855315678</v>
      </c>
      <c r="F265" s="234">
        <f>Yhteenveto[[#This Row],[Åldersstruktur, kalkylerade kostnader]]+Yhteenveto[[#This Row],[Andra kalkylerade kostnader]]</f>
        <v>5890312.0085531566</v>
      </c>
      <c r="G265" s="329">
        <v>1388.69</v>
      </c>
      <c r="H265" s="17">
        <v>4031367.0700000003</v>
      </c>
      <c r="I265" s="345">
        <f>Yhteenveto[[#This Row],[Kalkylerade kostander sammanlagt]]-Yhteenveto[[#This Row],[Självfinansieringsandel, €]]</f>
        <v>1858944.9385531563</v>
      </c>
      <c r="J265" s="33">
        <v>240637.96757653391</v>
      </c>
      <c r="K265" s="34">
        <v>513454.87404071272</v>
      </c>
      <c r="L265" s="234">
        <f>Yhteenveto[[#This Row],[Statsandel efter självfinansieringsandelen (mellansumma)]]+Yhteenveto[[#This Row],[Tilläggsdelar sammanlagt]]+Yhteenveto[[#This Row],[Minskiningar och höjningar av statsandelen, netto]]</f>
        <v>2613037.780170403</v>
      </c>
      <c r="M265" s="34">
        <v>1619605.710605596</v>
      </c>
      <c r="N265" s="308">
        <f>SUM(Yhteenveto[[#This Row],[Statsandelar före skatteutjämning ]]+Yhteenveto[[#This Row],[Utjämning av statsandelarna på basis av skatteinkomsterna]])</f>
        <v>4232643.4907759987</v>
      </c>
      <c r="O265" s="244">
        <v>697004.74121979531</v>
      </c>
      <c r="P265" s="380">
        <f>SUM(Yhteenveto[[#This Row],[Statsandel för kommunal basservice, sammanlagt ]:[Ersättning för förlorade skatteinkomster orsakade av förändringar i beskattningsgrunden ]])</f>
        <v>4929648.231995794</v>
      </c>
      <c r="Q265" s="34">
        <v>276141.43500000006</v>
      </c>
      <c r="R265" s="347">
        <f>+Yhteenveto[[#This Row],[Statsandel för kommunal basservice, sammanlagt ]]+Yhteenveto[[#This Row],[Ersättning för förlorade skatteinkomster orsakade av förändringar i beskattningsgrunden ]]+Yhteenveto[[#This Row],[Hemkommunsersättningar, netto]]</f>
        <v>5205789.6669957936</v>
      </c>
      <c r="S265" s="11"/>
      <c r="T265"/>
    </row>
    <row r="266" spans="1:20" ht="15">
      <c r="A266" s="32">
        <v>850</v>
      </c>
      <c r="B266" s="13" t="s">
        <v>262</v>
      </c>
      <c r="C266" s="15">
        <v>2407</v>
      </c>
      <c r="D266" s="15">
        <v>4045517.1199999996</v>
      </c>
      <c r="E266" s="15">
        <v>519149.19937769859</v>
      </c>
      <c r="F266" s="234">
        <f>Yhteenveto[[#This Row],[Åldersstruktur, kalkylerade kostnader]]+Yhteenveto[[#This Row],[Andra kalkylerade kostnader]]</f>
        <v>4564666.319377698</v>
      </c>
      <c r="G266" s="329">
        <v>1388.69</v>
      </c>
      <c r="H266" s="17">
        <v>3342576.83</v>
      </c>
      <c r="I266" s="345">
        <f>Yhteenveto[[#This Row],[Kalkylerade kostander sammanlagt]]-Yhteenveto[[#This Row],[Självfinansieringsandel, €]]</f>
        <v>1222089.4893776979</v>
      </c>
      <c r="J266" s="33">
        <v>87944.751795964476</v>
      </c>
      <c r="K266" s="34">
        <v>234370.16502960533</v>
      </c>
      <c r="L266" s="234">
        <f>Yhteenveto[[#This Row],[Statsandel efter självfinansieringsandelen (mellansumma)]]+Yhteenveto[[#This Row],[Tilläggsdelar sammanlagt]]+Yhteenveto[[#This Row],[Minskiningar och höjningar av statsandelen, netto]]</f>
        <v>1544404.4062032679</v>
      </c>
      <c r="M266" s="34">
        <v>912818.68791179231</v>
      </c>
      <c r="N266" s="308">
        <f>SUM(Yhteenveto[[#This Row],[Statsandelar före skatteutjämning ]]+Yhteenveto[[#This Row],[Utjämning av statsandelarna på basis av skatteinkomsterna]])</f>
        <v>2457223.0941150603</v>
      </c>
      <c r="O266" s="244">
        <v>403611.06843806518</v>
      </c>
      <c r="P266" s="380">
        <f>SUM(Yhteenveto[[#This Row],[Statsandel för kommunal basservice, sammanlagt ]:[Ersättning för förlorade skatteinkomster orsakade av förändringar i beskattningsgrunden ]])</f>
        <v>2860834.1625531255</v>
      </c>
      <c r="Q266" s="34">
        <v>219824.09750000003</v>
      </c>
      <c r="R266" s="347">
        <f>+Yhteenveto[[#This Row],[Statsandel för kommunal basservice, sammanlagt ]]+Yhteenveto[[#This Row],[Ersättning för förlorade skatteinkomster orsakade av förändringar i beskattningsgrunden ]]+Yhteenveto[[#This Row],[Hemkommunsersättningar, netto]]</f>
        <v>3080658.2600531257</v>
      </c>
      <c r="S266" s="11"/>
      <c r="T266"/>
    </row>
    <row r="267" spans="1:20" ht="15">
      <c r="A267" s="32">
        <v>851</v>
      </c>
      <c r="B267" s="13" t="s">
        <v>895</v>
      </c>
      <c r="C267" s="15">
        <v>21227</v>
      </c>
      <c r="D267" s="15">
        <v>33970354.910000004</v>
      </c>
      <c r="E267" s="15">
        <v>3816569.5913934982</v>
      </c>
      <c r="F267" s="234">
        <f>Yhteenveto[[#This Row],[Åldersstruktur, kalkylerade kostnader]]+Yhteenveto[[#This Row],[Andra kalkylerade kostnader]]</f>
        <v>37786924.501393504</v>
      </c>
      <c r="G267" s="329">
        <v>1388.69</v>
      </c>
      <c r="H267" s="17">
        <v>29477722.630000003</v>
      </c>
      <c r="I267" s="345">
        <f>Yhteenveto[[#This Row],[Kalkylerade kostander sammanlagt]]-Yhteenveto[[#This Row],[Självfinansieringsandel, €]]</f>
        <v>8309201.8713935018</v>
      </c>
      <c r="J267" s="33">
        <v>807287.82197786099</v>
      </c>
      <c r="K267" s="34">
        <v>-8386104.4107758738</v>
      </c>
      <c r="L267" s="234">
        <f>Yhteenveto[[#This Row],[Statsandel efter självfinansieringsandelen (mellansumma)]]+Yhteenveto[[#This Row],[Tilläggsdelar sammanlagt]]+Yhteenveto[[#This Row],[Minskiningar och höjningar av statsandelen, netto]]</f>
        <v>730385.28259548917</v>
      </c>
      <c r="M267" s="34">
        <v>6002030.3831444001</v>
      </c>
      <c r="N267" s="308">
        <f>SUM(Yhteenveto[[#This Row],[Statsandelar före skatteutjämning ]]+Yhteenveto[[#This Row],[Utjämning av statsandelarna på basis av skatteinkomsterna]])</f>
        <v>6732415.6657398893</v>
      </c>
      <c r="O267" s="244">
        <v>3273624.5307257581</v>
      </c>
      <c r="P267" s="380">
        <f>SUM(Yhteenveto[[#This Row],[Statsandel för kommunal basservice, sammanlagt ]:[Ersättning för förlorade skatteinkomster orsakade av förändringar i beskattningsgrunden ]])</f>
        <v>10006040.196465647</v>
      </c>
      <c r="Q267" s="34">
        <v>-119825.39200000002</v>
      </c>
      <c r="R267" s="347">
        <f>+Yhteenveto[[#This Row],[Statsandel för kommunal basservice, sammanlagt ]]+Yhteenveto[[#This Row],[Ersättning för förlorade skatteinkomster orsakade av förändringar i beskattningsgrunden ]]+Yhteenveto[[#This Row],[Hemkommunsersättningar, netto]]</f>
        <v>9886214.8044656459</v>
      </c>
      <c r="S267" s="11"/>
      <c r="T267"/>
    </row>
    <row r="268" spans="1:20" ht="15">
      <c r="A268" s="32">
        <v>853</v>
      </c>
      <c r="B268" s="13" t="s">
        <v>896</v>
      </c>
      <c r="C268" s="15">
        <v>197900</v>
      </c>
      <c r="D268" s="15">
        <v>236489348.31</v>
      </c>
      <c r="E268" s="15">
        <v>78383109.612491012</v>
      </c>
      <c r="F268" s="234">
        <f>Yhteenveto[[#This Row],[Åldersstruktur, kalkylerade kostnader]]+Yhteenveto[[#This Row],[Andra kalkylerade kostnader]]</f>
        <v>314872457.92249101</v>
      </c>
      <c r="G268" s="329">
        <v>1388.69</v>
      </c>
      <c r="H268" s="17">
        <v>274821751</v>
      </c>
      <c r="I268" s="345">
        <f>Yhteenveto[[#This Row],[Kalkylerade kostander sammanlagt]]-Yhteenveto[[#This Row],[Självfinansieringsandel, €]]</f>
        <v>40050706.922491014</v>
      </c>
      <c r="J268" s="33">
        <v>8803109.3704268523</v>
      </c>
      <c r="K268" s="34">
        <v>-51573808.263078555</v>
      </c>
      <c r="L268" s="234">
        <f>Yhteenveto[[#This Row],[Statsandel efter självfinansieringsandelen (mellansumma)]]+Yhteenveto[[#This Row],[Tilläggsdelar sammanlagt]]+Yhteenveto[[#This Row],[Minskiningar och höjningar av statsandelen, netto]]</f>
        <v>-2719991.9701606929</v>
      </c>
      <c r="M268" s="34">
        <v>-3011722.7297873786</v>
      </c>
      <c r="N268" s="308">
        <f>SUM(Yhteenveto[[#This Row],[Statsandelar före skatteutjämning ]]+Yhteenveto[[#This Row],[Utjämning av statsandelarna på basis av skatteinkomsterna]])</f>
        <v>-5731714.6999480715</v>
      </c>
      <c r="O268" s="244">
        <v>31715140.840591531</v>
      </c>
      <c r="P268" s="380">
        <f>SUM(Yhteenveto[[#This Row],[Statsandel för kommunal basservice, sammanlagt ]:[Ersättning för förlorade skatteinkomster orsakade av förändringar i beskattningsgrunden ]])</f>
        <v>25983426.140643459</v>
      </c>
      <c r="Q268" s="34">
        <v>-2704801.6261999998</v>
      </c>
      <c r="R268" s="347">
        <f>+Yhteenveto[[#This Row],[Statsandel för kommunal basservice, sammanlagt ]]+Yhteenveto[[#This Row],[Ersättning för förlorade skatteinkomster orsakade av förändringar i beskattningsgrunden ]]+Yhteenveto[[#This Row],[Hemkommunsersättningar, netto]]</f>
        <v>23278624.514443457</v>
      </c>
      <c r="S268" s="11"/>
      <c r="T268"/>
    </row>
    <row r="269" spans="1:20" ht="15">
      <c r="A269" s="32">
        <v>854</v>
      </c>
      <c r="B269" s="13" t="s">
        <v>265</v>
      </c>
      <c r="C269" s="15">
        <v>3262</v>
      </c>
      <c r="D269" s="15">
        <v>3047358.94</v>
      </c>
      <c r="E269" s="15">
        <v>1761889.9741430839</v>
      </c>
      <c r="F269" s="234">
        <f>Yhteenveto[[#This Row],[Åldersstruktur, kalkylerade kostnader]]+Yhteenveto[[#This Row],[Andra kalkylerade kostnader]]</f>
        <v>4809248.9141430836</v>
      </c>
      <c r="G269" s="329">
        <v>1388.69</v>
      </c>
      <c r="H269" s="17">
        <v>4529906.78</v>
      </c>
      <c r="I269" s="345">
        <f>Yhteenveto[[#This Row],[Kalkylerade kostander sammanlagt]]-Yhteenveto[[#This Row],[Självfinansieringsandel, €]]</f>
        <v>279342.13414308336</v>
      </c>
      <c r="J269" s="33">
        <v>1165155.6129194344</v>
      </c>
      <c r="K269" s="34">
        <v>-878929.25140190031</v>
      </c>
      <c r="L269" s="234">
        <f>Yhteenveto[[#This Row],[Statsandel efter självfinansieringsandelen (mellansumma)]]+Yhteenveto[[#This Row],[Tilläggsdelar sammanlagt]]+Yhteenveto[[#This Row],[Minskiningar och höjningar av statsandelen, netto]]</f>
        <v>565568.49566061748</v>
      </c>
      <c r="M269" s="34">
        <v>1316113.7099010227</v>
      </c>
      <c r="N269" s="308">
        <f>SUM(Yhteenveto[[#This Row],[Statsandelar före skatteutjämning ]]+Yhteenveto[[#This Row],[Utjämning av statsandelarna på basis av skatteinkomsterna]])</f>
        <v>1881682.2055616402</v>
      </c>
      <c r="O269" s="244">
        <v>671044.0619350333</v>
      </c>
      <c r="P269" s="380">
        <f>SUM(Yhteenveto[[#This Row],[Statsandel för kommunal basservice, sammanlagt ]:[Ersättning för förlorade skatteinkomster orsakade av förändringar i beskattningsgrunden ]])</f>
        <v>2552726.2674966734</v>
      </c>
      <c r="Q269" s="34">
        <v>-36848.695</v>
      </c>
      <c r="R269" s="347">
        <f>+Yhteenveto[[#This Row],[Statsandel för kommunal basservice, sammanlagt ]]+Yhteenveto[[#This Row],[Ersättning för förlorade skatteinkomster orsakade av förändringar i beskattningsgrunden ]]+Yhteenveto[[#This Row],[Hemkommunsersättningar, netto]]</f>
        <v>2515877.5724966736</v>
      </c>
      <c r="S269" s="11"/>
      <c r="T269"/>
    </row>
    <row r="270" spans="1:20" ht="15">
      <c r="A270" s="32">
        <v>857</v>
      </c>
      <c r="B270" s="13" t="s">
        <v>266</v>
      </c>
      <c r="C270" s="15">
        <v>2394</v>
      </c>
      <c r="D270" s="15">
        <v>2379222.69</v>
      </c>
      <c r="E270" s="15">
        <v>790100.36924250936</v>
      </c>
      <c r="F270" s="234">
        <f>Yhteenveto[[#This Row],[Åldersstruktur, kalkylerade kostnader]]+Yhteenveto[[#This Row],[Andra kalkylerade kostnader]]</f>
        <v>3169323.0592425093</v>
      </c>
      <c r="G270" s="329">
        <v>1388.69</v>
      </c>
      <c r="H270" s="17">
        <v>3324523.8600000003</v>
      </c>
      <c r="I270" s="345">
        <f>Yhteenveto[[#This Row],[Kalkylerade kostander sammanlagt]]-Yhteenveto[[#This Row],[Självfinansieringsandel, €]]</f>
        <v>-155200.80075749103</v>
      </c>
      <c r="J270" s="33">
        <v>331043.5636508523</v>
      </c>
      <c r="K270" s="34">
        <v>-1979067.7965004751</v>
      </c>
      <c r="L270" s="234">
        <f>Yhteenveto[[#This Row],[Statsandel efter självfinansieringsandelen (mellansumma)]]+Yhteenveto[[#This Row],[Tilläggsdelar sammanlagt]]+Yhteenveto[[#This Row],[Minskiningar och höjningar av statsandelen, netto]]</f>
        <v>-1803225.0336071139</v>
      </c>
      <c r="M270" s="34">
        <v>1126098.5572708424</v>
      </c>
      <c r="N270" s="308">
        <f>SUM(Yhteenveto[[#This Row],[Statsandelar före skatteutjämning ]]+Yhteenveto[[#This Row],[Utjämning av statsandelarna på basis av skatteinkomsterna]])</f>
        <v>-677126.4763362715</v>
      </c>
      <c r="O270" s="244">
        <v>518548.33069202688</v>
      </c>
      <c r="P270" s="380">
        <f>SUM(Yhteenveto[[#This Row],[Statsandel för kommunal basservice, sammanlagt ]:[Ersättning för förlorade skatteinkomster orsakade av förändringar i beskattningsgrunden ]])</f>
        <v>-158578.14564424462</v>
      </c>
      <c r="Q270" s="34">
        <v>767631.41750000021</v>
      </c>
      <c r="R270" s="347">
        <f>+Yhteenveto[[#This Row],[Statsandel för kommunal basservice, sammanlagt ]]+Yhteenveto[[#This Row],[Ersättning för förlorade skatteinkomster orsakade av förändringar i beskattningsgrunden ]]+Yhteenveto[[#This Row],[Hemkommunsersättningar, netto]]</f>
        <v>609053.27185575559</v>
      </c>
      <c r="S270" s="11"/>
      <c r="T270"/>
    </row>
    <row r="271" spans="1:20" ht="15">
      <c r="A271" s="32">
        <v>858</v>
      </c>
      <c r="B271" s="13" t="s">
        <v>897</v>
      </c>
      <c r="C271" s="15">
        <v>40384</v>
      </c>
      <c r="D271" s="15">
        <v>69628087.839999989</v>
      </c>
      <c r="E271" s="15">
        <v>8304957.8331265263</v>
      </c>
      <c r="F271" s="234">
        <f>Yhteenveto[[#This Row],[Åldersstruktur, kalkylerade kostnader]]+Yhteenveto[[#This Row],[Andra kalkylerade kostnader]]</f>
        <v>77933045.673126519</v>
      </c>
      <c r="G271" s="329">
        <v>1388.69</v>
      </c>
      <c r="H271" s="17">
        <v>56080856.960000001</v>
      </c>
      <c r="I271" s="345">
        <f>Yhteenveto[[#This Row],[Kalkylerade kostander sammanlagt]]-Yhteenveto[[#This Row],[Självfinansieringsandel, €]]</f>
        <v>21852188.713126518</v>
      </c>
      <c r="J271" s="33">
        <v>1861231.69267372</v>
      </c>
      <c r="K271" s="34">
        <v>4645391.1615784466</v>
      </c>
      <c r="L271" s="234">
        <f>Yhteenveto[[#This Row],[Statsandel efter självfinansieringsandelen (mellansumma)]]+Yhteenveto[[#This Row],[Tilläggsdelar sammanlagt]]+Yhteenveto[[#This Row],[Minskiningar och höjningar av statsandelen, netto]]</f>
        <v>28358811.567378685</v>
      </c>
      <c r="M271" s="34">
        <v>-900341.69438742392</v>
      </c>
      <c r="N271" s="308">
        <f>SUM(Yhteenveto[[#This Row],[Statsandelar före skatteutjämning ]]+Yhteenveto[[#This Row],[Utjämning av statsandelarna på basis av skatteinkomsterna]])</f>
        <v>27458469.87299126</v>
      </c>
      <c r="O271" s="244">
        <v>4523017.9727779003</v>
      </c>
      <c r="P271" s="380">
        <f>SUM(Yhteenveto[[#This Row],[Statsandel för kommunal basservice, sammanlagt ]:[Ersättning för förlorade skatteinkomster orsakade av förändringar i beskattningsgrunden ]])</f>
        <v>31981487.845769159</v>
      </c>
      <c r="Q271" s="34">
        <v>2345798.3666500007</v>
      </c>
      <c r="R271" s="347">
        <f>+Yhteenveto[[#This Row],[Statsandel för kommunal basservice, sammanlagt ]]+Yhteenveto[[#This Row],[Ersättning för förlorade skatteinkomster orsakade av förändringar i beskattningsgrunden ]]+Yhteenveto[[#This Row],[Hemkommunsersättningar, netto]]</f>
        <v>34327286.21241916</v>
      </c>
      <c r="S271" s="11"/>
      <c r="T271"/>
    </row>
    <row r="272" spans="1:20" ht="15">
      <c r="A272" s="32">
        <v>859</v>
      </c>
      <c r="B272" s="13" t="s">
        <v>268</v>
      </c>
      <c r="C272" s="15">
        <v>6562</v>
      </c>
      <c r="D272" s="15">
        <v>18491861.289999999</v>
      </c>
      <c r="E272" s="15">
        <v>874461.79895314085</v>
      </c>
      <c r="F272" s="234">
        <f>Yhteenveto[[#This Row],[Åldersstruktur, kalkylerade kostnader]]+Yhteenveto[[#This Row],[Andra kalkylerade kostnader]]</f>
        <v>19366323.088953141</v>
      </c>
      <c r="G272" s="329">
        <v>1388.69</v>
      </c>
      <c r="H272" s="17">
        <v>9112583.7800000012</v>
      </c>
      <c r="I272" s="345">
        <f>Yhteenveto[[#This Row],[Kalkylerade kostander sammanlagt]]-Yhteenveto[[#This Row],[Självfinansieringsandel, €]]</f>
        <v>10253739.30895314</v>
      </c>
      <c r="J272" s="33">
        <v>161491.98596102622</v>
      </c>
      <c r="K272" s="34">
        <v>-3966000.6658489788</v>
      </c>
      <c r="L272" s="234">
        <f>Yhteenveto[[#This Row],[Statsandel efter självfinansieringsandelen (mellansumma)]]+Yhteenveto[[#This Row],[Tilläggsdelar sammanlagt]]+Yhteenveto[[#This Row],[Minskiningar och höjningar av statsandelen, netto]]</f>
        <v>6449230.6290651867</v>
      </c>
      <c r="M272" s="34">
        <v>4622365.8680947442</v>
      </c>
      <c r="N272" s="308">
        <f>SUM(Yhteenveto[[#This Row],[Statsandelar före skatteutjämning ]]+Yhteenveto[[#This Row],[Utjämning av statsandelarna på basis av skatteinkomsterna]])</f>
        <v>11071596.497159932</v>
      </c>
      <c r="O272" s="244">
        <v>943994.37421462615</v>
      </c>
      <c r="P272" s="380">
        <f>SUM(Yhteenveto[[#This Row],[Statsandel för kommunal basservice, sammanlagt ]:[Ersättning för förlorade skatteinkomster orsakade av förändringar i beskattningsgrunden ]])</f>
        <v>12015590.871374559</v>
      </c>
      <c r="Q272" s="34">
        <v>43472.50900000002</v>
      </c>
      <c r="R272" s="347">
        <f>+Yhteenveto[[#This Row],[Statsandel för kommunal basservice, sammanlagt ]]+Yhteenveto[[#This Row],[Ersättning för förlorade skatteinkomster orsakade av förändringar i beskattningsgrunden ]]+Yhteenveto[[#This Row],[Hemkommunsersättningar, netto]]</f>
        <v>12059063.380374558</v>
      </c>
      <c r="S272" s="11"/>
      <c r="T272"/>
    </row>
    <row r="273" spans="1:20" ht="15">
      <c r="A273" s="32">
        <v>886</v>
      </c>
      <c r="B273" s="13" t="s">
        <v>898</v>
      </c>
      <c r="C273" s="15">
        <v>12599</v>
      </c>
      <c r="D273" s="15">
        <v>20024096.109999999</v>
      </c>
      <c r="E273" s="15">
        <v>1682395.539154964</v>
      </c>
      <c r="F273" s="234">
        <f>Yhteenveto[[#This Row],[Åldersstruktur, kalkylerade kostnader]]+Yhteenveto[[#This Row],[Andra kalkylerade kostnader]]</f>
        <v>21706491.649154965</v>
      </c>
      <c r="G273" s="329">
        <v>1388.69</v>
      </c>
      <c r="H273" s="17">
        <v>17496105.310000002</v>
      </c>
      <c r="I273" s="345">
        <f>Yhteenveto[[#This Row],[Kalkylerade kostander sammanlagt]]-Yhteenveto[[#This Row],[Självfinansieringsandel, €]]</f>
        <v>4210386.3391549625</v>
      </c>
      <c r="J273" s="33">
        <v>356412.54433710006</v>
      </c>
      <c r="K273" s="34">
        <v>-2749214.9358003587</v>
      </c>
      <c r="L273" s="234">
        <f>Yhteenveto[[#This Row],[Statsandel efter självfinansieringsandelen (mellansumma)]]+Yhteenveto[[#This Row],[Tilläggsdelar sammanlagt]]+Yhteenveto[[#This Row],[Minskiningar och höjningar av statsandelen, netto]]</f>
        <v>1817583.9476917041</v>
      </c>
      <c r="M273" s="34">
        <v>3618175.395542888</v>
      </c>
      <c r="N273" s="308">
        <f>SUM(Yhteenveto[[#This Row],[Statsandelar före skatteutjämning ]]+Yhteenveto[[#This Row],[Utjämning av statsandelarna på basis av skatteinkomsterna]])</f>
        <v>5435759.3432345921</v>
      </c>
      <c r="O273" s="244">
        <v>1907243.906523976</v>
      </c>
      <c r="P273" s="380">
        <f>SUM(Yhteenveto[[#This Row],[Statsandel för kommunal basservice, sammanlagt ]:[Ersättning för förlorade skatteinkomster orsakade av förändringar i beskattningsgrunden ]])</f>
        <v>7343003.2497585677</v>
      </c>
      <c r="Q273" s="34">
        <v>28518.204599999823</v>
      </c>
      <c r="R273" s="347">
        <f>+Yhteenveto[[#This Row],[Statsandel för kommunal basservice, sammanlagt ]]+Yhteenveto[[#This Row],[Ersättning för förlorade skatteinkomster orsakade av förändringar i beskattningsgrunden ]]+Yhteenveto[[#This Row],[Hemkommunsersättningar, netto]]</f>
        <v>7371521.4543585675</v>
      </c>
      <c r="S273" s="11"/>
      <c r="T273"/>
    </row>
    <row r="274" spans="1:20" ht="15">
      <c r="A274" s="32">
        <v>887</v>
      </c>
      <c r="B274" s="13" t="s">
        <v>270</v>
      </c>
      <c r="C274" s="15">
        <v>4569</v>
      </c>
      <c r="D274" s="15">
        <v>5668813.5899999999</v>
      </c>
      <c r="E274" s="15">
        <v>1022333.5747670913</v>
      </c>
      <c r="F274" s="234">
        <f>Yhteenveto[[#This Row],[Åldersstruktur, kalkylerade kostnader]]+Yhteenveto[[#This Row],[Andra kalkylerade kostnader]]</f>
        <v>6691147.1647670912</v>
      </c>
      <c r="G274" s="329">
        <v>1388.69</v>
      </c>
      <c r="H274" s="17">
        <v>6344924.6100000003</v>
      </c>
      <c r="I274" s="345">
        <f>Yhteenveto[[#This Row],[Kalkylerade kostander sammanlagt]]-Yhteenveto[[#This Row],[Självfinansieringsandel, €]]</f>
        <v>346222.55476709083</v>
      </c>
      <c r="J274" s="33">
        <v>124335.92996123931</v>
      </c>
      <c r="K274" s="34">
        <v>-1442440.203230798</v>
      </c>
      <c r="L274" s="234">
        <f>Yhteenveto[[#This Row],[Statsandel efter självfinansieringsandelen (mellansumma)]]+Yhteenveto[[#This Row],[Tilläggsdelar sammanlagt]]+Yhteenveto[[#This Row],[Minskiningar och höjningar av statsandelen, netto]]</f>
        <v>-971881.71850246785</v>
      </c>
      <c r="M274" s="34">
        <v>2580192.1882263105</v>
      </c>
      <c r="N274" s="308">
        <f>SUM(Yhteenveto[[#This Row],[Statsandelar före skatteutjämning ]]+Yhteenveto[[#This Row],[Utjämning av statsandelarna på basis av skatteinkomsterna]])</f>
        <v>1608310.4697238426</v>
      </c>
      <c r="O274" s="244">
        <v>1037260.1293238909</v>
      </c>
      <c r="P274" s="380">
        <f>SUM(Yhteenveto[[#This Row],[Statsandel för kommunal basservice, sammanlagt ]:[Ersättning för förlorade skatteinkomster orsakade av förändringar i beskattningsgrunden ]])</f>
        <v>2645570.5990477335</v>
      </c>
      <c r="Q274" s="34">
        <v>227551.88049999994</v>
      </c>
      <c r="R274" s="347">
        <f>+Yhteenveto[[#This Row],[Statsandel för kommunal basservice, sammanlagt ]]+Yhteenveto[[#This Row],[Ersättning för förlorade skatteinkomster orsakade av förändringar i beskattningsgrunden ]]+Yhteenveto[[#This Row],[Hemkommunsersättningar, netto]]</f>
        <v>2873122.4795477334</v>
      </c>
      <c r="S274" s="11"/>
      <c r="T274"/>
    </row>
    <row r="275" spans="1:20" ht="15">
      <c r="A275" s="32">
        <v>889</v>
      </c>
      <c r="B275" s="13" t="s">
        <v>271</v>
      </c>
      <c r="C275" s="15">
        <v>2523</v>
      </c>
      <c r="D275" s="15">
        <v>3496354.53</v>
      </c>
      <c r="E275" s="15">
        <v>1616938.6525994835</v>
      </c>
      <c r="F275" s="234">
        <f>Yhteenveto[[#This Row],[Åldersstruktur, kalkylerade kostnader]]+Yhteenveto[[#This Row],[Andra kalkylerade kostnader]]</f>
        <v>5113293.1825994831</v>
      </c>
      <c r="G275" s="329">
        <v>1388.69</v>
      </c>
      <c r="H275" s="17">
        <v>3503664.87</v>
      </c>
      <c r="I275" s="345">
        <f>Yhteenveto[[#This Row],[Kalkylerade kostander sammanlagt]]-Yhteenveto[[#This Row],[Självfinansieringsandel, €]]</f>
        <v>1609628.3125994829</v>
      </c>
      <c r="J275" s="33">
        <v>398677.96272053692</v>
      </c>
      <c r="K275" s="34">
        <v>1162641.1507695788</v>
      </c>
      <c r="L275" s="234">
        <f>Yhteenveto[[#This Row],[Statsandel efter självfinansieringsandelen (mellansumma)]]+Yhteenveto[[#This Row],[Tilläggsdelar sammanlagt]]+Yhteenveto[[#This Row],[Minskiningar och höjningar av statsandelen, netto]]</f>
        <v>3170947.4260895988</v>
      </c>
      <c r="M275" s="34">
        <v>1145506.5896339284</v>
      </c>
      <c r="N275" s="308">
        <f>SUM(Yhteenveto[[#This Row],[Statsandelar före skatteutjämning ]]+Yhteenveto[[#This Row],[Utjämning av statsandelarna på basis av skatteinkomsterna]])</f>
        <v>4316454.0157235274</v>
      </c>
      <c r="O275" s="244">
        <v>552984.30280738708</v>
      </c>
      <c r="P275" s="380">
        <f>SUM(Yhteenveto[[#This Row],[Statsandel för kommunal basservice, sammanlagt ]:[Ersättning för förlorade skatteinkomster orsakade av förändringar i beskattningsgrunden ]])</f>
        <v>4869438.3185309144</v>
      </c>
      <c r="Q275" s="34">
        <v>158852.18799999999</v>
      </c>
      <c r="R275" s="347">
        <f>+Yhteenveto[[#This Row],[Statsandel för kommunal basservice, sammanlagt ]]+Yhteenveto[[#This Row],[Ersättning för förlorade skatteinkomster orsakade av förändringar i beskattningsgrunden ]]+Yhteenveto[[#This Row],[Hemkommunsersättningar, netto]]</f>
        <v>5028290.5065309145</v>
      </c>
      <c r="S275" s="11"/>
      <c r="T275"/>
    </row>
    <row r="276" spans="1:20" ht="15">
      <c r="A276" s="32">
        <v>890</v>
      </c>
      <c r="B276" s="13" t="s">
        <v>272</v>
      </c>
      <c r="C276" s="15">
        <v>1180</v>
      </c>
      <c r="D276" s="15">
        <v>1507736.67</v>
      </c>
      <c r="E276" s="15">
        <v>1186702.7456950804</v>
      </c>
      <c r="F276" s="234">
        <f>Yhteenveto[[#This Row],[Åldersstruktur, kalkylerade kostnader]]+Yhteenveto[[#This Row],[Andra kalkylerade kostnader]]</f>
        <v>2694439.4156950805</v>
      </c>
      <c r="G276" s="329">
        <v>1388.69</v>
      </c>
      <c r="H276" s="17">
        <v>1638654.2</v>
      </c>
      <c r="I276" s="345">
        <f>Yhteenveto[[#This Row],[Kalkylerade kostander sammanlagt]]-Yhteenveto[[#This Row],[Självfinansieringsandel, €]]</f>
        <v>1055785.2156950806</v>
      </c>
      <c r="J276" s="33">
        <v>912435.09074164217</v>
      </c>
      <c r="K276" s="34">
        <v>286874.02862022305</v>
      </c>
      <c r="L276" s="234">
        <f>Yhteenveto[[#This Row],[Statsandel efter självfinansieringsandelen (mellansumma)]]+Yhteenveto[[#This Row],[Tilläggsdelar sammanlagt]]+Yhteenveto[[#This Row],[Minskiningar och höjningar av statsandelen, netto]]</f>
        <v>2255094.3350569457</v>
      </c>
      <c r="M276" s="34">
        <v>425286.8428775295</v>
      </c>
      <c r="N276" s="308">
        <f>SUM(Yhteenveto[[#This Row],[Statsandelar före skatteutjämning ]]+Yhteenveto[[#This Row],[Utjämning av statsandelarna på basis av skatteinkomsterna]])</f>
        <v>2680381.1779344752</v>
      </c>
      <c r="O276" s="244">
        <v>237723.01733606966</v>
      </c>
      <c r="P276" s="380">
        <f>SUM(Yhteenveto[[#This Row],[Statsandel för kommunal basservice, sammanlagt ]:[Ersättning för förlorade skatteinkomster orsakade av förändringar i beskattningsgrunden ]])</f>
        <v>2918104.1952705448</v>
      </c>
      <c r="Q276" s="34">
        <v>31328.850000000006</v>
      </c>
      <c r="R276" s="347">
        <f>+Yhteenveto[[#This Row],[Statsandel för kommunal basservice, sammanlagt ]]+Yhteenveto[[#This Row],[Ersättning för förlorade skatteinkomster orsakade av förändringar i beskattningsgrunden ]]+Yhteenveto[[#This Row],[Hemkommunsersättningar, netto]]</f>
        <v>2949433.0452705449</v>
      </c>
      <c r="S276" s="11"/>
      <c r="T276"/>
    </row>
    <row r="277" spans="1:20" ht="15">
      <c r="A277" s="32">
        <v>892</v>
      </c>
      <c r="B277" s="13" t="s">
        <v>273</v>
      </c>
      <c r="C277" s="15">
        <v>3592</v>
      </c>
      <c r="D277" s="15">
        <v>8309719.2699999996</v>
      </c>
      <c r="E277" s="15">
        <v>656720.77205575281</v>
      </c>
      <c r="F277" s="234">
        <f>Yhteenveto[[#This Row],[Åldersstruktur, kalkylerade kostnader]]+Yhteenveto[[#This Row],[Andra kalkylerade kostnader]]</f>
        <v>8966440.0420557521</v>
      </c>
      <c r="G277" s="329">
        <v>1388.69</v>
      </c>
      <c r="H277" s="17">
        <v>4988174.4800000004</v>
      </c>
      <c r="I277" s="345">
        <f>Yhteenveto[[#This Row],[Kalkylerade kostander sammanlagt]]-Yhteenveto[[#This Row],[Självfinansieringsandel, €]]</f>
        <v>3978265.5620557517</v>
      </c>
      <c r="J277" s="33">
        <v>102195.06676424973</v>
      </c>
      <c r="K277" s="34">
        <v>286000.71170167095</v>
      </c>
      <c r="L277" s="234">
        <f>Yhteenveto[[#This Row],[Statsandel efter självfinansieringsandelen (mellansumma)]]+Yhteenveto[[#This Row],[Tilläggsdelar sammanlagt]]+Yhteenveto[[#This Row],[Minskiningar och höjningar av statsandelen, netto]]</f>
        <v>4366461.3405216727</v>
      </c>
      <c r="M277" s="34">
        <v>2094213.03494639</v>
      </c>
      <c r="N277" s="308">
        <f>SUM(Yhteenveto[[#This Row],[Statsandelar före skatteutjämning ]]+Yhteenveto[[#This Row],[Utjämning av statsandelarna på basis av skatteinkomsterna]])</f>
        <v>6460674.3754680622</v>
      </c>
      <c r="O277" s="244">
        <v>579322.10097779008</v>
      </c>
      <c r="P277" s="380">
        <f>SUM(Yhteenveto[[#This Row],[Statsandel för kommunal basservice, sammanlagt ]:[Ersättning för förlorade skatteinkomster orsakade av förändringar i beskattningsgrunden ]])</f>
        <v>7039996.4764458518</v>
      </c>
      <c r="Q277" s="34">
        <v>-6743.1620000000112</v>
      </c>
      <c r="R277" s="347">
        <f>+Yhteenveto[[#This Row],[Statsandel för kommunal basservice, sammanlagt ]]+Yhteenveto[[#This Row],[Ersättning för förlorade skatteinkomster orsakade av förändringar i beskattningsgrunden ]]+Yhteenveto[[#This Row],[Hemkommunsersättningar, netto]]</f>
        <v>7033253.3144458514</v>
      </c>
      <c r="S277" s="11"/>
      <c r="T277"/>
    </row>
    <row r="278" spans="1:20" ht="15">
      <c r="A278" s="32">
        <v>893</v>
      </c>
      <c r="B278" s="13" t="s">
        <v>899</v>
      </c>
      <c r="C278" s="15">
        <v>7434</v>
      </c>
      <c r="D278" s="15">
        <v>12870415.689999999</v>
      </c>
      <c r="E278" s="15">
        <v>3989086.3612272982</v>
      </c>
      <c r="F278" s="234">
        <f>Yhteenveto[[#This Row],[Åldersstruktur, kalkylerade kostnader]]+Yhteenveto[[#This Row],[Andra kalkylerade kostnader]]</f>
        <v>16859502.051227298</v>
      </c>
      <c r="G278" s="329">
        <v>1388.69</v>
      </c>
      <c r="H278" s="17">
        <v>10323521.460000001</v>
      </c>
      <c r="I278" s="345">
        <f>Yhteenveto[[#This Row],[Kalkylerade kostander sammanlagt]]-Yhteenveto[[#This Row],[Självfinansieringsandel, €]]</f>
        <v>6535980.5912272967</v>
      </c>
      <c r="J278" s="33">
        <v>224670.46327187627</v>
      </c>
      <c r="K278" s="34">
        <v>-1256892.7997060856</v>
      </c>
      <c r="L278" s="234">
        <f>Yhteenveto[[#This Row],[Statsandel efter självfinansieringsandelen (mellansumma)]]+Yhteenveto[[#This Row],[Tilläggsdelar sammanlagt]]+Yhteenveto[[#This Row],[Minskiningar och höjningar av statsandelen, netto]]</f>
        <v>5503758.254793087</v>
      </c>
      <c r="M278" s="34">
        <v>2395571.8398203081</v>
      </c>
      <c r="N278" s="308">
        <f>SUM(Yhteenveto[[#This Row],[Statsandelar före skatteutjämning ]]+Yhteenveto[[#This Row],[Utjämning av statsandelarna på basis av skatteinkomsterna]])</f>
        <v>7899330.0946133956</v>
      </c>
      <c r="O278" s="244">
        <v>1516510.5745014292</v>
      </c>
      <c r="P278" s="380">
        <f>SUM(Yhteenveto[[#This Row],[Statsandel för kommunal basservice, sammanlagt ]:[Ersättning för förlorade skatteinkomster orsakade av förändringar i beskattningsgrunden ]])</f>
        <v>9415840.6691148244</v>
      </c>
      <c r="Q278" s="34">
        <v>74.59250000002794</v>
      </c>
      <c r="R278" s="347">
        <f>+Yhteenveto[[#This Row],[Statsandel för kommunal basservice, sammanlagt ]]+Yhteenveto[[#This Row],[Ersättning för förlorade skatteinkomster orsakade av förändringar i beskattningsgrunden ]]+Yhteenveto[[#This Row],[Hemkommunsersättningar, netto]]</f>
        <v>9415915.2616148237</v>
      </c>
      <c r="S278" s="11"/>
      <c r="T278"/>
    </row>
    <row r="279" spans="1:20" ht="15">
      <c r="A279" s="32">
        <v>895</v>
      </c>
      <c r="B279" s="13" t="s">
        <v>900</v>
      </c>
      <c r="C279" s="15">
        <v>15092</v>
      </c>
      <c r="D279" s="15">
        <v>19117837.809999999</v>
      </c>
      <c r="E279" s="15">
        <v>3955794.1681295573</v>
      </c>
      <c r="F279" s="234">
        <f>Yhteenveto[[#This Row],[Åldersstruktur, kalkylerade kostnader]]+Yhteenveto[[#This Row],[Andra kalkylerade kostnader]]</f>
        <v>23073631.978129555</v>
      </c>
      <c r="G279" s="329">
        <v>1388.69</v>
      </c>
      <c r="H279" s="17">
        <v>20958109.48</v>
      </c>
      <c r="I279" s="345">
        <f>Yhteenveto[[#This Row],[Kalkylerade kostander sammanlagt]]-Yhteenveto[[#This Row],[Självfinansieringsandel, €]]</f>
        <v>2115522.4981295541</v>
      </c>
      <c r="J279" s="33">
        <v>533874.15233287902</v>
      </c>
      <c r="K279" s="34">
        <v>129577.94237239042</v>
      </c>
      <c r="L279" s="234">
        <f>Yhteenveto[[#This Row],[Statsandel efter självfinansieringsandelen (mellansumma)]]+Yhteenveto[[#This Row],[Tilläggsdelar sammanlagt]]+Yhteenveto[[#This Row],[Minskiningar och höjningar av statsandelen, netto]]</f>
        <v>2778974.5928348238</v>
      </c>
      <c r="M279" s="34">
        <v>1794596.7273950984</v>
      </c>
      <c r="N279" s="308">
        <f>SUM(Yhteenveto[[#This Row],[Statsandelar före skatteutjämning ]]+Yhteenveto[[#This Row],[Utjämning av statsandelarna på basis av skatteinkomsterna]])</f>
        <v>4573571.3202299224</v>
      </c>
      <c r="O279" s="244">
        <v>2603416.4578149375</v>
      </c>
      <c r="P279" s="380">
        <f>SUM(Yhteenveto[[#This Row],[Statsandel för kommunal basservice, sammanlagt ]:[Ersättning för förlorade skatteinkomster orsakade av förändringar i beskattningsgrunden ]])</f>
        <v>7176987.7780448599</v>
      </c>
      <c r="Q279" s="34">
        <v>251302.13249999986</v>
      </c>
      <c r="R279" s="347">
        <f>+Yhteenveto[[#This Row],[Statsandel för kommunal basservice, sammanlagt ]]+Yhteenveto[[#This Row],[Ersättning för förlorade skatteinkomster orsakade av förändringar i beskattningsgrunden ]]+Yhteenveto[[#This Row],[Hemkommunsersättningar, netto]]</f>
        <v>7428289.9105448602</v>
      </c>
      <c r="S279" s="11"/>
      <c r="T279"/>
    </row>
    <row r="280" spans="1:20" ht="15">
      <c r="A280" s="32">
        <v>905</v>
      </c>
      <c r="B280" s="13" t="s">
        <v>901</v>
      </c>
      <c r="C280" s="15">
        <v>67988</v>
      </c>
      <c r="D280" s="15">
        <v>95680878.760000005</v>
      </c>
      <c r="E280" s="15">
        <v>23452544.707570486</v>
      </c>
      <c r="F280" s="234">
        <f>Yhteenveto[[#This Row],[Åldersstruktur, kalkylerade kostnader]]+Yhteenveto[[#This Row],[Andra kalkylerade kostnader]]</f>
        <v>119133423.46757048</v>
      </c>
      <c r="G280" s="329">
        <v>1388.69</v>
      </c>
      <c r="H280" s="17">
        <v>94414255.719999999</v>
      </c>
      <c r="I280" s="345">
        <f>Yhteenveto[[#This Row],[Kalkylerade kostander sammanlagt]]-Yhteenveto[[#This Row],[Självfinansieringsandel, €]]</f>
        <v>24719167.747570485</v>
      </c>
      <c r="J280" s="33">
        <v>2813040.3395534572</v>
      </c>
      <c r="K280" s="34">
        <v>-30537219.594400801</v>
      </c>
      <c r="L280" s="234">
        <f>Yhteenveto[[#This Row],[Statsandel efter självfinansieringsandelen (mellansumma)]]+Yhteenveto[[#This Row],[Tilläggsdelar sammanlagt]]+Yhteenveto[[#This Row],[Minskiningar och höjningar av statsandelen, netto]]</f>
        <v>-3005011.5072768591</v>
      </c>
      <c r="M280" s="34">
        <v>3179511.19281467</v>
      </c>
      <c r="N280" s="308">
        <f>SUM(Yhteenveto[[#This Row],[Statsandelar före skatteutjämning ]]+Yhteenveto[[#This Row],[Utjämning av statsandelarna på basis av skatteinkomsterna]])</f>
        <v>174499.6855378109</v>
      </c>
      <c r="O280" s="244">
        <v>10587144.681542942</v>
      </c>
      <c r="P280" s="380">
        <f>SUM(Yhteenveto[[#This Row],[Statsandel för kommunal basservice, sammanlagt ]:[Ersättning för förlorade skatteinkomster orsakade av förändringar i beskattningsgrunden ]])</f>
        <v>10761644.367080754</v>
      </c>
      <c r="Q280" s="34">
        <v>-5458616.4922999982</v>
      </c>
      <c r="R280" s="347">
        <f>+Yhteenveto[[#This Row],[Statsandel för kommunal basservice, sammanlagt ]]+Yhteenveto[[#This Row],[Ersättning för förlorade skatteinkomster orsakade av förändringar i beskattningsgrunden ]]+Yhteenveto[[#This Row],[Hemkommunsersättningar, netto]]</f>
        <v>5303027.8747807555</v>
      </c>
      <c r="S280" s="11"/>
      <c r="T280"/>
    </row>
    <row r="281" spans="1:20" ht="15">
      <c r="A281" s="32">
        <v>908</v>
      </c>
      <c r="B281" s="13" t="s">
        <v>277</v>
      </c>
      <c r="C281" s="15">
        <v>20703</v>
      </c>
      <c r="D281" s="15">
        <v>30756098.930000003</v>
      </c>
      <c r="E281" s="15">
        <v>3419363.6713807289</v>
      </c>
      <c r="F281" s="234">
        <f>Yhteenveto[[#This Row],[Åldersstruktur, kalkylerade kostnader]]+Yhteenveto[[#This Row],[Andra kalkylerade kostnader]]</f>
        <v>34175462.601380736</v>
      </c>
      <c r="G281" s="329">
        <v>1388.69</v>
      </c>
      <c r="H281" s="17">
        <v>28750049.07</v>
      </c>
      <c r="I281" s="345">
        <f>Yhteenveto[[#This Row],[Kalkylerade kostander sammanlagt]]-Yhteenveto[[#This Row],[Självfinansieringsandel, €]]</f>
        <v>5425413.5313807353</v>
      </c>
      <c r="J281" s="33">
        <v>616223.36251335975</v>
      </c>
      <c r="K281" s="34">
        <v>-5815740.2544861268</v>
      </c>
      <c r="L281" s="234">
        <f>Yhteenveto[[#This Row],[Statsandel efter självfinansieringsandelen (mellansumma)]]+Yhteenveto[[#This Row],[Tilläggsdelar sammanlagt]]+Yhteenveto[[#This Row],[Minskiningar och höjningar av statsandelen, netto]]</f>
        <v>225896.63940796815</v>
      </c>
      <c r="M281" s="34">
        <v>4281392.3095552186</v>
      </c>
      <c r="N281" s="308">
        <f>SUM(Yhteenveto[[#This Row],[Statsandelar före skatteutjämning ]]+Yhteenveto[[#This Row],[Utjämning av statsandelarna på basis av skatteinkomsterna]])</f>
        <v>4507288.9489631867</v>
      </c>
      <c r="O281" s="244">
        <v>2863396.2832361627</v>
      </c>
      <c r="P281" s="380">
        <f>SUM(Yhteenveto[[#This Row],[Statsandel för kommunal basservice, sammanlagt ]:[Ersättning för förlorade skatteinkomster orsakade av förändringar i beskattningsgrunden ]])</f>
        <v>7370685.2321993494</v>
      </c>
      <c r="Q281" s="34">
        <v>-117781.5575</v>
      </c>
      <c r="R281" s="347">
        <f>+Yhteenveto[[#This Row],[Statsandel för kommunal basservice, sammanlagt ]]+Yhteenveto[[#This Row],[Ersättning för förlorade skatteinkomster orsakade av förändringar i beskattningsgrunden ]]+Yhteenveto[[#This Row],[Hemkommunsersättningar, netto]]</f>
        <v>7252903.6746993493</v>
      </c>
      <c r="S281" s="11"/>
      <c r="T281"/>
    </row>
    <row r="282" spans="1:20" ht="15">
      <c r="A282" s="32">
        <v>915</v>
      </c>
      <c r="B282" s="13" t="s">
        <v>278</v>
      </c>
      <c r="C282" s="15">
        <v>19759</v>
      </c>
      <c r="D282" s="15">
        <v>22816514.469999999</v>
      </c>
      <c r="E282" s="15">
        <v>3728137.1708496595</v>
      </c>
      <c r="F282" s="234">
        <f>Yhteenveto[[#This Row],[Åldersstruktur, kalkylerade kostnader]]+Yhteenveto[[#This Row],[Andra kalkylerade kostnader]]</f>
        <v>26544651.640849657</v>
      </c>
      <c r="G282" s="329">
        <v>1388.69</v>
      </c>
      <c r="H282" s="17">
        <v>27439125.710000001</v>
      </c>
      <c r="I282" s="345">
        <f>Yhteenveto[[#This Row],[Kalkylerade kostander sammanlagt]]-Yhteenveto[[#This Row],[Självfinansieringsandel, €]]</f>
        <v>-894474.06915034354</v>
      </c>
      <c r="J282" s="33">
        <v>789583.00565228635</v>
      </c>
      <c r="K282" s="34">
        <v>-3175993.1248742673</v>
      </c>
      <c r="L282" s="234">
        <f>Yhteenveto[[#This Row],[Statsandel efter självfinansieringsandelen (mellansumma)]]+Yhteenveto[[#This Row],[Tilläggsdelar sammanlagt]]+Yhteenveto[[#This Row],[Minskiningar och höjningar av statsandelen, netto]]</f>
        <v>-3280884.1883723242</v>
      </c>
      <c r="M282" s="34">
        <v>6074696.8803582322</v>
      </c>
      <c r="N282" s="308">
        <f>SUM(Yhteenveto[[#This Row],[Statsandelar före skatteutjämning ]]+Yhteenveto[[#This Row],[Utjämning av statsandelarna på basis av skatteinkomsterna]])</f>
        <v>2793812.691985908</v>
      </c>
      <c r="O282" s="244">
        <v>3310473.3823810727</v>
      </c>
      <c r="P282" s="380">
        <f>SUM(Yhteenveto[[#This Row],[Statsandel för kommunal basservice, sammanlagt ]:[Ersättning för förlorade skatteinkomster orsakade av förändringar i beskattningsgrunden ]])</f>
        <v>6104286.0743669812</v>
      </c>
      <c r="Q282" s="34">
        <v>178216.40099999995</v>
      </c>
      <c r="R282" s="347">
        <f>+Yhteenveto[[#This Row],[Statsandel för kommunal basservice, sammanlagt ]]+Yhteenveto[[#This Row],[Ersättning för förlorade skatteinkomster orsakade av förändringar i beskattningsgrunden ]]+Yhteenveto[[#This Row],[Hemkommunsersättningar, netto]]</f>
        <v>6282502.4753669808</v>
      </c>
      <c r="S282" s="11"/>
      <c r="T282"/>
    </row>
    <row r="283" spans="1:20" ht="15">
      <c r="A283" s="32">
        <v>918</v>
      </c>
      <c r="B283" s="13" t="s">
        <v>279</v>
      </c>
      <c r="C283" s="15">
        <v>2228</v>
      </c>
      <c r="D283" s="15">
        <v>3051348.21</v>
      </c>
      <c r="E283" s="15">
        <v>475455.25692305726</v>
      </c>
      <c r="F283" s="234">
        <f>Yhteenveto[[#This Row],[Åldersstruktur, kalkylerade kostnader]]+Yhteenveto[[#This Row],[Andra kalkylerade kostnader]]</f>
        <v>3526803.4669230571</v>
      </c>
      <c r="G283" s="329">
        <v>1388.69</v>
      </c>
      <c r="H283" s="17">
        <v>3094001.3200000003</v>
      </c>
      <c r="I283" s="345">
        <f>Yhteenveto[[#This Row],[Kalkylerade kostander sammanlagt]]-Yhteenveto[[#This Row],[Självfinansieringsandel, €]]</f>
        <v>432802.1469230568</v>
      </c>
      <c r="J283" s="33">
        <v>49926.664299534903</v>
      </c>
      <c r="K283" s="34">
        <v>-278177.96415260975</v>
      </c>
      <c r="L283" s="234">
        <f>Yhteenveto[[#This Row],[Statsandel efter självfinansieringsandelen (mellansumma)]]+Yhteenveto[[#This Row],[Tilläggsdelar sammanlagt]]+Yhteenveto[[#This Row],[Minskiningar och höjningar av statsandelen, netto]]</f>
        <v>204550.84706998197</v>
      </c>
      <c r="M283" s="34">
        <v>924420.81660341076</v>
      </c>
      <c r="N283" s="308">
        <f>SUM(Yhteenveto[[#This Row],[Statsandelar före skatteutjämning ]]+Yhteenveto[[#This Row],[Utjämning av statsandelarna på basis av skatteinkomsterna]])</f>
        <v>1128971.6636733927</v>
      </c>
      <c r="O283" s="244">
        <v>510136.77889194078</v>
      </c>
      <c r="P283" s="380">
        <f>SUM(Yhteenveto[[#This Row],[Statsandel för kommunal basservice, sammanlagt ]:[Ersättning för förlorade skatteinkomster orsakade av förändringar i beskattningsgrunden ]])</f>
        <v>1639108.4425653336</v>
      </c>
      <c r="Q283" s="34">
        <v>14291.922999999995</v>
      </c>
      <c r="R283" s="347">
        <f>+Yhteenveto[[#This Row],[Statsandel för kommunal basservice, sammanlagt ]]+Yhteenveto[[#This Row],[Ersättning för förlorade skatteinkomster orsakade av förändringar i beskattningsgrunden ]]+Yhteenveto[[#This Row],[Hemkommunsersättningar, netto]]</f>
        <v>1653400.3655653335</v>
      </c>
      <c r="S283" s="11"/>
      <c r="T283"/>
    </row>
    <row r="284" spans="1:20" ht="15">
      <c r="A284" s="32">
        <v>921</v>
      </c>
      <c r="B284" s="13" t="s">
        <v>280</v>
      </c>
      <c r="C284" s="15">
        <v>1894</v>
      </c>
      <c r="D284" s="15">
        <v>1705205.92</v>
      </c>
      <c r="E284" s="15">
        <v>554123.31276180129</v>
      </c>
      <c r="F284" s="234">
        <f>Yhteenveto[[#This Row],[Åldersstruktur, kalkylerade kostnader]]+Yhteenveto[[#This Row],[Andra kalkylerade kostnader]]</f>
        <v>2259329.2327618012</v>
      </c>
      <c r="G284" s="329">
        <v>1388.69</v>
      </c>
      <c r="H284" s="17">
        <v>2630178.8600000003</v>
      </c>
      <c r="I284" s="345">
        <f>Yhteenveto[[#This Row],[Kalkylerade kostander sammanlagt]]-Yhteenveto[[#This Row],[Självfinansieringsandel, €]]</f>
        <v>-370849.62723819911</v>
      </c>
      <c r="J284" s="33">
        <v>630075.52226955886</v>
      </c>
      <c r="K284" s="34">
        <v>558315.48606271553</v>
      </c>
      <c r="L284" s="234">
        <f>Yhteenveto[[#This Row],[Statsandel efter självfinansieringsandelen (mellansumma)]]+Yhteenveto[[#This Row],[Tilläggsdelar sammanlagt]]+Yhteenveto[[#This Row],[Minskiningar och höjningar av statsandelen, netto]]</f>
        <v>817541.38109407527</v>
      </c>
      <c r="M284" s="34">
        <v>1060693.5749849083</v>
      </c>
      <c r="N284" s="308">
        <f>SUM(Yhteenveto[[#This Row],[Statsandelar före skatteutjämning ]]+Yhteenveto[[#This Row],[Utjämning av statsandelarna på basis av skatteinkomsterna]])</f>
        <v>1878234.9560789836</v>
      </c>
      <c r="O284" s="244">
        <v>489829.10183069477</v>
      </c>
      <c r="P284" s="380">
        <f>SUM(Yhteenveto[[#This Row],[Statsandel för kommunal basservice, sammanlagt ]:[Ersättning för förlorade skatteinkomster orsakade av förändringar i beskattningsgrunden ]])</f>
        <v>2368064.0579096782</v>
      </c>
      <c r="Q284" s="34">
        <v>202265.02299999999</v>
      </c>
      <c r="R284" s="347">
        <f>+Yhteenveto[[#This Row],[Statsandel för kommunal basservice, sammanlagt ]]+Yhteenveto[[#This Row],[Ersättning för förlorade skatteinkomster orsakade av förändringar i beskattningsgrunden ]]+Yhteenveto[[#This Row],[Hemkommunsersättningar, netto]]</f>
        <v>2570329.0809096782</v>
      </c>
      <c r="S284" s="11"/>
      <c r="T284"/>
    </row>
    <row r="285" spans="1:20" ht="15">
      <c r="A285" s="32">
        <v>922</v>
      </c>
      <c r="B285" s="13" t="s">
        <v>281</v>
      </c>
      <c r="C285" s="15">
        <v>4501</v>
      </c>
      <c r="D285" s="15">
        <v>8359914.4900000002</v>
      </c>
      <c r="E285" s="15">
        <v>602962.45489636727</v>
      </c>
      <c r="F285" s="234">
        <f>Yhteenveto[[#This Row],[Åldersstruktur, kalkylerade kostnader]]+Yhteenveto[[#This Row],[Andra kalkylerade kostnader]]</f>
        <v>8962876.9448963683</v>
      </c>
      <c r="G285" s="329">
        <v>1388.69</v>
      </c>
      <c r="H285" s="17">
        <v>6250493.6900000004</v>
      </c>
      <c r="I285" s="345">
        <f>Yhteenveto[[#This Row],[Kalkylerade kostander sammanlagt]]-Yhteenveto[[#This Row],[Självfinansieringsandel, €]]</f>
        <v>2712383.2548963679</v>
      </c>
      <c r="J285" s="33">
        <v>176535.10087885347</v>
      </c>
      <c r="K285" s="34">
        <v>-751980.88956782874</v>
      </c>
      <c r="L285" s="234">
        <f>Yhteenveto[[#This Row],[Statsandel efter självfinansieringsandelen (mellansumma)]]+Yhteenveto[[#This Row],[Tilläggsdelar sammanlagt]]+Yhteenveto[[#This Row],[Minskiningar och höjningar av statsandelen, netto]]</f>
        <v>2136937.4662073925</v>
      </c>
      <c r="M285" s="34">
        <v>1252799.1173364331</v>
      </c>
      <c r="N285" s="308">
        <f>SUM(Yhteenveto[[#This Row],[Statsandelar före skatteutjämning ]]+Yhteenveto[[#This Row],[Utjämning av statsandelarna på basis av skatteinkomsterna]])</f>
        <v>3389736.5835438259</v>
      </c>
      <c r="O285" s="244">
        <v>697335.80695750774</v>
      </c>
      <c r="P285" s="380">
        <f>SUM(Yhteenveto[[#This Row],[Statsandel för kommunal basservice, sammanlagt ]:[Ersättning för förlorade skatteinkomster orsakade av förändringar i beskattningsgrunden ]])</f>
        <v>4087072.3905013334</v>
      </c>
      <c r="Q285" s="34">
        <v>-84453.628499999963</v>
      </c>
      <c r="R285" s="347">
        <f>+Yhteenveto[[#This Row],[Statsandel för kommunal basservice, sammanlagt ]]+Yhteenveto[[#This Row],[Ersättning för förlorade skatteinkomster orsakade av förändringar i beskattningsgrunden ]]+Yhteenveto[[#This Row],[Hemkommunsersättningar, netto]]</f>
        <v>4002618.7620013333</v>
      </c>
      <c r="S285" s="11"/>
      <c r="T285"/>
    </row>
    <row r="286" spans="1:20" ht="15">
      <c r="A286" s="32">
        <v>924</v>
      </c>
      <c r="B286" s="13" t="s">
        <v>902</v>
      </c>
      <c r="C286" s="15">
        <v>2946</v>
      </c>
      <c r="D286" s="15">
        <v>4231451.5100000007</v>
      </c>
      <c r="E286" s="15">
        <v>690461.37653741951</v>
      </c>
      <c r="F286" s="234">
        <f>Yhteenveto[[#This Row],[Åldersstruktur, kalkylerade kostnader]]+Yhteenveto[[#This Row],[Andra kalkylerade kostnader]]</f>
        <v>4921912.8865374206</v>
      </c>
      <c r="G286" s="329">
        <v>1388.69</v>
      </c>
      <c r="H286" s="17">
        <v>4091080.74</v>
      </c>
      <c r="I286" s="345">
        <f>Yhteenveto[[#This Row],[Kalkylerade kostander sammanlagt]]-Yhteenveto[[#This Row],[Självfinansieringsandel, €]]</f>
        <v>830832.14653742034</v>
      </c>
      <c r="J286" s="33">
        <v>269329.84781473083</v>
      </c>
      <c r="K286" s="34">
        <v>-252270.23876166696</v>
      </c>
      <c r="L286" s="234">
        <f>Yhteenveto[[#This Row],[Statsandel efter självfinansieringsandelen (mellansumma)]]+Yhteenveto[[#This Row],[Tilläggsdelar sammanlagt]]+Yhteenveto[[#This Row],[Minskiningar och höjningar av statsandelen, netto]]</f>
        <v>847891.75559048424</v>
      </c>
      <c r="M286" s="34">
        <v>1638184.7060515159</v>
      </c>
      <c r="N286" s="308">
        <f>SUM(Yhteenveto[[#This Row],[Statsandelar före skatteutjämning ]]+Yhteenveto[[#This Row],[Utjämning av statsandelarna på basis av skatteinkomsterna]])</f>
        <v>2486076.4616419999</v>
      </c>
      <c r="O286" s="244">
        <v>720400.04595424735</v>
      </c>
      <c r="P286" s="380">
        <f>SUM(Yhteenveto[[#This Row],[Statsandel för kommunal basservice, sammanlagt ]:[Ersättning för förlorade skatteinkomster orsakade av förändringar i beskattningsgrunden ]])</f>
        <v>3206476.5075962474</v>
      </c>
      <c r="Q286" s="34">
        <v>16410.350000000006</v>
      </c>
      <c r="R286" s="347">
        <f>+Yhteenveto[[#This Row],[Statsandel för kommunal basservice, sammanlagt ]]+Yhteenveto[[#This Row],[Ersättning för förlorade skatteinkomster orsakade av förändringar i beskattningsgrunden ]]+Yhteenveto[[#This Row],[Hemkommunsersättningar, netto]]</f>
        <v>3222886.8575962475</v>
      </c>
      <c r="S286" s="11"/>
      <c r="T286"/>
    </row>
    <row r="287" spans="1:20" ht="15">
      <c r="A287" s="32">
        <v>925</v>
      </c>
      <c r="B287" s="13" t="s">
        <v>283</v>
      </c>
      <c r="C287" s="15">
        <v>3427</v>
      </c>
      <c r="D287" s="15">
        <v>4643979.67</v>
      </c>
      <c r="E287" s="15">
        <v>1219350.8594999905</v>
      </c>
      <c r="F287" s="234">
        <f>Yhteenveto[[#This Row],[Åldersstruktur, kalkylerade kostnader]]+Yhteenveto[[#This Row],[Andra kalkylerade kostnader]]</f>
        <v>5863330.5294999909</v>
      </c>
      <c r="G287" s="329">
        <v>1388.69</v>
      </c>
      <c r="H287" s="17">
        <v>4759040.63</v>
      </c>
      <c r="I287" s="345">
        <f>Yhteenveto[[#This Row],[Kalkylerade kostander sammanlagt]]-Yhteenveto[[#This Row],[Självfinansieringsandel, €]]</f>
        <v>1104289.899499991</v>
      </c>
      <c r="J287" s="33">
        <v>298266.71641733474</v>
      </c>
      <c r="K287" s="34">
        <v>1774223.8103818493</v>
      </c>
      <c r="L287" s="234">
        <f>Yhteenveto[[#This Row],[Statsandel efter självfinansieringsandelen (mellansumma)]]+Yhteenveto[[#This Row],[Tilläggsdelar sammanlagt]]+Yhteenveto[[#This Row],[Minskiningar och höjningar av statsandelen, netto]]</f>
        <v>3176780.4262991752</v>
      </c>
      <c r="M287" s="34">
        <v>-20416.79060073354</v>
      </c>
      <c r="N287" s="308">
        <f>SUM(Yhteenveto[[#This Row],[Statsandelar före skatteutjämning ]]+Yhteenveto[[#This Row],[Utjämning av statsandelarna på basis av skatteinkomsterna]])</f>
        <v>3156363.6356984419</v>
      </c>
      <c r="O287" s="244">
        <v>820530.34692520485</v>
      </c>
      <c r="P287" s="380">
        <f>SUM(Yhteenveto[[#This Row],[Statsandel för kommunal basservice, sammanlagt ]:[Ersättning för förlorade skatteinkomster orsakade av förändringar i beskattningsgrunden ]])</f>
        <v>3976893.982623647</v>
      </c>
      <c r="Q287" s="34">
        <v>58182.150000000009</v>
      </c>
      <c r="R287" s="347">
        <f>+Yhteenveto[[#This Row],[Statsandel för kommunal basservice, sammanlagt ]]+Yhteenveto[[#This Row],[Ersättning för förlorade skatteinkomster orsakade av förändringar i beskattningsgrunden ]]+Yhteenveto[[#This Row],[Hemkommunsersättningar, netto]]</f>
        <v>4035076.1326236469</v>
      </c>
      <c r="S287" s="11"/>
      <c r="T287"/>
    </row>
    <row r="288" spans="1:20" ht="15">
      <c r="A288" s="32">
        <v>927</v>
      </c>
      <c r="B288" s="13" t="s">
        <v>903</v>
      </c>
      <c r="C288" s="15">
        <v>28913</v>
      </c>
      <c r="D288" s="15">
        <v>49184600.63000001</v>
      </c>
      <c r="E288" s="15">
        <v>5977980.2789921006</v>
      </c>
      <c r="F288" s="234">
        <f>Yhteenveto[[#This Row],[Åldersstruktur, kalkylerade kostnader]]+Yhteenveto[[#This Row],[Andra kalkylerade kostnader]]</f>
        <v>55162580.908992112</v>
      </c>
      <c r="G288" s="329">
        <v>1388.69</v>
      </c>
      <c r="H288" s="17">
        <v>40151193.969999999</v>
      </c>
      <c r="I288" s="345">
        <f>Yhteenveto[[#This Row],[Kalkylerade kostander sammanlagt]]-Yhteenveto[[#This Row],[Självfinansieringsandel, €]]</f>
        <v>15011386.938992113</v>
      </c>
      <c r="J288" s="33">
        <v>792436.03722277051</v>
      </c>
      <c r="K288" s="34">
        <v>-1282728.7045546854</v>
      </c>
      <c r="L288" s="234">
        <f>Yhteenveto[[#This Row],[Statsandel efter självfinansieringsandelen (mellansumma)]]+Yhteenveto[[#This Row],[Tilläggsdelar sammanlagt]]+Yhteenveto[[#This Row],[Minskiningar och höjningar av statsandelen, netto]]</f>
        <v>14521094.271660198</v>
      </c>
      <c r="M288" s="34">
        <v>2622340.0928733731</v>
      </c>
      <c r="N288" s="308">
        <f>SUM(Yhteenveto[[#This Row],[Statsandelar före skatteutjämning ]]+Yhteenveto[[#This Row],[Utjämning av statsandelarna på basis av skatteinkomsterna]])</f>
        <v>17143434.36453357</v>
      </c>
      <c r="O288" s="244">
        <v>4028182.342729406</v>
      </c>
      <c r="P288" s="380">
        <f>SUM(Yhteenveto[[#This Row],[Statsandel för kommunal basservice, sammanlagt ]:[Ersättning för förlorade skatteinkomster orsakade av förändringar i beskattningsgrunden ]])</f>
        <v>21171616.707262974</v>
      </c>
      <c r="Q288" s="34">
        <v>-181300.05494999979</v>
      </c>
      <c r="R288" s="347">
        <f>+Yhteenveto[[#This Row],[Statsandel för kommunal basservice, sammanlagt ]]+Yhteenveto[[#This Row],[Ersättning för förlorade skatteinkomster orsakade av förändringar i beskattningsgrunden ]]+Yhteenveto[[#This Row],[Hemkommunsersättningar, netto]]</f>
        <v>20990316.652312975</v>
      </c>
      <c r="S288" s="11"/>
      <c r="T288"/>
    </row>
    <row r="289" spans="1:20" ht="15">
      <c r="A289" s="32">
        <v>931</v>
      </c>
      <c r="B289" s="13" t="s">
        <v>285</v>
      </c>
      <c r="C289" s="15">
        <v>5951</v>
      </c>
      <c r="D289" s="15">
        <v>6593491.1799999997</v>
      </c>
      <c r="E289" s="15">
        <v>1744074.1416296486</v>
      </c>
      <c r="F289" s="234">
        <f>Yhteenveto[[#This Row],[Åldersstruktur, kalkylerade kostnader]]+Yhteenveto[[#This Row],[Andra kalkylerade kostnader]]</f>
        <v>8337565.3216296481</v>
      </c>
      <c r="G289" s="329">
        <v>1388.69</v>
      </c>
      <c r="H289" s="17">
        <v>8264094.1900000004</v>
      </c>
      <c r="I289" s="345">
        <f>Yhteenveto[[#This Row],[Kalkylerade kostander sammanlagt]]-Yhteenveto[[#This Row],[Självfinansieringsandel, €]]</f>
        <v>73471.131629647687</v>
      </c>
      <c r="J289" s="33">
        <v>991433.7032072813</v>
      </c>
      <c r="K289" s="34">
        <v>3274106.7189848972</v>
      </c>
      <c r="L289" s="234">
        <f>Yhteenveto[[#This Row],[Statsandel efter självfinansieringsandelen (mellansumma)]]+Yhteenveto[[#This Row],[Tilläggsdelar sammanlagt]]+Yhteenveto[[#This Row],[Minskiningar och höjningar av statsandelen, netto]]</f>
        <v>4339011.5538218264</v>
      </c>
      <c r="M289" s="34">
        <v>2372291.80699465</v>
      </c>
      <c r="N289" s="308">
        <f>SUM(Yhteenveto[[#This Row],[Statsandelar före skatteutjämning ]]+Yhteenveto[[#This Row],[Utjämning av statsandelarna på basis av skatteinkomsterna]])</f>
        <v>6711303.3608164769</v>
      </c>
      <c r="O289" s="244">
        <v>1309714.2925791396</v>
      </c>
      <c r="P289" s="380">
        <f>SUM(Yhteenveto[[#This Row],[Statsandel för kommunal basservice, sammanlagt ]:[Ersättning för förlorade skatteinkomster orsakade av förändringar i beskattningsgrunden ]])</f>
        <v>8021017.6533956164</v>
      </c>
      <c r="Q289" s="34">
        <v>-93091.44</v>
      </c>
      <c r="R289" s="347">
        <f>+Yhteenveto[[#This Row],[Statsandel för kommunal basservice, sammanlagt ]]+Yhteenveto[[#This Row],[Ersättning för förlorade skatteinkomster orsakade av förändringar i beskattningsgrunden ]]+Yhteenveto[[#This Row],[Hemkommunsersättningar, netto]]</f>
        <v>7927926.213395616</v>
      </c>
      <c r="S289" s="11"/>
      <c r="T289"/>
    </row>
    <row r="290" spans="1:20" ht="15">
      <c r="A290" s="32">
        <v>934</v>
      </c>
      <c r="B290" s="13" t="s">
        <v>286</v>
      </c>
      <c r="C290" s="15">
        <v>2671</v>
      </c>
      <c r="D290" s="15">
        <v>3322988.4400000004</v>
      </c>
      <c r="E290" s="15">
        <v>468196.01490262931</v>
      </c>
      <c r="F290" s="234">
        <f>Yhteenveto[[#This Row],[Åldersstruktur, kalkylerade kostnader]]+Yhteenveto[[#This Row],[Andra kalkylerade kostnader]]</f>
        <v>3791184.4549026298</v>
      </c>
      <c r="G290" s="329">
        <v>1388.69</v>
      </c>
      <c r="H290" s="17">
        <v>3709190.99</v>
      </c>
      <c r="I290" s="345">
        <f>Yhteenveto[[#This Row],[Kalkylerade kostander sammanlagt]]-Yhteenveto[[#This Row],[Självfinansieringsandel, €]]</f>
        <v>81993.46490262961</v>
      </c>
      <c r="J290" s="33">
        <v>178594.0645854217</v>
      </c>
      <c r="K290" s="34">
        <v>153277.70807392278</v>
      </c>
      <c r="L290" s="234">
        <f>Yhteenveto[[#This Row],[Statsandel efter självfinansieringsandelen (mellansumma)]]+Yhteenveto[[#This Row],[Tilläggsdelar sammanlagt]]+Yhteenveto[[#This Row],[Minskiningar och höjningar av statsandelen, netto]]</f>
        <v>413865.23756197409</v>
      </c>
      <c r="M290" s="34">
        <v>1224823.7886438149</v>
      </c>
      <c r="N290" s="308">
        <f>SUM(Yhteenveto[[#This Row],[Statsandelar före skatteutjämning ]]+Yhteenveto[[#This Row],[Utjämning av statsandelarna på basis av skatteinkomsterna]])</f>
        <v>1638689.0262057888</v>
      </c>
      <c r="O290" s="244">
        <v>561899.0903256645</v>
      </c>
      <c r="P290" s="380">
        <f>SUM(Yhteenveto[[#This Row],[Statsandel för kommunal basservice, sammanlagt ]:[Ersättning för förlorade skatteinkomster orsakade av förändringar i beskattningsgrunden ]])</f>
        <v>2200588.1165314531</v>
      </c>
      <c r="Q290" s="34">
        <v>-2406652.42</v>
      </c>
      <c r="R290" s="347">
        <f>+Yhteenveto[[#This Row],[Statsandel för kommunal basservice, sammanlagt ]]+Yhteenveto[[#This Row],[Ersättning för förlorade skatteinkomster orsakade av förändringar i beskattningsgrunden ]]+Yhteenveto[[#This Row],[Hemkommunsersättningar, netto]]</f>
        <v>-206064.30346854683</v>
      </c>
      <c r="S290" s="11"/>
      <c r="T290"/>
    </row>
    <row r="291" spans="1:20" ht="15">
      <c r="A291" s="32">
        <v>935</v>
      </c>
      <c r="B291" s="13" t="s">
        <v>287</v>
      </c>
      <c r="C291" s="15">
        <v>2985</v>
      </c>
      <c r="D291" s="15">
        <v>3314297.9999999995</v>
      </c>
      <c r="E291" s="15">
        <v>933062.21449349553</v>
      </c>
      <c r="F291" s="234">
        <f>Yhteenveto[[#This Row],[Åldersstruktur, kalkylerade kostnader]]+Yhteenveto[[#This Row],[Andra kalkylerade kostnader]]</f>
        <v>4247360.2144934954</v>
      </c>
      <c r="G291" s="329">
        <v>1388.69</v>
      </c>
      <c r="H291" s="17">
        <v>4145239.6500000004</v>
      </c>
      <c r="I291" s="345">
        <f>Yhteenveto[[#This Row],[Kalkylerade kostander sammanlagt]]-Yhteenveto[[#This Row],[Självfinansieringsandel, €]]</f>
        <v>102120.56449349504</v>
      </c>
      <c r="J291" s="33">
        <v>197770.08622140615</v>
      </c>
      <c r="K291" s="34">
        <v>-172750.68447011308</v>
      </c>
      <c r="L291" s="234">
        <f>Yhteenveto[[#This Row],[Statsandel efter självfinansieringsandelen (mellansumma)]]+Yhteenveto[[#This Row],[Tilläggsdelar sammanlagt]]+Yhteenveto[[#This Row],[Minskiningar och höjningar av statsandelen, netto]]</f>
        <v>127139.96624478808</v>
      </c>
      <c r="M291" s="34">
        <v>1085050.7477332584</v>
      </c>
      <c r="N291" s="308">
        <f>SUM(Yhteenveto[[#This Row],[Statsandelar före skatteutjämning ]]+Yhteenveto[[#This Row],[Utjämning av statsandelarna på basis av skatteinkomsterna]])</f>
        <v>1212190.7139780466</v>
      </c>
      <c r="O291" s="244">
        <v>622487.32514186262</v>
      </c>
      <c r="P291" s="380">
        <f>SUM(Yhteenveto[[#This Row],[Statsandel för kommunal basservice, sammanlagt ]:[Ersättning för förlorade skatteinkomster orsakade av förändringar i beskattningsgrunden ]])</f>
        <v>1834678.0391199091</v>
      </c>
      <c r="Q291" s="34">
        <v>1262075.2630000003</v>
      </c>
      <c r="R291" s="347">
        <f>+Yhteenveto[[#This Row],[Statsandel för kommunal basservice, sammanlagt ]]+Yhteenveto[[#This Row],[Ersättning för förlorade skatteinkomster orsakade av förändringar i beskattningsgrunden ]]+Yhteenveto[[#This Row],[Hemkommunsersättningar, netto]]</f>
        <v>3096753.3021199093</v>
      </c>
      <c r="S291" s="11"/>
      <c r="T291"/>
    </row>
    <row r="292" spans="1:20" ht="15">
      <c r="A292" s="32">
        <v>936</v>
      </c>
      <c r="B292" s="13" t="s">
        <v>904</v>
      </c>
      <c r="C292" s="15">
        <v>6395</v>
      </c>
      <c r="D292" s="15">
        <v>7504616.2799999993</v>
      </c>
      <c r="E292" s="15">
        <v>1743461.5816759567</v>
      </c>
      <c r="F292" s="234">
        <f>Yhteenveto[[#This Row],[Åldersstruktur, kalkylerade kostnader]]+Yhteenveto[[#This Row],[Andra kalkylerade kostnader]]</f>
        <v>9248077.8616759554</v>
      </c>
      <c r="G292" s="329">
        <v>1388.69</v>
      </c>
      <c r="H292" s="17">
        <v>8880672.5500000007</v>
      </c>
      <c r="I292" s="345">
        <f>Yhteenveto[[#This Row],[Kalkylerade kostander sammanlagt]]-Yhteenveto[[#This Row],[Självfinansieringsandel, €]]</f>
        <v>367405.31167595461</v>
      </c>
      <c r="J292" s="33">
        <v>838506.23585158319</v>
      </c>
      <c r="K292" s="34">
        <v>2152604.9916207474</v>
      </c>
      <c r="L292" s="234">
        <f>Yhteenveto[[#This Row],[Statsandel efter självfinansieringsandelen (mellansumma)]]+Yhteenveto[[#This Row],[Tilläggsdelar sammanlagt]]+Yhteenveto[[#This Row],[Minskiningar och höjningar av statsandelen, netto]]</f>
        <v>3358516.5391482851</v>
      </c>
      <c r="M292" s="34">
        <v>2007797.9339286697</v>
      </c>
      <c r="N292" s="308">
        <f>SUM(Yhteenveto[[#This Row],[Statsandelar före skatteutjämning ]]+Yhteenveto[[#This Row],[Utjämning av statsandelarna på basis av skatteinkomsterna]])</f>
        <v>5366314.4730769545</v>
      </c>
      <c r="O292" s="244">
        <v>1416579.1150791266</v>
      </c>
      <c r="P292" s="380">
        <f>SUM(Yhteenveto[[#This Row],[Statsandel för kommunal basservice, sammanlagt ]:[Ersättning för förlorade skatteinkomster orsakade av förändringar i beskattningsgrunden ]])</f>
        <v>6782893.5881560808</v>
      </c>
      <c r="Q292" s="34">
        <v>87317.980499999976</v>
      </c>
      <c r="R292" s="347">
        <f>+Yhteenveto[[#This Row],[Statsandel för kommunal basservice, sammanlagt ]]+Yhteenveto[[#This Row],[Ersättning för förlorade skatteinkomster orsakade av förändringar i beskattningsgrunden ]]+Yhteenveto[[#This Row],[Hemkommunsersättningar, netto]]</f>
        <v>6870211.5686560804</v>
      </c>
      <c r="S292" s="11"/>
      <c r="T292"/>
    </row>
    <row r="293" spans="1:20" ht="15">
      <c r="A293" s="32">
        <v>946</v>
      </c>
      <c r="B293" s="13" t="s">
        <v>905</v>
      </c>
      <c r="C293" s="15">
        <v>6287</v>
      </c>
      <c r="D293" s="15">
        <v>10449471.17</v>
      </c>
      <c r="E293" s="15">
        <v>3261084.0165030397</v>
      </c>
      <c r="F293" s="234">
        <f>Yhteenveto[[#This Row],[Åldersstruktur, kalkylerade kostnader]]+Yhteenveto[[#This Row],[Andra kalkylerade kostnader]]</f>
        <v>13710555.18650304</v>
      </c>
      <c r="G293" s="329">
        <v>1388.69</v>
      </c>
      <c r="H293" s="17">
        <v>8730694.0300000012</v>
      </c>
      <c r="I293" s="345">
        <f>Yhteenveto[[#This Row],[Kalkylerade kostander sammanlagt]]-Yhteenveto[[#This Row],[Självfinansieringsandel, €]]</f>
        <v>4979861.1565030385</v>
      </c>
      <c r="J293" s="33">
        <v>334642.6811830051</v>
      </c>
      <c r="K293" s="34">
        <v>-686680.8897824547</v>
      </c>
      <c r="L293" s="234">
        <f>Yhteenveto[[#This Row],[Statsandel efter självfinansieringsandelen (mellansumma)]]+Yhteenveto[[#This Row],[Tilläggsdelar sammanlagt]]+Yhteenveto[[#This Row],[Minskiningar och höjningar av statsandelen, netto]]</f>
        <v>4627822.9479035884</v>
      </c>
      <c r="M293" s="34">
        <v>2170743.7907054871</v>
      </c>
      <c r="N293" s="308">
        <f>SUM(Yhteenveto[[#This Row],[Statsandelar före skatteutjämning ]]+Yhteenveto[[#This Row],[Utjämning av statsandelarna på basis av skatteinkomsterna]])</f>
        <v>6798566.7386090755</v>
      </c>
      <c r="O293" s="244">
        <v>1364035.1441720412</v>
      </c>
      <c r="P293" s="380">
        <f>SUM(Yhteenveto[[#This Row],[Statsandel för kommunal basservice, sammanlagt ]:[Ersättning för förlorade skatteinkomster orsakade av förändringar i beskattningsgrunden ]])</f>
        <v>8162601.8827811163</v>
      </c>
      <c r="Q293" s="34">
        <v>-157792.97450000001</v>
      </c>
      <c r="R293" s="347">
        <f>+Yhteenveto[[#This Row],[Statsandel för kommunal basservice, sammanlagt ]]+Yhteenveto[[#This Row],[Ersättning för förlorade skatteinkomster orsakade av förändringar i beskattningsgrunden ]]+Yhteenveto[[#This Row],[Hemkommunsersättningar, netto]]</f>
        <v>8004808.9082811158</v>
      </c>
      <c r="S293" s="11"/>
      <c r="T293"/>
    </row>
    <row r="294" spans="1:20" ht="15">
      <c r="A294" s="32">
        <v>976</v>
      </c>
      <c r="B294" s="13" t="s">
        <v>906</v>
      </c>
      <c r="C294" s="15">
        <v>3788</v>
      </c>
      <c r="D294" s="15">
        <v>3763903.2100000004</v>
      </c>
      <c r="E294" s="15">
        <v>2200115.7507953295</v>
      </c>
      <c r="F294" s="234">
        <f>Yhteenveto[[#This Row],[Åldersstruktur, kalkylerade kostnader]]+Yhteenveto[[#This Row],[Andra kalkylerade kostnader]]</f>
        <v>5964018.9607953299</v>
      </c>
      <c r="G294" s="329">
        <v>1388.69</v>
      </c>
      <c r="H294" s="17">
        <v>5260357.7200000007</v>
      </c>
      <c r="I294" s="345">
        <f>Yhteenveto[[#This Row],[Kalkylerade kostander sammanlagt]]-Yhteenveto[[#This Row],[Självfinansieringsandel, €]]</f>
        <v>703661.24079532921</v>
      </c>
      <c r="J294" s="33">
        <v>1342600.6254030054</v>
      </c>
      <c r="K294" s="34">
        <v>-667232.81000503292</v>
      </c>
      <c r="L294" s="234">
        <f>Yhteenveto[[#This Row],[Statsandel efter självfinansieringsandelen (mellansumma)]]+Yhteenveto[[#This Row],[Tilläggsdelar sammanlagt]]+Yhteenveto[[#This Row],[Minskiningar och höjningar av statsandelen, netto]]</f>
        <v>1379029.0561933017</v>
      </c>
      <c r="M294" s="34">
        <v>1886670.1666394433</v>
      </c>
      <c r="N294" s="308">
        <f>SUM(Yhteenveto[[#This Row],[Statsandelar före skatteutjämning ]]+Yhteenveto[[#This Row],[Utjämning av statsandelarna på basis av skatteinkomsterna]])</f>
        <v>3265699.2228327449</v>
      </c>
      <c r="O294" s="244">
        <v>822771.08316311531</v>
      </c>
      <c r="P294" s="380">
        <f>SUM(Yhteenveto[[#This Row],[Statsandel för kommunal basservice, sammanlagt ]:[Ersättning för förlorade skatteinkomster orsakade av förändringar i beskattningsgrunden ]])</f>
        <v>4088470.3059958601</v>
      </c>
      <c r="Q294" s="34">
        <v>-46307.024000000019</v>
      </c>
      <c r="R294" s="347">
        <f>+Yhteenveto[[#This Row],[Statsandel för kommunal basservice, sammanlagt ]]+Yhteenveto[[#This Row],[Ersättning för förlorade skatteinkomster orsakade av förändringar i beskattningsgrunden ]]+Yhteenveto[[#This Row],[Hemkommunsersättningar, netto]]</f>
        <v>4042163.2819958599</v>
      </c>
      <c r="S294" s="11"/>
      <c r="T294"/>
    </row>
    <row r="295" spans="1:20" ht="15">
      <c r="A295" s="32">
        <v>977</v>
      </c>
      <c r="B295" s="13" t="s">
        <v>291</v>
      </c>
      <c r="C295" s="15">
        <v>15293</v>
      </c>
      <c r="D295" s="15">
        <v>29584247.420000002</v>
      </c>
      <c r="E295" s="15">
        <v>1985373.2150026611</v>
      </c>
      <c r="F295" s="234">
        <f>Yhteenveto[[#This Row],[Åldersstruktur, kalkylerade kostnader]]+Yhteenveto[[#This Row],[Andra kalkylerade kostnader]]</f>
        <v>31569620.635002661</v>
      </c>
      <c r="G295" s="329">
        <v>1388.69</v>
      </c>
      <c r="H295" s="17">
        <v>21237236.170000002</v>
      </c>
      <c r="I295" s="345">
        <f>Yhteenveto[[#This Row],[Kalkylerade kostander sammanlagt]]-Yhteenveto[[#This Row],[Självfinansieringsandel, €]]</f>
        <v>10332384.46500266</v>
      </c>
      <c r="J295" s="33">
        <v>508392.40876551502</v>
      </c>
      <c r="K295" s="34">
        <v>-2928720.5440604407</v>
      </c>
      <c r="L295" s="234">
        <f>Yhteenveto[[#This Row],[Statsandel efter självfinansieringsandelen (mellansumma)]]+Yhteenveto[[#This Row],[Tilläggsdelar sammanlagt]]+Yhteenveto[[#This Row],[Minskiningar och höjningar av statsandelen, netto]]</f>
        <v>7912056.3297077343</v>
      </c>
      <c r="M295" s="34">
        <v>6526933.9752020221</v>
      </c>
      <c r="N295" s="308">
        <f>SUM(Yhteenveto[[#This Row],[Statsandelar före skatteutjämning ]]+Yhteenveto[[#This Row],[Utjämning av statsandelarna på basis av skatteinkomsterna]])</f>
        <v>14438990.304909756</v>
      </c>
      <c r="O295" s="244">
        <v>2433413.28319035</v>
      </c>
      <c r="P295" s="380">
        <f>SUM(Yhteenveto[[#This Row],[Statsandel för kommunal basservice, sammanlagt ]:[Ersättning för förlorade skatteinkomster orsakade av förändringar i beskattningsgrunden ]])</f>
        <v>16872403.588100106</v>
      </c>
      <c r="Q295" s="34">
        <v>202145.67499999999</v>
      </c>
      <c r="R295" s="347">
        <f>+Yhteenveto[[#This Row],[Statsandel för kommunal basservice, sammanlagt ]]+Yhteenveto[[#This Row],[Ersättning för förlorade skatteinkomster orsakade av förändringar i beskattningsgrunden ]]+Yhteenveto[[#This Row],[Hemkommunsersättningar, netto]]</f>
        <v>17074549.263100106</v>
      </c>
      <c r="S295" s="11"/>
      <c r="T295"/>
    </row>
    <row r="296" spans="1:20" ht="15">
      <c r="A296" s="32">
        <v>980</v>
      </c>
      <c r="B296" s="13" t="s">
        <v>292</v>
      </c>
      <c r="C296" s="15">
        <v>33607</v>
      </c>
      <c r="D296" s="15">
        <v>65054632.160000004</v>
      </c>
      <c r="E296" s="15">
        <v>4483622.8568104189</v>
      </c>
      <c r="F296" s="234">
        <f>Yhteenveto[[#This Row],[Åldersstruktur, kalkylerade kostnader]]+Yhteenveto[[#This Row],[Andra kalkylerade kostnader]]</f>
        <v>69538255.016810417</v>
      </c>
      <c r="G296" s="329">
        <v>1388.69</v>
      </c>
      <c r="H296" s="17">
        <v>46669704.829999998</v>
      </c>
      <c r="I296" s="345">
        <f>Yhteenveto[[#This Row],[Kalkylerade kostander sammanlagt]]-Yhteenveto[[#This Row],[Självfinansieringsandel, €]]</f>
        <v>22868550.186810419</v>
      </c>
      <c r="J296" s="33">
        <v>1097173.8753356456</v>
      </c>
      <c r="K296" s="34">
        <v>-3891131.3957984284</v>
      </c>
      <c r="L296" s="234">
        <f>Yhteenveto[[#This Row],[Statsandel efter självfinansieringsandelen (mellansumma)]]+Yhteenveto[[#This Row],[Tilläggsdelar sammanlagt]]+Yhteenveto[[#This Row],[Minskiningar och höjningar av statsandelen, netto]]</f>
        <v>20074592.666347634</v>
      </c>
      <c r="M296" s="34">
        <v>5483454.6264062934</v>
      </c>
      <c r="N296" s="308">
        <f>SUM(Yhteenveto[[#This Row],[Statsandelar före skatteutjämning ]]+Yhteenveto[[#This Row],[Utjämning av statsandelarna på basis av skatteinkomsterna]])</f>
        <v>25558047.292753927</v>
      </c>
      <c r="O296" s="244">
        <v>4220969.3136749519</v>
      </c>
      <c r="P296" s="380">
        <f>SUM(Yhteenveto[[#This Row],[Statsandel för kommunal basservice, sammanlagt ]:[Ersättning för förlorade skatteinkomster orsakade av förändringar i beskattningsgrunden ]])</f>
        <v>29779016.60642888</v>
      </c>
      <c r="Q296" s="34">
        <v>-813183.56540000043</v>
      </c>
      <c r="R296" s="347">
        <f>+Yhteenveto[[#This Row],[Statsandel för kommunal basservice, sammanlagt ]]+Yhteenveto[[#This Row],[Ersättning för förlorade skatteinkomster orsakade av förändringar i beskattningsgrunden ]]+Yhteenveto[[#This Row],[Hemkommunsersättningar, netto]]</f>
        <v>28965833.04102888</v>
      </c>
      <c r="S296" s="11"/>
      <c r="T296"/>
    </row>
    <row r="297" spans="1:20" ht="15">
      <c r="A297" s="32">
        <v>981</v>
      </c>
      <c r="B297" s="13" t="s">
        <v>293</v>
      </c>
      <c r="C297" s="15">
        <v>2237</v>
      </c>
      <c r="D297" s="15">
        <v>2594945.66</v>
      </c>
      <c r="E297" s="15">
        <v>406982.03862781945</v>
      </c>
      <c r="F297" s="234">
        <f>Yhteenveto[[#This Row],[Åldersstruktur, kalkylerade kostnader]]+Yhteenveto[[#This Row],[Andra kalkylerade kostnader]]</f>
        <v>3001927.6986278198</v>
      </c>
      <c r="G297" s="329">
        <v>1388.69</v>
      </c>
      <c r="H297" s="17">
        <v>3106499.5300000003</v>
      </c>
      <c r="I297" s="345">
        <f>Yhteenveto[[#This Row],[Kalkylerade kostander sammanlagt]]-Yhteenveto[[#This Row],[Självfinansieringsandel, €]]</f>
        <v>-104571.83137218049</v>
      </c>
      <c r="J297" s="33">
        <v>47936.968362363645</v>
      </c>
      <c r="K297" s="34">
        <v>745093.02104816632</v>
      </c>
      <c r="L297" s="234">
        <f>Yhteenveto[[#This Row],[Statsandel efter självfinansieringsandelen (mellansumma)]]+Yhteenveto[[#This Row],[Tilläggsdelar sammanlagt]]+Yhteenveto[[#This Row],[Minskiningar och höjningar av statsandelen, netto]]</f>
        <v>688458.15803834947</v>
      </c>
      <c r="M297" s="34">
        <v>1123713.116947154</v>
      </c>
      <c r="N297" s="308">
        <f>SUM(Yhteenveto[[#This Row],[Statsandelar före skatteutjämning ]]+Yhteenveto[[#This Row],[Utjämning av statsandelarna på basis av skatteinkomsterna]])</f>
        <v>1812171.2749855034</v>
      </c>
      <c r="O297" s="244">
        <v>506594.97488760692</v>
      </c>
      <c r="P297" s="380">
        <f>SUM(Yhteenveto[[#This Row],[Statsandel för kommunal basservice, sammanlagt ]:[Ersättning för förlorade skatteinkomster orsakade av förändringar i beskattningsgrunden ]])</f>
        <v>2318766.2498731101</v>
      </c>
      <c r="Q297" s="34">
        <v>-52214.75</v>
      </c>
      <c r="R297" s="347">
        <f>+Yhteenveto[[#This Row],[Statsandel för kommunal basservice, sammanlagt ]]+Yhteenveto[[#This Row],[Ersättning för förlorade skatteinkomster orsakade av förändringar i beskattningsgrunden ]]+Yhteenveto[[#This Row],[Hemkommunsersättningar, netto]]</f>
        <v>2266551.4998731101</v>
      </c>
      <c r="S297" s="11"/>
      <c r="T297"/>
    </row>
    <row r="298" spans="1:20" ht="15">
      <c r="A298" s="32">
        <v>989</v>
      </c>
      <c r="B298" s="13" t="s">
        <v>907</v>
      </c>
      <c r="C298" s="15">
        <v>5406</v>
      </c>
      <c r="D298" s="15">
        <v>7322077.0099999998</v>
      </c>
      <c r="E298" s="15">
        <v>1145790.1882607744</v>
      </c>
      <c r="F298" s="234">
        <f>Yhteenveto[[#This Row],[Åldersstruktur, kalkylerade kostnader]]+Yhteenveto[[#This Row],[Andra kalkylerade kostnader]]</f>
        <v>8467867.1982607748</v>
      </c>
      <c r="G298" s="329">
        <v>1388.69</v>
      </c>
      <c r="H298" s="17">
        <v>7507258.1400000006</v>
      </c>
      <c r="I298" s="345">
        <f>Yhteenveto[[#This Row],[Kalkylerade kostander sammanlagt]]-Yhteenveto[[#This Row],[Självfinansieringsandel, €]]</f>
        <v>960609.05826077424</v>
      </c>
      <c r="J298" s="33">
        <v>482252.45826160803</v>
      </c>
      <c r="K298" s="34">
        <v>-2089232.8575724894</v>
      </c>
      <c r="L298" s="234">
        <f>Yhteenveto[[#This Row],[Statsandel efter självfinansieringsandelen (mellansumma)]]+Yhteenveto[[#This Row],[Tilläggsdelar sammanlagt]]+Yhteenveto[[#This Row],[Minskiningar och höjningar av statsandelen, netto]]</f>
        <v>-646371.34105010703</v>
      </c>
      <c r="M298" s="34">
        <v>2044935.2697507231</v>
      </c>
      <c r="N298" s="308">
        <f>SUM(Yhteenveto[[#This Row],[Statsandelar före skatteutjämning ]]+Yhteenveto[[#This Row],[Utjämning av statsandelarna på basis av skatteinkomsterna]])</f>
        <v>1398563.9287006161</v>
      </c>
      <c r="O298" s="244">
        <v>1150277.1356862797</v>
      </c>
      <c r="P298" s="380">
        <f>SUM(Yhteenveto[[#This Row],[Statsandel för kommunal basservice, sammanlagt ]:[Ersättning för förlorade skatteinkomster orsakade av förändringar i beskattningsgrunden ]])</f>
        <v>2548841.0643868959</v>
      </c>
      <c r="Q298" s="34">
        <v>107338.60750000003</v>
      </c>
      <c r="R298" s="347">
        <f>+Yhteenveto[[#This Row],[Statsandel för kommunal basservice, sammanlagt ]]+Yhteenveto[[#This Row],[Ersättning för förlorade skatteinkomster orsakade av förändringar i beskattningsgrunden ]]+Yhteenveto[[#This Row],[Hemkommunsersättningar, netto]]</f>
        <v>2656179.6718868958</v>
      </c>
      <c r="S298" s="11"/>
      <c r="T298"/>
    </row>
    <row r="299" spans="1:20" ht="15">
      <c r="A299" s="32">
        <v>992</v>
      </c>
      <c r="B299" s="13" t="s">
        <v>295</v>
      </c>
      <c r="C299" s="15">
        <v>18120</v>
      </c>
      <c r="D299" s="15">
        <v>26252566.310000002</v>
      </c>
      <c r="E299" s="15">
        <v>3233026.1687611463</v>
      </c>
      <c r="F299" s="234">
        <f>Yhteenveto[[#This Row],[Åldersstruktur, kalkylerade kostnader]]+Yhteenveto[[#This Row],[Andra kalkylerade kostnader]]</f>
        <v>29485592.478761148</v>
      </c>
      <c r="G299" s="329">
        <v>1388.69</v>
      </c>
      <c r="H299" s="17">
        <v>25163062.800000001</v>
      </c>
      <c r="I299" s="345">
        <f>Yhteenveto[[#This Row],[Kalkylerade kostander sammanlagt]]-Yhteenveto[[#This Row],[Självfinansieringsandel, €]]</f>
        <v>4322529.678761147</v>
      </c>
      <c r="J299" s="33">
        <v>536489.20110896742</v>
      </c>
      <c r="K299" s="34">
        <v>-2061662.2431788377</v>
      </c>
      <c r="L299" s="234">
        <f>Yhteenveto[[#This Row],[Statsandel efter självfinansieringsandelen (mellansumma)]]+Yhteenveto[[#This Row],[Tilläggsdelar sammanlagt]]+Yhteenveto[[#This Row],[Minskiningar och höjningar av statsandelen, netto]]</f>
        <v>2797356.6366912769</v>
      </c>
      <c r="M299" s="34">
        <v>5160493.4438761827</v>
      </c>
      <c r="N299" s="308">
        <f>SUM(Yhteenveto[[#This Row],[Statsandelar före skatteutjämning ]]+Yhteenveto[[#This Row],[Utjämning av statsandelarna på basis av skatteinkomsterna]])</f>
        <v>7957850.0805674596</v>
      </c>
      <c r="O299" s="244">
        <v>2934301.2147387285</v>
      </c>
      <c r="P299" s="380">
        <f>SUM(Yhteenveto[[#This Row],[Statsandel för kommunal basservice, sammanlagt ]:[Ersättning för förlorade skatteinkomster orsakade av förändringar i beskattningsgrunden ]])</f>
        <v>10892151.295306187</v>
      </c>
      <c r="Q299" s="34">
        <v>-173621.50299999997</v>
      </c>
      <c r="R299" s="347">
        <f>+Yhteenveto[[#This Row],[Statsandel för kommunal basservice, sammanlagt ]]+Yhteenveto[[#This Row],[Ersättning för förlorade skatteinkomster orsakade av förändringar i beskattningsgrunden ]]+Yhteenveto[[#This Row],[Hemkommunsersättningar, netto]]</f>
        <v>10718529.792306187</v>
      </c>
      <c r="S299" s="11"/>
      <c r="T299"/>
    </row>
    <row r="300" spans="1:20" ht="15">
      <c r="A300" s="466" t="s">
        <v>678</v>
      </c>
      <c r="B300" s="468" t="s">
        <v>296</v>
      </c>
      <c r="C300" s="15"/>
      <c r="D300" s="15"/>
      <c r="E300" s="15"/>
      <c r="F300" s="15"/>
      <c r="G300" s="16"/>
      <c r="H300" s="17"/>
      <c r="I300" s="17"/>
      <c r="J300" s="33"/>
      <c r="K300" s="15"/>
      <c r="L300" s="14"/>
      <c r="M300" s="34"/>
      <c r="N300" s="308"/>
      <c r="O300" s="308"/>
      <c r="P300" s="34"/>
      <c r="Q300" s="34">
        <v>1660588.67377282</v>
      </c>
      <c r="R300" s="347">
        <f>+Yhteenveto[[#This Row],[Statsandel för kommunal basservice, sammanlagt ]]+Yhteenveto[[#This Row],[Ersättning för förlorade skatteinkomster orsakade av förändringar i beskattningsgrunden ]]+Yhteenveto[[#This Row],[Hemkommunsersättningar, netto]]</f>
        <v>1660588.67377282</v>
      </c>
      <c r="S300" s="11"/>
      <c r="T300"/>
    </row>
    <row r="301" spans="1:20" ht="15">
      <c r="A301" s="467" t="s">
        <v>679</v>
      </c>
      <c r="B301" s="256" t="s">
        <v>297</v>
      </c>
      <c r="C301" s="37"/>
      <c r="D301" s="37"/>
      <c r="E301" s="37"/>
      <c r="F301" s="15"/>
      <c r="G301" s="16"/>
      <c r="H301" s="17"/>
      <c r="I301" s="17"/>
      <c r="J301" s="15"/>
      <c r="K301" s="15"/>
      <c r="L301" s="18"/>
      <c r="M301" s="15"/>
      <c r="N301" s="308"/>
      <c r="O301" s="308"/>
      <c r="P301" s="34"/>
      <c r="Q301" s="34">
        <v>2390909.4640160026</v>
      </c>
      <c r="R301" s="347">
        <f>+Yhteenveto[[#This Row],[Statsandel för kommunal basservice, sammanlagt ]]+Yhteenveto[[#This Row],[Ersättning för förlorade skatteinkomster orsakade av förändringar i beskattningsgrunden ]]+Yhteenveto[[#This Row],[Hemkommunsersättningar, netto]]</f>
        <v>2390909.4640160026</v>
      </c>
      <c r="S301" s="11"/>
      <c r="T301"/>
    </row>
    <row r="302" spans="1:20" ht="15">
      <c r="A302" s="467" t="s">
        <v>680</v>
      </c>
      <c r="B302" s="256" t="s">
        <v>298</v>
      </c>
      <c r="C302" s="37"/>
      <c r="D302" s="37"/>
      <c r="E302" s="37"/>
      <c r="F302" s="15"/>
      <c r="G302" s="16"/>
      <c r="H302" s="17"/>
      <c r="I302" s="17"/>
      <c r="J302" s="15"/>
      <c r="K302" s="15"/>
      <c r="L302" s="18"/>
      <c r="M302" s="15"/>
      <c r="N302" s="308"/>
      <c r="O302" s="308"/>
      <c r="P302" s="34"/>
      <c r="Q302" s="34">
        <v>997986.02048301999</v>
      </c>
      <c r="R302" s="347">
        <f>+Yhteenveto[[#This Row],[Statsandel för kommunal basservice, sammanlagt ]]+Yhteenveto[[#This Row],[Ersättning för förlorade skatteinkomster orsakade av förändringar i beskattningsgrunden ]]+Yhteenveto[[#This Row],[Hemkommunsersättningar, netto]]</f>
        <v>997986.02048301999</v>
      </c>
      <c r="S302" s="11"/>
      <c r="T302"/>
    </row>
    <row r="303" spans="1:20" ht="15">
      <c r="A303" s="467" t="s">
        <v>681</v>
      </c>
      <c r="B303" s="256" t="s">
        <v>299</v>
      </c>
      <c r="C303" s="37"/>
      <c r="D303" s="37"/>
      <c r="E303" s="37"/>
      <c r="F303" s="15"/>
      <c r="G303" s="16"/>
      <c r="H303" s="17"/>
      <c r="I303" s="17"/>
      <c r="J303" s="15"/>
      <c r="K303" s="15"/>
      <c r="L303" s="18"/>
      <c r="M303" s="15"/>
      <c r="N303" s="308"/>
      <c r="O303" s="308"/>
      <c r="P303" s="34"/>
      <c r="Q303" s="34">
        <v>2481443.2918912396</v>
      </c>
      <c r="R303" s="347">
        <f>+Yhteenveto[[#This Row],[Statsandel för kommunal basservice, sammanlagt ]]+Yhteenveto[[#This Row],[Ersättning för förlorade skatteinkomster orsakade av förändringar i beskattningsgrunden ]]+Yhteenveto[[#This Row],[Hemkommunsersättningar, netto]]</f>
        <v>2481443.2918912396</v>
      </c>
      <c r="S303" s="11"/>
      <c r="T303"/>
    </row>
    <row r="304" spans="1:20" ht="15">
      <c r="A304" s="467" t="s">
        <v>682</v>
      </c>
      <c r="B304" s="256" t="s">
        <v>300</v>
      </c>
      <c r="C304" s="37"/>
      <c r="D304" s="37"/>
      <c r="E304" s="37"/>
      <c r="F304" s="15"/>
      <c r="G304" s="16"/>
      <c r="H304" s="17"/>
      <c r="I304" s="17"/>
      <c r="J304" s="15"/>
      <c r="K304" s="15"/>
      <c r="L304" s="18"/>
      <c r="M304" s="15"/>
      <c r="N304" s="308"/>
      <c r="O304" s="308"/>
      <c r="P304" s="34"/>
      <c r="Q304" s="34">
        <v>5129533.7023602063</v>
      </c>
      <c r="R304" s="347">
        <f>+Yhteenveto[[#This Row],[Statsandel för kommunal basservice, sammanlagt ]]+Yhteenveto[[#This Row],[Ersättning för förlorade skatteinkomster orsakade av förändringar i beskattningsgrunden ]]+Yhteenveto[[#This Row],[Hemkommunsersättningar, netto]]</f>
        <v>5129533.7023602063</v>
      </c>
      <c r="S304" s="11"/>
      <c r="T304"/>
    </row>
    <row r="305" spans="1:20" ht="15">
      <c r="A305" s="467" t="s">
        <v>683</v>
      </c>
      <c r="B305" s="256" t="s">
        <v>301</v>
      </c>
      <c r="C305" s="37"/>
      <c r="D305" s="37"/>
      <c r="E305" s="37"/>
      <c r="F305" s="15"/>
      <c r="G305" s="16"/>
      <c r="H305" s="17"/>
      <c r="I305" s="17"/>
      <c r="J305" s="15"/>
      <c r="K305" s="15"/>
      <c r="L305" s="18"/>
      <c r="M305" s="15"/>
      <c r="N305" s="308"/>
      <c r="O305" s="308"/>
      <c r="P305" s="34"/>
      <c r="Q305" s="34">
        <v>4462545.0422883993</v>
      </c>
      <c r="R305" s="347">
        <f>+Yhteenveto[[#This Row],[Statsandel för kommunal basservice, sammanlagt ]]+Yhteenveto[[#This Row],[Ersättning för förlorade skatteinkomster orsakade av förändringar i beskattningsgrunden ]]+Yhteenveto[[#This Row],[Hemkommunsersättningar, netto]]</f>
        <v>4462545.0422883993</v>
      </c>
      <c r="S305" s="11"/>
      <c r="T305"/>
    </row>
    <row r="306" spans="1:20" ht="15">
      <c r="A306" s="467" t="s">
        <v>684</v>
      </c>
      <c r="B306" s="256" t="s">
        <v>302</v>
      </c>
      <c r="C306" s="37"/>
      <c r="D306" s="37"/>
      <c r="E306" s="37"/>
      <c r="F306" s="15"/>
      <c r="G306" s="16"/>
      <c r="H306" s="17"/>
      <c r="I306" s="17"/>
      <c r="J306" s="15"/>
      <c r="K306" s="15"/>
      <c r="L306" s="18"/>
      <c r="M306" s="15"/>
      <c r="N306" s="308"/>
      <c r="O306" s="308"/>
      <c r="P306" s="34"/>
      <c r="Q306" s="34">
        <v>1206899.02425954</v>
      </c>
      <c r="R306" s="347">
        <f>+Yhteenveto[[#This Row],[Statsandel för kommunal basservice, sammanlagt ]]+Yhteenveto[[#This Row],[Ersättning för förlorade skatteinkomster orsakade av förändringar i beskattningsgrunden ]]+Yhteenveto[[#This Row],[Hemkommunsersättningar, netto]]</f>
        <v>1206899.02425954</v>
      </c>
      <c r="S306" s="11"/>
      <c r="T306"/>
    </row>
    <row r="307" spans="1:20" ht="15">
      <c r="A307" s="467" t="s">
        <v>685</v>
      </c>
      <c r="B307" s="256" t="s">
        <v>303</v>
      </c>
      <c r="C307" s="37"/>
      <c r="D307" s="37"/>
      <c r="E307" s="37"/>
      <c r="F307" s="15"/>
      <c r="G307" s="16"/>
      <c r="H307" s="17"/>
      <c r="I307" s="17"/>
      <c r="J307" s="15"/>
      <c r="K307" s="15"/>
      <c r="L307" s="18"/>
      <c r="M307" s="15"/>
      <c r="N307" s="308"/>
      <c r="O307" s="308"/>
      <c r="P307" s="34"/>
      <c r="Q307" s="34">
        <v>3032372.9787520003</v>
      </c>
      <c r="R307" s="347">
        <f>+Yhteenveto[[#This Row],[Statsandel för kommunal basservice, sammanlagt ]]+Yhteenveto[[#This Row],[Ersättning för förlorade skatteinkomster orsakade av förändringar i beskattningsgrunden ]]+Yhteenveto[[#This Row],[Hemkommunsersättningar, netto]]</f>
        <v>3032372.9787520003</v>
      </c>
      <c r="S307" s="11"/>
      <c r="T307"/>
    </row>
    <row r="308" spans="1:20" ht="15">
      <c r="A308" s="467" t="s">
        <v>686</v>
      </c>
      <c r="B308" s="256" t="s">
        <v>304</v>
      </c>
      <c r="C308" s="37"/>
      <c r="D308" s="37"/>
      <c r="E308" s="37"/>
      <c r="F308" s="15"/>
      <c r="G308" s="16"/>
      <c r="H308" s="17"/>
      <c r="I308" s="17"/>
      <c r="J308" s="15"/>
      <c r="K308" s="15"/>
      <c r="L308" s="18"/>
      <c r="M308" s="15"/>
      <c r="N308" s="308"/>
      <c r="O308" s="308"/>
      <c r="P308" s="34"/>
      <c r="Q308" s="34">
        <v>6615821.4315272011</v>
      </c>
      <c r="R308" s="347">
        <f>+Yhteenveto[[#This Row],[Statsandel för kommunal basservice, sammanlagt ]]+Yhteenveto[[#This Row],[Ersättning för förlorade skatteinkomster orsakade av förändringar i beskattningsgrunden ]]+Yhteenveto[[#This Row],[Hemkommunsersättningar, netto]]</f>
        <v>6615821.4315272011</v>
      </c>
      <c r="S308" s="11"/>
      <c r="T308"/>
    </row>
    <row r="309" spans="1:20" ht="15">
      <c r="A309" s="467" t="s">
        <v>687</v>
      </c>
      <c r="B309" s="256" t="s">
        <v>305</v>
      </c>
      <c r="C309" s="37"/>
      <c r="D309" s="37"/>
      <c r="E309" s="37"/>
      <c r="F309" s="15"/>
      <c r="G309" s="16"/>
      <c r="H309" s="17"/>
      <c r="I309" s="17"/>
      <c r="J309" s="15"/>
      <c r="K309" s="15"/>
      <c r="L309" s="18"/>
      <c r="M309" s="15"/>
      <c r="N309" s="308"/>
      <c r="O309" s="308"/>
      <c r="P309" s="34"/>
      <c r="Q309" s="34">
        <v>5621552.9836864006</v>
      </c>
      <c r="R309" s="347">
        <f>+Yhteenveto[[#This Row],[Statsandel för kommunal basservice, sammanlagt ]]+Yhteenveto[[#This Row],[Ersättning för förlorade skatteinkomster orsakade av förändringar i beskattningsgrunden ]]+Yhteenveto[[#This Row],[Hemkommunsersättningar, netto]]</f>
        <v>5621552.9836864006</v>
      </c>
      <c r="S309" s="11"/>
      <c r="T309"/>
    </row>
    <row r="310" spans="1:20" ht="15">
      <c r="A310" s="467" t="s">
        <v>688</v>
      </c>
      <c r="B310" s="256" t="s">
        <v>306</v>
      </c>
      <c r="C310" s="37"/>
      <c r="D310" s="37"/>
      <c r="E310" s="37"/>
      <c r="F310" s="15"/>
      <c r="G310" s="16"/>
      <c r="H310" s="17"/>
      <c r="I310" s="17"/>
      <c r="J310" s="15"/>
      <c r="K310" s="15"/>
      <c r="L310" s="18"/>
      <c r="M310" s="15"/>
      <c r="N310" s="308"/>
      <c r="O310" s="308"/>
      <c r="P310" s="34"/>
      <c r="Q310" s="34">
        <v>4466918.6571616009</v>
      </c>
      <c r="R310" s="347">
        <f>+Yhteenveto[[#This Row],[Statsandel för kommunal basservice, sammanlagt ]]+Yhteenveto[[#This Row],[Ersättning för förlorade skatteinkomster orsakade av förändringar i beskattningsgrunden ]]+Yhteenveto[[#This Row],[Hemkommunsersättningar, netto]]</f>
        <v>4466918.6571616009</v>
      </c>
      <c r="S310" s="11"/>
      <c r="T310"/>
    </row>
    <row r="311" spans="1:20" ht="15">
      <c r="A311" s="467" t="s">
        <v>689</v>
      </c>
      <c r="B311" s="256" t="s">
        <v>307</v>
      </c>
      <c r="C311" s="37"/>
      <c r="D311" s="37"/>
      <c r="E311" s="37"/>
      <c r="F311" s="15"/>
      <c r="G311" s="16"/>
      <c r="H311" s="17"/>
      <c r="I311" s="17"/>
      <c r="J311" s="15"/>
      <c r="K311" s="15"/>
      <c r="L311" s="18"/>
      <c r="M311" s="15"/>
      <c r="N311" s="308"/>
      <c r="O311" s="308"/>
      <c r="P311" s="34"/>
      <c r="Q311" s="34">
        <v>4917400.9891012013</v>
      </c>
      <c r="R311" s="347">
        <f>+Yhteenveto[[#This Row],[Statsandel för kommunal basservice, sammanlagt ]]+Yhteenveto[[#This Row],[Ersättning för förlorade skatteinkomster orsakade av förändringar i beskattningsgrunden ]]+Yhteenveto[[#This Row],[Hemkommunsersättningar, netto]]</f>
        <v>4917400.9891012013</v>
      </c>
      <c r="S311" s="11"/>
      <c r="T311"/>
    </row>
    <row r="312" spans="1:20" ht="15">
      <c r="A312" s="467" t="s">
        <v>690</v>
      </c>
      <c r="B312" s="256" t="s">
        <v>308</v>
      </c>
      <c r="C312" s="37"/>
      <c r="D312" s="37"/>
      <c r="E312" s="37"/>
      <c r="F312" s="15"/>
      <c r="G312" s="16"/>
      <c r="H312" s="17"/>
      <c r="I312" s="17"/>
      <c r="J312" s="15"/>
      <c r="K312" s="15"/>
      <c r="L312" s="18"/>
      <c r="M312" s="15"/>
      <c r="N312" s="308"/>
      <c r="O312" s="308"/>
      <c r="P312" s="34"/>
      <c r="Q312" s="34">
        <v>5795039.7069900008</v>
      </c>
      <c r="R312" s="347">
        <f>+Yhteenveto[[#This Row],[Statsandel för kommunal basservice, sammanlagt ]]+Yhteenveto[[#This Row],[Ersättning för förlorade skatteinkomster orsakade av förändringar i beskattningsgrunden ]]+Yhteenveto[[#This Row],[Hemkommunsersättningar, netto]]</f>
        <v>5795039.7069900008</v>
      </c>
      <c r="S312" s="11"/>
      <c r="T312"/>
    </row>
    <row r="313" spans="1:20" ht="15">
      <c r="A313" s="467" t="s">
        <v>691</v>
      </c>
      <c r="B313" s="256" t="s">
        <v>309</v>
      </c>
      <c r="C313" s="37"/>
      <c r="D313" s="37"/>
      <c r="E313" s="37"/>
      <c r="F313" s="15"/>
      <c r="G313" s="16"/>
      <c r="H313" s="17"/>
      <c r="I313" s="17"/>
      <c r="J313" s="15"/>
      <c r="K313" s="15"/>
      <c r="L313" s="18"/>
      <c r="M313" s="15"/>
      <c r="N313" s="308"/>
      <c r="O313" s="308"/>
      <c r="P313" s="34"/>
      <c r="Q313" s="34">
        <v>3839304.9228574</v>
      </c>
      <c r="R313" s="347">
        <f>+Yhteenveto[[#This Row],[Statsandel för kommunal basservice, sammanlagt ]]+Yhteenveto[[#This Row],[Ersättning för förlorade skatteinkomster orsakade av förändringar i beskattningsgrunden ]]+Yhteenveto[[#This Row],[Hemkommunsersättningar, netto]]</f>
        <v>3839304.9228574</v>
      </c>
      <c r="S313" s="11"/>
      <c r="T313"/>
    </row>
    <row r="314" spans="1:20" ht="15">
      <c r="A314" s="467" t="s">
        <v>692</v>
      </c>
      <c r="B314" s="256" t="s">
        <v>376</v>
      </c>
      <c r="C314" s="37"/>
      <c r="D314" s="37"/>
      <c r="E314" s="37"/>
      <c r="F314" s="15"/>
      <c r="G314" s="16"/>
      <c r="H314" s="17"/>
      <c r="I314" s="17"/>
      <c r="J314" s="15"/>
      <c r="K314" s="15"/>
      <c r="L314" s="18"/>
      <c r="M314" s="15"/>
      <c r="N314" s="308"/>
      <c r="O314" s="308"/>
      <c r="P314" s="34"/>
      <c r="Q314" s="34">
        <v>8158249.6101424005</v>
      </c>
      <c r="R314" s="347">
        <f>+Yhteenveto[[#This Row],[Statsandel för kommunal basservice, sammanlagt ]]+Yhteenveto[[#This Row],[Ersättning för förlorade skatteinkomster orsakade av förändringar i beskattningsgrunden ]]+Yhteenveto[[#This Row],[Hemkommunsersättningar, netto]]</f>
        <v>8158249.6101424005</v>
      </c>
      <c r="S314" s="11"/>
      <c r="T314"/>
    </row>
    <row r="315" spans="1:20" s="45" customFormat="1" ht="15">
      <c r="A315" s="46" t="s">
        <v>693</v>
      </c>
      <c r="B315" s="469" t="s">
        <v>310</v>
      </c>
      <c r="C315" s="39"/>
      <c r="D315" s="39"/>
      <c r="E315" s="39"/>
      <c r="F315" s="15"/>
      <c r="G315" s="40"/>
      <c r="H315" s="41"/>
      <c r="I315" s="41"/>
      <c r="J315" s="15"/>
      <c r="K315" s="15"/>
      <c r="L315" s="42"/>
      <c r="M315" s="15"/>
      <c r="N315" s="308"/>
      <c r="O315" s="308"/>
      <c r="P315" s="34"/>
      <c r="Q315" s="34">
        <v>1908281.0627583801</v>
      </c>
      <c r="R315" s="347">
        <f>+Yhteenveto[[#This Row],[Statsandel för kommunal basservice, sammanlagt ]]+Yhteenveto[[#This Row],[Ersättning för förlorade skatteinkomster orsakade av förändringar i beskattningsgrunden ]]+Yhteenveto[[#This Row],[Hemkommunsersättningar, netto]]</f>
        <v>1908281.0627583801</v>
      </c>
      <c r="S315" s="44"/>
    </row>
    <row r="316" spans="1:20" s="45" customFormat="1" ht="15">
      <c r="A316" s="46" t="s">
        <v>694</v>
      </c>
      <c r="B316" s="469" t="s">
        <v>311</v>
      </c>
      <c r="C316" s="39"/>
      <c r="D316" s="39"/>
      <c r="E316" s="39"/>
      <c r="F316" s="15"/>
      <c r="G316" s="40"/>
      <c r="H316" s="41"/>
      <c r="I316" s="41"/>
      <c r="J316" s="15"/>
      <c r="K316" s="15"/>
      <c r="L316" s="42"/>
      <c r="M316" s="15"/>
      <c r="N316" s="308"/>
      <c r="O316" s="308"/>
      <c r="P316" s="34"/>
      <c r="Q316" s="34">
        <v>3829099.8214866002</v>
      </c>
      <c r="R316" s="347">
        <f>+Yhteenveto[[#This Row],[Statsandel för kommunal basservice, sammanlagt ]]+Yhteenveto[[#This Row],[Ersättning för förlorade skatteinkomster orsakade av förändringar i beskattningsgrunden ]]+Yhteenveto[[#This Row],[Hemkommunsersättningar, netto]]</f>
        <v>3829099.8214866002</v>
      </c>
      <c r="S316" s="44"/>
    </row>
    <row r="317" spans="1:20" ht="15">
      <c r="A317" s="467" t="s">
        <v>695</v>
      </c>
      <c r="B317" s="256" t="s">
        <v>312</v>
      </c>
      <c r="C317" s="37"/>
      <c r="D317" s="37"/>
      <c r="E317" s="37"/>
      <c r="F317" s="15"/>
      <c r="G317" s="16"/>
      <c r="H317" s="17"/>
      <c r="I317" s="17"/>
      <c r="J317" s="15"/>
      <c r="K317" s="15"/>
      <c r="L317" s="18"/>
      <c r="M317" s="15"/>
      <c r="N317" s="308"/>
      <c r="O317" s="308"/>
      <c r="P317" s="34"/>
      <c r="Q317" s="34">
        <v>5260000.8208352011</v>
      </c>
      <c r="R317" s="347">
        <f>+Yhteenveto[[#This Row],[Statsandel för kommunal basservice, sammanlagt ]]+Yhteenveto[[#This Row],[Ersättning för förlorade skatteinkomster orsakade av förändringar i beskattningsgrunden ]]+Yhteenveto[[#This Row],[Hemkommunsersättningar, netto]]</f>
        <v>5260000.8208352011</v>
      </c>
      <c r="S317" s="11"/>
      <c r="T317"/>
    </row>
    <row r="318" spans="1:20" ht="15">
      <c r="A318" s="467" t="s">
        <v>696</v>
      </c>
      <c r="B318" s="256" t="s">
        <v>313</v>
      </c>
      <c r="C318" s="37"/>
      <c r="D318" s="37"/>
      <c r="E318" s="37"/>
      <c r="F318" s="15"/>
      <c r="G318" s="16"/>
      <c r="H318" s="17"/>
      <c r="I318" s="17"/>
      <c r="J318" s="15"/>
      <c r="K318" s="15"/>
      <c r="L318" s="18"/>
      <c r="M318" s="15"/>
      <c r="N318" s="308"/>
      <c r="O318" s="308"/>
      <c r="P318" s="34"/>
      <c r="Q318" s="34">
        <v>4437396.7567675011</v>
      </c>
      <c r="R318" s="347">
        <f>+Yhteenveto[[#This Row],[Statsandel för kommunal basservice, sammanlagt ]]+Yhteenveto[[#This Row],[Ersättning för förlorade skatteinkomster orsakade av förändringar i beskattningsgrunden ]]+Yhteenveto[[#This Row],[Hemkommunsersättningar, netto]]</f>
        <v>4437396.7567675011</v>
      </c>
      <c r="S318" s="11"/>
      <c r="T318"/>
    </row>
    <row r="319" spans="1:20" ht="15">
      <c r="A319" s="467" t="s">
        <v>697</v>
      </c>
      <c r="B319" s="256" t="s">
        <v>314</v>
      </c>
      <c r="C319" s="37"/>
      <c r="D319" s="37"/>
      <c r="E319" s="37"/>
      <c r="F319" s="15"/>
      <c r="G319" s="16"/>
      <c r="H319" s="17"/>
      <c r="I319" s="17"/>
      <c r="J319" s="15"/>
      <c r="K319" s="15"/>
      <c r="L319" s="18"/>
      <c r="M319" s="15"/>
      <c r="N319" s="308"/>
      <c r="O319" s="308"/>
      <c r="P319" s="34"/>
      <c r="Q319" s="34">
        <v>3898348.7236456005</v>
      </c>
      <c r="R319" s="347">
        <f>+Yhteenveto[[#This Row],[Statsandel för kommunal basservice, sammanlagt ]]+Yhteenveto[[#This Row],[Ersättning för förlorade skatteinkomster orsakade av förändringar i beskattningsgrunden ]]+Yhteenveto[[#This Row],[Hemkommunsersättningar, netto]]</f>
        <v>3898348.7236456005</v>
      </c>
      <c r="S319" s="11"/>
      <c r="T319"/>
    </row>
    <row r="320" spans="1:20" ht="15">
      <c r="A320" s="467" t="s">
        <v>698</v>
      </c>
      <c r="B320" s="256" t="s">
        <v>315</v>
      </c>
      <c r="C320" s="37"/>
      <c r="D320" s="37"/>
      <c r="E320" s="37"/>
      <c r="F320" s="15"/>
      <c r="G320" s="16"/>
      <c r="H320" s="17"/>
      <c r="I320" s="17"/>
      <c r="J320" s="15"/>
      <c r="K320" s="15"/>
      <c r="L320" s="18"/>
      <c r="M320" s="15"/>
      <c r="N320" s="308"/>
      <c r="O320" s="308"/>
      <c r="P320" s="34"/>
      <c r="Q320" s="34">
        <v>920427.25006494019</v>
      </c>
      <c r="R320" s="347">
        <f>+Yhteenveto[[#This Row],[Statsandel för kommunal basservice, sammanlagt ]]+Yhteenveto[[#This Row],[Ersättning för förlorade skatteinkomster orsakade av förändringar i beskattningsgrunden ]]+Yhteenveto[[#This Row],[Hemkommunsersättningar, netto]]</f>
        <v>920427.25006494019</v>
      </c>
      <c r="S320" s="11"/>
      <c r="T320"/>
    </row>
    <row r="321" spans="1:20" ht="15">
      <c r="A321" s="467" t="s">
        <v>699</v>
      </c>
      <c r="B321" s="256" t="s">
        <v>316</v>
      </c>
      <c r="C321" s="37"/>
      <c r="D321" s="37"/>
      <c r="E321" s="37"/>
      <c r="F321" s="15"/>
      <c r="G321" s="16"/>
      <c r="H321" s="17"/>
      <c r="I321" s="17"/>
      <c r="J321" s="15"/>
      <c r="K321" s="15"/>
      <c r="L321" s="18"/>
      <c r="M321" s="15"/>
      <c r="N321" s="308"/>
      <c r="O321" s="308"/>
      <c r="P321" s="34"/>
      <c r="Q321" s="34">
        <v>379046.62234400003</v>
      </c>
      <c r="R321" s="347">
        <f>+Yhteenveto[[#This Row],[Statsandel för kommunal basservice, sammanlagt ]]+Yhteenveto[[#This Row],[Ersättning för förlorade skatteinkomster orsakade av förändringar i beskattningsgrunden ]]+Yhteenveto[[#This Row],[Hemkommunsersättningar, netto]]</f>
        <v>379046.62234400003</v>
      </c>
      <c r="S321" s="11"/>
      <c r="T321"/>
    </row>
    <row r="322" spans="1:20" ht="15">
      <c r="A322" s="467" t="s">
        <v>700</v>
      </c>
      <c r="B322" s="256" t="s">
        <v>317</v>
      </c>
      <c r="C322" s="37"/>
      <c r="D322" s="37"/>
      <c r="E322" s="37"/>
      <c r="F322" s="15"/>
      <c r="G322" s="16"/>
      <c r="H322" s="17"/>
      <c r="I322" s="17"/>
      <c r="J322" s="15"/>
      <c r="K322" s="15"/>
      <c r="L322" s="18"/>
      <c r="M322" s="15"/>
      <c r="N322" s="308"/>
      <c r="O322" s="308"/>
      <c r="P322" s="34"/>
      <c r="Q322" s="34">
        <v>208475.64228920001</v>
      </c>
      <c r="R322" s="347">
        <f>+Yhteenveto[[#This Row],[Statsandel för kommunal basservice, sammanlagt ]]+Yhteenveto[[#This Row],[Ersättning för förlorade skatteinkomster orsakade av förändringar i beskattningsgrunden ]]+Yhteenveto[[#This Row],[Hemkommunsersättningar, netto]]</f>
        <v>208475.64228920001</v>
      </c>
      <c r="S322" s="11"/>
      <c r="T322"/>
    </row>
    <row r="323" spans="1:20" ht="15">
      <c r="A323" s="467" t="s">
        <v>701</v>
      </c>
      <c r="B323" s="256" t="s">
        <v>371</v>
      </c>
      <c r="C323" s="37"/>
      <c r="D323" s="37"/>
      <c r="E323" s="37"/>
      <c r="F323" s="15"/>
      <c r="G323" s="16"/>
      <c r="H323" s="17"/>
      <c r="I323" s="17"/>
      <c r="J323" s="15"/>
      <c r="K323" s="15"/>
      <c r="L323" s="18"/>
      <c r="M323" s="15"/>
      <c r="N323" s="308"/>
      <c r="O323" s="308"/>
      <c r="P323" s="34"/>
      <c r="Q323" s="34">
        <v>5714856.7676480003</v>
      </c>
      <c r="R323" s="347">
        <f>+Yhteenveto[[#This Row],[Statsandel för kommunal basservice, sammanlagt ]]+Yhteenveto[[#This Row],[Ersättning för förlorade skatteinkomster orsakade av förändringar i beskattningsgrunden ]]+Yhteenveto[[#This Row],[Hemkommunsersättningar, netto]]</f>
        <v>5714856.7676480003</v>
      </c>
      <c r="S323" s="11"/>
      <c r="T323"/>
    </row>
    <row r="324" spans="1:20" ht="15">
      <c r="A324" s="467" t="s">
        <v>702</v>
      </c>
      <c r="B324" s="256" t="s">
        <v>318</v>
      </c>
      <c r="C324" s="37"/>
      <c r="D324" s="37"/>
      <c r="E324" s="37"/>
      <c r="F324" s="15"/>
      <c r="G324" s="16"/>
      <c r="H324" s="17"/>
      <c r="I324" s="17"/>
      <c r="J324" s="15"/>
      <c r="K324" s="15"/>
      <c r="L324" s="18"/>
      <c r="M324" s="15"/>
      <c r="N324" s="308"/>
      <c r="O324" s="308"/>
      <c r="P324" s="34"/>
      <c r="Q324" s="34">
        <v>402372.56833440001</v>
      </c>
      <c r="R324" s="347">
        <f>+Yhteenveto[[#This Row],[Statsandel för kommunal basservice, sammanlagt ]]+Yhteenveto[[#This Row],[Ersättning för förlorade skatteinkomster orsakade av förändringar i beskattningsgrunden ]]+Yhteenveto[[#This Row],[Hemkommunsersättningar, netto]]</f>
        <v>402372.56833440001</v>
      </c>
      <c r="S324" s="11"/>
      <c r="T324"/>
    </row>
    <row r="325" spans="1:20" ht="15">
      <c r="A325" s="467" t="s">
        <v>703</v>
      </c>
      <c r="B325" s="256" t="s">
        <v>319</v>
      </c>
      <c r="C325" s="37"/>
      <c r="D325" s="37"/>
      <c r="E325" s="37"/>
      <c r="F325" s="15"/>
      <c r="G325" s="16"/>
      <c r="H325" s="17"/>
      <c r="I325" s="17"/>
      <c r="J325" s="15"/>
      <c r="K325" s="15"/>
      <c r="L325" s="18"/>
      <c r="M325" s="15"/>
      <c r="N325" s="308"/>
      <c r="O325" s="308"/>
      <c r="P325" s="34"/>
      <c r="Q325" s="34">
        <v>599258.13120962004</v>
      </c>
      <c r="R325" s="347">
        <f>+Yhteenveto[[#This Row],[Statsandel för kommunal basservice, sammanlagt ]]+Yhteenveto[[#This Row],[Ersättning för förlorade skatteinkomster orsakade av förändringar i beskattningsgrunden ]]+Yhteenveto[[#This Row],[Hemkommunsersättningar, netto]]</f>
        <v>599258.13120962004</v>
      </c>
      <c r="S325" s="11"/>
      <c r="T325"/>
    </row>
    <row r="326" spans="1:20" ht="15">
      <c r="A326" s="467" t="s">
        <v>704</v>
      </c>
      <c r="B326" s="256" t="s">
        <v>320</v>
      </c>
      <c r="C326" s="37"/>
      <c r="D326" s="37"/>
      <c r="E326" s="37"/>
      <c r="F326" s="15"/>
      <c r="G326" s="16"/>
      <c r="H326" s="17"/>
      <c r="I326" s="17"/>
      <c r="J326" s="15"/>
      <c r="K326" s="15"/>
      <c r="L326" s="18"/>
      <c r="M326" s="15"/>
      <c r="N326" s="308"/>
      <c r="O326" s="308"/>
      <c r="P326" s="34"/>
      <c r="Q326" s="34">
        <v>2932466.4942034925</v>
      </c>
      <c r="R326" s="347">
        <f>+Yhteenveto[[#This Row],[Statsandel för kommunal basservice, sammanlagt ]]+Yhteenveto[[#This Row],[Ersättning för förlorade skatteinkomster orsakade av förändringar i beskattningsgrunden ]]+Yhteenveto[[#This Row],[Hemkommunsersättningar, netto]]</f>
        <v>2932466.4942034925</v>
      </c>
      <c r="S326" s="11"/>
      <c r="T326"/>
    </row>
    <row r="327" spans="1:20" ht="15">
      <c r="A327" s="467" t="s">
        <v>705</v>
      </c>
      <c r="B327" s="256" t="s">
        <v>321</v>
      </c>
      <c r="C327" s="37"/>
      <c r="D327" s="37"/>
      <c r="E327" s="37"/>
      <c r="F327" s="15"/>
      <c r="G327" s="16"/>
      <c r="H327" s="17"/>
      <c r="I327" s="17"/>
      <c r="J327" s="15"/>
      <c r="K327" s="15"/>
      <c r="L327" s="18"/>
      <c r="M327" s="15"/>
      <c r="N327" s="308"/>
      <c r="O327" s="308"/>
      <c r="P327" s="34"/>
      <c r="Q327" s="34">
        <v>1804845.0710072003</v>
      </c>
      <c r="R327" s="347">
        <f>+Yhteenveto[[#This Row],[Statsandel för kommunal basservice, sammanlagt ]]+Yhteenveto[[#This Row],[Ersättning för förlorade skatteinkomster orsakade av förändringar i beskattningsgrunden ]]+Yhteenveto[[#This Row],[Hemkommunsersättningar, netto]]</f>
        <v>1804845.0710072003</v>
      </c>
      <c r="S327" s="11"/>
      <c r="T327"/>
    </row>
    <row r="328" spans="1:20" ht="15">
      <c r="A328" s="467" t="s">
        <v>706</v>
      </c>
      <c r="B328" s="256" t="s">
        <v>322</v>
      </c>
      <c r="C328" s="37"/>
      <c r="D328" s="37"/>
      <c r="E328" s="37"/>
      <c r="F328" s="15"/>
      <c r="G328" s="16"/>
      <c r="H328" s="17"/>
      <c r="I328" s="17"/>
      <c r="J328" s="15"/>
      <c r="K328" s="15"/>
      <c r="L328" s="18"/>
      <c r="M328" s="15"/>
      <c r="N328" s="308"/>
      <c r="O328" s="308"/>
      <c r="P328" s="34"/>
      <c r="Q328" s="34">
        <v>1511229.7258530401</v>
      </c>
      <c r="R328" s="347">
        <f>+Yhteenveto[[#This Row],[Statsandel för kommunal basservice, sammanlagt ]]+Yhteenveto[[#This Row],[Ersättning för förlorade skatteinkomster orsakade av förändringar i beskattningsgrunden ]]+Yhteenveto[[#This Row],[Hemkommunsersättningar, netto]]</f>
        <v>1511229.7258530401</v>
      </c>
      <c r="S328" s="11"/>
      <c r="T328"/>
    </row>
    <row r="329" spans="1:20" ht="15">
      <c r="A329" s="467" t="s">
        <v>707</v>
      </c>
      <c r="B329" s="256" t="s">
        <v>323</v>
      </c>
      <c r="C329" s="37"/>
      <c r="D329" s="37"/>
      <c r="E329" s="37"/>
      <c r="F329" s="15"/>
      <c r="G329" s="16"/>
      <c r="H329" s="17"/>
      <c r="I329" s="17"/>
      <c r="J329" s="15"/>
      <c r="K329" s="15"/>
      <c r="L329" s="18"/>
      <c r="M329" s="15"/>
      <c r="N329" s="308"/>
      <c r="O329" s="308"/>
      <c r="P329" s="34"/>
      <c r="Q329" s="34">
        <v>1002068.0610313398</v>
      </c>
      <c r="R329" s="347">
        <f>+Yhteenveto[[#This Row],[Statsandel för kommunal basservice, sammanlagt ]]+Yhteenveto[[#This Row],[Ersättning för förlorade skatteinkomster orsakade av förändringar i beskattningsgrunden ]]+Yhteenveto[[#This Row],[Hemkommunsersättningar, netto]]</f>
        <v>1002068.0610313398</v>
      </c>
      <c r="S329" s="11"/>
      <c r="T329"/>
    </row>
    <row r="330" spans="1:20" ht="15">
      <c r="A330" s="467" t="s">
        <v>708</v>
      </c>
      <c r="B330" s="256" t="s">
        <v>324</v>
      </c>
      <c r="C330" s="37"/>
      <c r="D330" s="37"/>
      <c r="E330" s="37"/>
      <c r="F330" s="15"/>
      <c r="G330" s="16"/>
      <c r="H330" s="17"/>
      <c r="I330" s="17"/>
      <c r="J330" s="15"/>
      <c r="K330" s="15"/>
      <c r="L330" s="18"/>
      <c r="M330" s="15"/>
      <c r="N330" s="308"/>
      <c r="O330" s="308"/>
      <c r="P330" s="34"/>
      <c r="Q330" s="34">
        <v>1086405.9345028799</v>
      </c>
      <c r="R330" s="347">
        <f>+Yhteenveto[[#This Row],[Statsandel för kommunal basservice, sammanlagt ]]+Yhteenveto[[#This Row],[Ersättning för förlorade skatteinkomster orsakade av förändringar i beskattningsgrunden ]]+Yhteenveto[[#This Row],[Hemkommunsersättningar, netto]]</f>
        <v>1086405.9345028799</v>
      </c>
      <c r="S330" s="11"/>
      <c r="T330"/>
    </row>
    <row r="331" spans="1:20" ht="15">
      <c r="A331" s="467" t="s">
        <v>709</v>
      </c>
      <c r="B331" s="256" t="s">
        <v>325</v>
      </c>
      <c r="C331" s="37"/>
      <c r="D331" s="37"/>
      <c r="E331" s="37"/>
      <c r="F331" s="15"/>
      <c r="G331" s="16"/>
      <c r="H331" s="17"/>
      <c r="I331" s="17"/>
      <c r="J331" s="15"/>
      <c r="K331" s="15"/>
      <c r="L331" s="18"/>
      <c r="M331" s="15"/>
      <c r="N331" s="308"/>
      <c r="O331" s="308"/>
      <c r="P331" s="34"/>
      <c r="Q331" s="34">
        <v>1610073.4219873601</v>
      </c>
      <c r="R331" s="347">
        <f>+Yhteenveto[[#This Row],[Statsandel för kommunal basservice, sammanlagt ]]+Yhteenveto[[#This Row],[Ersättning för förlorade skatteinkomster orsakade av förändringar i beskattningsgrunden ]]+Yhteenveto[[#This Row],[Hemkommunsersättningar, netto]]</f>
        <v>1610073.4219873601</v>
      </c>
      <c r="S331" s="11"/>
      <c r="T331"/>
    </row>
    <row r="332" spans="1:20" ht="15">
      <c r="A332" s="467" t="s">
        <v>710</v>
      </c>
      <c r="B332" s="256" t="s">
        <v>326</v>
      </c>
      <c r="C332" s="37"/>
      <c r="D332" s="37"/>
      <c r="E332" s="37"/>
      <c r="F332" s="15"/>
      <c r="G332" s="16"/>
      <c r="H332" s="17"/>
      <c r="I332" s="17"/>
      <c r="J332" s="15"/>
      <c r="K332" s="15"/>
      <c r="L332" s="18"/>
      <c r="M332" s="15"/>
      <c r="N332" s="308"/>
      <c r="O332" s="308"/>
      <c r="P332" s="34"/>
      <c r="Q332" s="34">
        <v>820781.72453719983</v>
      </c>
      <c r="R332" s="347">
        <f>+Yhteenveto[[#This Row],[Statsandel för kommunal basservice, sammanlagt ]]+Yhteenveto[[#This Row],[Ersättning för förlorade skatteinkomster orsakade av förändringar i beskattningsgrunden ]]+Yhteenveto[[#This Row],[Hemkommunsersättningar, netto]]</f>
        <v>820781.72453719983</v>
      </c>
      <c r="S332" s="11"/>
      <c r="T332"/>
    </row>
    <row r="333" spans="1:20" ht="15">
      <c r="A333" s="467" t="s">
        <v>711</v>
      </c>
      <c r="B333" s="256" t="s">
        <v>377</v>
      </c>
      <c r="C333" s="37"/>
      <c r="D333" s="37"/>
      <c r="E333" s="37"/>
      <c r="F333" s="15"/>
      <c r="G333" s="16"/>
      <c r="H333" s="17"/>
      <c r="I333" s="17"/>
      <c r="J333" s="15"/>
      <c r="K333" s="15"/>
      <c r="L333" s="18"/>
      <c r="M333" s="15"/>
      <c r="N333" s="308"/>
      <c r="O333" s="308"/>
      <c r="P333" s="34"/>
      <c r="Q333" s="34">
        <v>1207919.5343966202</v>
      </c>
      <c r="R333" s="347">
        <f>+Yhteenveto[[#This Row],[Statsandel för kommunal basservice, sammanlagt ]]+Yhteenveto[[#This Row],[Ersättning för förlorade skatteinkomster orsakade av förändringar i beskattningsgrunden ]]+Yhteenveto[[#This Row],[Hemkommunsersättningar, netto]]</f>
        <v>1207919.5343966202</v>
      </c>
      <c r="S333" s="11"/>
      <c r="T333"/>
    </row>
    <row r="334" spans="1:20" ht="15">
      <c r="A334" s="467" t="s">
        <v>712</v>
      </c>
      <c r="B334" s="256" t="s">
        <v>327</v>
      </c>
      <c r="C334" s="37"/>
      <c r="D334" s="37"/>
      <c r="E334" s="37"/>
      <c r="F334" s="15"/>
      <c r="G334" s="16"/>
      <c r="H334" s="17"/>
      <c r="I334" s="17"/>
      <c r="J334" s="15"/>
      <c r="K334" s="15"/>
      <c r="L334" s="18"/>
      <c r="M334" s="15"/>
      <c r="N334" s="308"/>
      <c r="O334" s="308"/>
      <c r="P334" s="34"/>
      <c r="Q334" s="34">
        <v>686657.53509239992</v>
      </c>
      <c r="R334" s="347">
        <f>+Yhteenveto[[#This Row],[Statsandel för kommunal basservice, sammanlagt ]]+Yhteenveto[[#This Row],[Ersättning för förlorade skatteinkomster orsakade av förändringar i beskattningsgrunden ]]+Yhteenveto[[#This Row],[Hemkommunsersättningar, netto]]</f>
        <v>686657.53509239992</v>
      </c>
      <c r="S334" s="11"/>
      <c r="T334"/>
    </row>
    <row r="335" spans="1:20" ht="15">
      <c r="A335" s="467" t="s">
        <v>713</v>
      </c>
      <c r="B335" s="256" t="s">
        <v>328</v>
      </c>
      <c r="C335" s="37"/>
      <c r="D335" s="37"/>
      <c r="E335" s="37"/>
      <c r="F335" s="15"/>
      <c r="G335" s="16"/>
      <c r="H335" s="17"/>
      <c r="I335" s="17"/>
      <c r="J335" s="15"/>
      <c r="K335" s="15"/>
      <c r="L335" s="18"/>
      <c r="M335" s="15"/>
      <c r="N335" s="308"/>
      <c r="O335" s="308"/>
      <c r="P335" s="34"/>
      <c r="Q335" s="34">
        <v>1605481.1263705003</v>
      </c>
      <c r="R335" s="347">
        <f>+Yhteenveto[[#This Row],[Statsandel för kommunal basservice, sammanlagt ]]+Yhteenveto[[#This Row],[Ersättning för förlorade skatteinkomster orsakade av förändringar i beskattningsgrunden ]]+Yhteenveto[[#This Row],[Hemkommunsersättningar, netto]]</f>
        <v>1605481.1263705003</v>
      </c>
      <c r="S335" s="11"/>
      <c r="T335"/>
    </row>
    <row r="336" spans="1:20" ht="15">
      <c r="A336" s="467" t="s">
        <v>714</v>
      </c>
      <c r="B336" s="256" t="s">
        <v>329</v>
      </c>
      <c r="C336" s="37"/>
      <c r="D336" s="37"/>
      <c r="E336" s="37"/>
      <c r="F336" s="15"/>
      <c r="G336" s="16"/>
      <c r="H336" s="17"/>
      <c r="I336" s="17"/>
      <c r="J336" s="15"/>
      <c r="K336" s="15"/>
      <c r="L336" s="18"/>
      <c r="M336" s="15"/>
      <c r="N336" s="308"/>
      <c r="O336" s="308"/>
      <c r="P336" s="34"/>
      <c r="Q336" s="34">
        <v>1641053.1940058598</v>
      </c>
      <c r="R336" s="347">
        <f>+Yhteenveto[[#This Row],[Statsandel för kommunal basservice, sammanlagt ]]+Yhteenveto[[#This Row],[Ersättning för förlorade skatteinkomster orsakade av förändringar i beskattningsgrunden ]]+Yhteenveto[[#This Row],[Hemkommunsersättningar, netto]]</f>
        <v>1641053.1940058598</v>
      </c>
      <c r="S336" s="11"/>
      <c r="T336"/>
    </row>
    <row r="337" spans="1:20" ht="15">
      <c r="A337" s="467" t="s">
        <v>715</v>
      </c>
      <c r="B337" s="256" t="s">
        <v>330</v>
      </c>
      <c r="C337" s="37"/>
      <c r="D337" s="37"/>
      <c r="E337" s="37"/>
      <c r="F337" s="15"/>
      <c r="G337" s="16"/>
      <c r="H337" s="17"/>
      <c r="I337" s="17"/>
      <c r="J337" s="15"/>
      <c r="K337" s="15"/>
      <c r="L337" s="18"/>
      <c r="M337" s="15"/>
      <c r="N337" s="308"/>
      <c r="O337" s="308"/>
      <c r="P337" s="34"/>
      <c r="Q337" s="34">
        <v>814950.23803960008</v>
      </c>
      <c r="R337" s="347">
        <f>+Yhteenveto[[#This Row],[Statsandel för kommunal basservice, sammanlagt ]]+Yhteenveto[[#This Row],[Ersättning för förlorade skatteinkomster orsakade av förändringar i beskattningsgrunden ]]+Yhteenveto[[#This Row],[Hemkommunsersättningar, netto]]</f>
        <v>814950.23803960008</v>
      </c>
      <c r="S337" s="11"/>
      <c r="T337"/>
    </row>
    <row r="338" spans="1:20" ht="15">
      <c r="A338" s="467" t="s">
        <v>716</v>
      </c>
      <c r="B338" s="256" t="s">
        <v>331</v>
      </c>
      <c r="C338" s="37"/>
      <c r="D338" s="37"/>
      <c r="E338" s="37"/>
      <c r="F338" s="15"/>
      <c r="G338" s="16"/>
      <c r="H338" s="17"/>
      <c r="I338" s="17"/>
      <c r="J338" s="15"/>
      <c r="K338" s="15"/>
      <c r="L338" s="18"/>
      <c r="M338" s="15"/>
      <c r="N338" s="308"/>
      <c r="O338" s="308"/>
      <c r="P338" s="34"/>
      <c r="Q338" s="34">
        <v>4189267.0062946202</v>
      </c>
      <c r="R338" s="347">
        <f>+Yhteenveto[[#This Row],[Statsandel för kommunal basservice, sammanlagt ]]+Yhteenveto[[#This Row],[Ersättning för förlorade skatteinkomster orsakade av förändringar i beskattningsgrunden ]]+Yhteenveto[[#This Row],[Hemkommunsersättningar, netto]]</f>
        <v>4189267.0062946202</v>
      </c>
      <c r="S338" s="11"/>
      <c r="T338"/>
    </row>
    <row r="339" spans="1:20" ht="15">
      <c r="A339" s="467" t="s">
        <v>717</v>
      </c>
      <c r="B339" s="256" t="s">
        <v>332</v>
      </c>
      <c r="C339" s="37"/>
      <c r="D339" s="37"/>
      <c r="E339" s="37"/>
      <c r="F339" s="15"/>
      <c r="G339" s="16"/>
      <c r="H339" s="17"/>
      <c r="I339" s="17"/>
      <c r="J339" s="15"/>
      <c r="K339" s="15"/>
      <c r="L339" s="18"/>
      <c r="M339" s="15"/>
      <c r="N339" s="308"/>
      <c r="O339" s="308"/>
      <c r="P339" s="34"/>
      <c r="Q339" s="34">
        <v>938869.32611360005</v>
      </c>
      <c r="R339" s="347">
        <f>+Yhteenveto[[#This Row],[Statsandel för kommunal basservice, sammanlagt ]]+Yhteenveto[[#This Row],[Ersättning för förlorade skatteinkomster orsakade av förändringar i beskattningsgrunden ]]+Yhteenveto[[#This Row],[Hemkommunsersättningar, netto]]</f>
        <v>938869.32611360005</v>
      </c>
      <c r="S339" s="11"/>
      <c r="T339"/>
    </row>
    <row r="340" spans="1:20" ht="15">
      <c r="A340" s="467" t="s">
        <v>718</v>
      </c>
      <c r="B340" s="256" t="s">
        <v>333</v>
      </c>
      <c r="C340" s="37"/>
      <c r="D340" s="37"/>
      <c r="E340" s="37"/>
      <c r="F340" s="15"/>
      <c r="G340" s="16"/>
      <c r="H340" s="17"/>
      <c r="I340" s="17"/>
      <c r="J340" s="15"/>
      <c r="K340" s="15"/>
      <c r="L340" s="18"/>
      <c r="M340" s="15"/>
      <c r="N340" s="308"/>
      <c r="O340" s="308"/>
      <c r="P340" s="34"/>
      <c r="Q340" s="34">
        <v>1867752.2316000599</v>
      </c>
      <c r="R340" s="347">
        <f>+Yhteenveto[[#This Row],[Statsandel för kommunal basservice, sammanlagt ]]+Yhteenveto[[#This Row],[Ersättning för förlorade skatteinkomster orsakade av förändringar i beskattningsgrunden ]]+Yhteenveto[[#This Row],[Hemkommunsersättningar, netto]]</f>
        <v>1867752.2316000599</v>
      </c>
      <c r="S340" s="11"/>
      <c r="T340"/>
    </row>
    <row r="341" spans="1:20" ht="15">
      <c r="A341" s="467" t="s">
        <v>719</v>
      </c>
      <c r="B341" s="256" t="s">
        <v>674</v>
      </c>
      <c r="C341" s="37"/>
      <c r="D341" s="37"/>
      <c r="E341" s="37"/>
      <c r="F341" s="15"/>
      <c r="G341" s="16"/>
      <c r="H341" s="17"/>
      <c r="I341" s="17"/>
      <c r="J341" s="15"/>
      <c r="K341" s="15"/>
      <c r="L341" s="18"/>
      <c r="M341" s="15"/>
      <c r="N341" s="308"/>
      <c r="O341" s="308"/>
      <c r="P341" s="34"/>
      <c r="Q341" s="34">
        <v>1272211.6730326596</v>
      </c>
      <c r="R341" s="347">
        <f>+Yhteenveto[[#This Row],[Statsandel för kommunal basservice, sammanlagt ]]+Yhteenveto[[#This Row],[Ersättning för förlorade skatteinkomster orsakade av förändringar i beskattningsgrunden ]]+Yhteenveto[[#This Row],[Hemkommunsersättningar, netto]]</f>
        <v>1272211.6730326596</v>
      </c>
      <c r="S341" s="11"/>
      <c r="T341"/>
    </row>
    <row r="342" spans="1:20" ht="15">
      <c r="A342" s="467" t="s">
        <v>720</v>
      </c>
      <c r="B342" s="256" t="s">
        <v>334</v>
      </c>
      <c r="C342" s="37"/>
      <c r="D342" s="37"/>
      <c r="E342" s="37"/>
      <c r="F342" s="15"/>
      <c r="G342" s="16"/>
      <c r="H342" s="17"/>
      <c r="I342" s="17"/>
      <c r="J342" s="15"/>
      <c r="K342" s="15"/>
      <c r="L342" s="18"/>
      <c r="M342" s="15"/>
      <c r="N342" s="308"/>
      <c r="O342" s="308"/>
      <c r="P342" s="34"/>
      <c r="Q342" s="34">
        <v>1548259.6651128</v>
      </c>
      <c r="R342" s="347">
        <f>+Yhteenveto[[#This Row],[Statsandel för kommunal basservice, sammanlagt ]]+Yhteenveto[[#This Row],[Ersättning för förlorade skatteinkomster orsakade av förändringar i beskattningsgrunden ]]+Yhteenveto[[#This Row],[Hemkommunsersättningar, netto]]</f>
        <v>1548259.6651128</v>
      </c>
      <c r="S342" s="11"/>
      <c r="T342"/>
    </row>
    <row r="343" spans="1:20" ht="15">
      <c r="A343" s="467" t="s">
        <v>721</v>
      </c>
      <c r="B343" s="256" t="s">
        <v>335</v>
      </c>
      <c r="C343" s="37"/>
      <c r="D343" s="37"/>
      <c r="E343" s="37"/>
      <c r="F343" s="15"/>
      <c r="G343" s="16"/>
      <c r="H343" s="17"/>
      <c r="I343" s="17"/>
      <c r="J343" s="15"/>
      <c r="K343" s="15"/>
      <c r="L343" s="18"/>
      <c r="M343" s="15"/>
      <c r="N343" s="308"/>
      <c r="O343" s="308"/>
      <c r="P343" s="34"/>
      <c r="Q343" s="34">
        <v>4368389.1323623387</v>
      </c>
      <c r="R343" s="347">
        <f>+Yhteenveto[[#This Row],[Statsandel för kommunal basservice, sammanlagt ]]+Yhteenveto[[#This Row],[Ersättning för förlorade skatteinkomster orsakade av förändringar i beskattningsgrunden ]]+Yhteenveto[[#This Row],[Hemkommunsersättningar, netto]]</f>
        <v>4368389.1323623387</v>
      </c>
      <c r="S343" s="11"/>
      <c r="T343"/>
    </row>
    <row r="344" spans="1:20" ht="15">
      <c r="A344" s="467" t="s">
        <v>722</v>
      </c>
      <c r="B344" s="256" t="s">
        <v>336</v>
      </c>
      <c r="C344" s="37"/>
      <c r="D344" s="37"/>
      <c r="E344" s="37"/>
      <c r="F344" s="15"/>
      <c r="G344" s="16"/>
      <c r="H344" s="17"/>
      <c r="I344" s="17"/>
      <c r="J344" s="15"/>
      <c r="K344" s="15"/>
      <c r="L344" s="18"/>
      <c r="M344" s="15"/>
      <c r="N344" s="308"/>
      <c r="O344" s="308"/>
      <c r="P344" s="34"/>
      <c r="Q344" s="34">
        <v>49640.528810819997</v>
      </c>
      <c r="R344" s="347">
        <f>+Yhteenveto[[#This Row],[Statsandel för kommunal basservice, sammanlagt ]]+Yhteenveto[[#This Row],[Ersättning för förlorade skatteinkomster orsakade av förändringar i beskattningsgrunden ]]+Yhteenveto[[#This Row],[Hemkommunsersättningar, netto]]</f>
        <v>49640.528810819997</v>
      </c>
      <c r="S344" s="11"/>
      <c r="T344"/>
    </row>
    <row r="345" spans="1:20" ht="15">
      <c r="A345" s="467" t="s">
        <v>723</v>
      </c>
      <c r="B345" s="256" t="s">
        <v>337</v>
      </c>
      <c r="C345" s="37"/>
      <c r="D345" s="37"/>
      <c r="E345" s="37"/>
      <c r="F345" s="15"/>
      <c r="G345" s="16"/>
      <c r="H345" s="17"/>
      <c r="I345" s="17"/>
      <c r="J345" s="15"/>
      <c r="K345" s="15"/>
      <c r="L345" s="18"/>
      <c r="M345" s="15"/>
      <c r="N345" s="308"/>
      <c r="O345" s="308"/>
      <c r="P345" s="34"/>
      <c r="Q345" s="34">
        <v>983625.98498267995</v>
      </c>
      <c r="R345" s="347">
        <f>+Yhteenveto[[#This Row],[Statsandel för kommunal basservice, sammanlagt ]]+Yhteenveto[[#This Row],[Ersättning för förlorade skatteinkomster orsakade av förändringar i beskattningsgrunden ]]+Yhteenveto[[#This Row],[Hemkommunsersättningar, netto]]</f>
        <v>983625.98498267995</v>
      </c>
      <c r="S345" s="11"/>
      <c r="T345"/>
    </row>
    <row r="346" spans="1:20" ht="15">
      <c r="A346" s="46" t="s">
        <v>724</v>
      </c>
      <c r="B346" s="469" t="s">
        <v>338</v>
      </c>
      <c r="C346" s="39"/>
      <c r="D346" s="39"/>
      <c r="E346" s="39"/>
      <c r="F346" s="15"/>
      <c r="G346" s="40"/>
      <c r="H346" s="41"/>
      <c r="I346" s="41"/>
      <c r="J346" s="15"/>
      <c r="K346" s="15"/>
      <c r="L346" s="42"/>
      <c r="M346" s="15"/>
      <c r="N346" s="308"/>
      <c r="O346" s="308"/>
      <c r="P346" s="34"/>
      <c r="Q346" s="34">
        <v>785428.33764549985</v>
      </c>
      <c r="R346" s="347">
        <f>+Yhteenveto[[#This Row],[Statsandel för kommunal basservice, sammanlagt ]]+Yhteenveto[[#This Row],[Ersättning för förlorade skatteinkomster orsakade av förändringar i beskattningsgrunden ]]+Yhteenveto[[#This Row],[Hemkommunsersättningar, netto]]</f>
        <v>785428.33764549985</v>
      </c>
      <c r="S346" s="11"/>
      <c r="T346"/>
    </row>
    <row r="347" spans="1:20" ht="15">
      <c r="A347" s="467" t="s">
        <v>725</v>
      </c>
      <c r="B347" s="256" t="s">
        <v>339</v>
      </c>
      <c r="C347" s="37"/>
      <c r="D347" s="37"/>
      <c r="E347" s="37"/>
      <c r="F347" s="15"/>
      <c r="G347" s="16"/>
      <c r="H347" s="17"/>
      <c r="I347" s="17"/>
      <c r="J347" s="15"/>
      <c r="K347" s="15"/>
      <c r="L347" s="18"/>
      <c r="M347" s="15"/>
      <c r="N347" s="308"/>
      <c r="O347" s="308"/>
      <c r="P347" s="34"/>
      <c r="Q347" s="34">
        <v>2421306.0873847399</v>
      </c>
      <c r="R347" s="347">
        <f>+Yhteenveto[[#This Row],[Statsandel för kommunal basservice, sammanlagt ]]+Yhteenveto[[#This Row],[Ersättning för förlorade skatteinkomster orsakade av förändringar i beskattningsgrunden ]]+Yhteenveto[[#This Row],[Hemkommunsersättningar, netto]]</f>
        <v>2421306.0873847399</v>
      </c>
      <c r="S347" s="11"/>
      <c r="T347"/>
    </row>
    <row r="348" spans="1:20" ht="15">
      <c r="A348" s="467" t="s">
        <v>726</v>
      </c>
      <c r="B348" s="256" t="s">
        <v>340</v>
      </c>
      <c r="C348" s="37"/>
      <c r="D348" s="37"/>
      <c r="E348" s="37"/>
      <c r="F348" s="15"/>
      <c r="G348" s="16"/>
      <c r="H348" s="17"/>
      <c r="I348" s="17"/>
      <c r="J348" s="15"/>
      <c r="K348" s="15"/>
      <c r="L348" s="18"/>
      <c r="M348" s="15"/>
      <c r="N348" s="308"/>
      <c r="O348" s="308"/>
      <c r="P348" s="34"/>
      <c r="Q348" s="34">
        <v>1283145.7102156598</v>
      </c>
      <c r="R348" s="347">
        <f>+Yhteenveto[[#This Row],[Statsandel för kommunal basservice, sammanlagt ]]+Yhteenveto[[#This Row],[Ersättning för förlorade skatteinkomster orsakade av förändringar i beskattningsgrunden ]]+Yhteenveto[[#This Row],[Hemkommunsersättningar, netto]]</f>
        <v>1283145.7102156598</v>
      </c>
      <c r="S348" s="11"/>
      <c r="T348"/>
    </row>
    <row r="349" spans="1:20" ht="15">
      <c r="A349" s="467" t="s">
        <v>727</v>
      </c>
      <c r="B349" s="256" t="s">
        <v>341</v>
      </c>
      <c r="C349" s="37"/>
      <c r="D349" s="37"/>
      <c r="E349" s="37"/>
      <c r="F349" s="15"/>
      <c r="G349" s="16"/>
      <c r="H349" s="17"/>
      <c r="I349" s="17"/>
      <c r="J349" s="15"/>
      <c r="K349" s="15"/>
      <c r="L349" s="18"/>
      <c r="M349" s="15"/>
      <c r="N349" s="308"/>
      <c r="O349" s="308"/>
      <c r="P349" s="34"/>
      <c r="Q349" s="34">
        <v>3366662.9422269203</v>
      </c>
      <c r="R349" s="347">
        <f>+Yhteenveto[[#This Row],[Statsandel för kommunal basservice, sammanlagt ]]+Yhteenveto[[#This Row],[Ersättning för förlorade skatteinkomster orsakade av förändringar i beskattningsgrunden ]]+Yhteenveto[[#This Row],[Hemkommunsersättningar, netto]]</f>
        <v>3366662.9422269203</v>
      </c>
      <c r="S349" s="11"/>
      <c r="T349"/>
    </row>
    <row r="350" spans="1:20" ht="15">
      <c r="A350" s="467" t="s">
        <v>728</v>
      </c>
      <c r="B350" s="256" t="s">
        <v>342</v>
      </c>
      <c r="C350" s="37"/>
      <c r="D350" s="37"/>
      <c r="E350" s="37"/>
      <c r="F350" s="15"/>
      <c r="G350" s="16"/>
      <c r="H350" s="17"/>
      <c r="I350" s="17"/>
      <c r="J350" s="15"/>
      <c r="K350" s="15"/>
      <c r="L350" s="18"/>
      <c r="M350" s="15"/>
      <c r="N350" s="308"/>
      <c r="O350" s="308"/>
      <c r="P350" s="34"/>
      <c r="Q350" s="34">
        <v>2427356.2546260003</v>
      </c>
      <c r="R350" s="347">
        <f>+Yhteenveto[[#This Row],[Statsandel för kommunal basservice, sammanlagt ]]+Yhteenveto[[#This Row],[Ersättning för förlorade skatteinkomster orsakade av förändringar i beskattningsgrunden ]]+Yhteenveto[[#This Row],[Hemkommunsersättningar, netto]]</f>
        <v>2427356.2546260003</v>
      </c>
      <c r="S350" s="11"/>
      <c r="T350"/>
    </row>
    <row r="351" spans="1:20" ht="15">
      <c r="A351" s="467" t="s">
        <v>729</v>
      </c>
      <c r="B351" s="256" t="s">
        <v>343</v>
      </c>
      <c r="C351" s="37"/>
      <c r="D351" s="37"/>
      <c r="E351" s="37"/>
      <c r="F351" s="15"/>
      <c r="G351" s="16"/>
      <c r="H351" s="17"/>
      <c r="I351" s="17"/>
      <c r="J351" s="15"/>
      <c r="K351" s="15"/>
      <c r="L351" s="18"/>
      <c r="M351" s="15"/>
      <c r="N351" s="308"/>
      <c r="O351" s="308"/>
      <c r="P351" s="34"/>
      <c r="Q351" s="34">
        <v>625864.28835491999</v>
      </c>
      <c r="R351" s="347">
        <f>+Yhteenveto[[#This Row],[Statsandel för kommunal basservice, sammanlagt ]]+Yhteenveto[[#This Row],[Ersättning för förlorade skatteinkomster orsakade av förändringar i beskattningsgrunden ]]+Yhteenveto[[#This Row],[Hemkommunsersättningar, netto]]</f>
        <v>625864.28835491999</v>
      </c>
      <c r="S351" s="11"/>
      <c r="T351"/>
    </row>
    <row r="352" spans="1:20" ht="15">
      <c r="A352" s="467" t="s">
        <v>730</v>
      </c>
      <c r="B352" s="256" t="s">
        <v>344</v>
      </c>
      <c r="C352" s="37"/>
      <c r="D352" s="37"/>
      <c r="E352" s="37"/>
      <c r="F352" s="15"/>
      <c r="G352" s="16"/>
      <c r="H352" s="17"/>
      <c r="I352" s="17"/>
      <c r="J352" s="15"/>
      <c r="K352" s="15"/>
      <c r="L352" s="18"/>
      <c r="M352" s="15"/>
      <c r="N352" s="308"/>
      <c r="O352" s="308"/>
      <c r="P352" s="34"/>
      <c r="Q352" s="34">
        <v>511712.94016440003</v>
      </c>
      <c r="R352" s="347">
        <f>+Yhteenveto[[#This Row],[Statsandel för kommunal basservice, sammanlagt ]]+Yhteenveto[[#This Row],[Ersättning för förlorade skatteinkomster orsakade av förändringar i beskattningsgrunden ]]+Yhteenveto[[#This Row],[Hemkommunsersättningar, netto]]</f>
        <v>511712.94016440003</v>
      </c>
      <c r="S352" s="11"/>
      <c r="T352"/>
    </row>
    <row r="353" spans="1:20" ht="15">
      <c r="A353" s="46" t="s">
        <v>731</v>
      </c>
      <c r="B353" s="469" t="s">
        <v>345</v>
      </c>
      <c r="C353" s="39"/>
      <c r="D353" s="39"/>
      <c r="E353" s="39"/>
      <c r="F353" s="15"/>
      <c r="G353" s="40"/>
      <c r="H353" s="41"/>
      <c r="I353" s="41"/>
      <c r="J353" s="15"/>
      <c r="K353" s="15"/>
      <c r="L353" s="42"/>
      <c r="M353" s="15"/>
      <c r="N353" s="308"/>
      <c r="O353" s="308"/>
      <c r="P353" s="34"/>
      <c r="Q353" s="34">
        <v>1218999.3587420601</v>
      </c>
      <c r="R353" s="347">
        <f>+Yhteenveto[[#This Row],[Statsandel för kommunal basservice, sammanlagt ]]+Yhteenveto[[#This Row],[Ersättning för förlorade skatteinkomster orsakade av förändringar i beskattningsgrunden ]]+Yhteenveto[[#This Row],[Hemkommunsersättningar, netto]]</f>
        <v>1218999.3587420601</v>
      </c>
      <c r="S353" s="11"/>
      <c r="T353"/>
    </row>
    <row r="354" spans="1:20" ht="15">
      <c r="A354" s="467" t="s">
        <v>732</v>
      </c>
      <c r="B354" s="256" t="s">
        <v>346</v>
      </c>
      <c r="C354" s="37"/>
      <c r="D354" s="37"/>
      <c r="E354" s="37"/>
      <c r="F354" s="15"/>
      <c r="G354" s="16"/>
      <c r="H354" s="17"/>
      <c r="I354" s="17"/>
      <c r="J354" s="15"/>
      <c r="K354" s="15"/>
      <c r="L354" s="18"/>
      <c r="M354" s="15"/>
      <c r="N354" s="308"/>
      <c r="O354" s="308"/>
      <c r="P354" s="34"/>
      <c r="Q354" s="34">
        <v>1937365.6016651602</v>
      </c>
      <c r="R354" s="347">
        <f>+Yhteenveto[[#This Row],[Statsandel för kommunal basservice, sammanlagt ]]+Yhteenveto[[#This Row],[Ersättning för förlorade skatteinkomster orsakade av förändringar i beskattningsgrunden ]]+Yhteenveto[[#This Row],[Hemkommunsersättningar, netto]]</f>
        <v>1937365.6016651602</v>
      </c>
      <c r="S354" s="11"/>
      <c r="T354"/>
    </row>
    <row r="355" spans="1:20" ht="15">
      <c r="A355" s="467" t="s">
        <v>733</v>
      </c>
      <c r="B355" s="256" t="s">
        <v>347</v>
      </c>
      <c r="C355" s="37"/>
      <c r="D355" s="37"/>
      <c r="E355" s="37"/>
      <c r="F355" s="15"/>
      <c r="G355" s="16"/>
      <c r="H355" s="17"/>
      <c r="I355" s="17"/>
      <c r="J355" s="15"/>
      <c r="K355" s="15"/>
      <c r="L355" s="18"/>
      <c r="M355" s="15"/>
      <c r="N355" s="308"/>
      <c r="O355" s="308"/>
      <c r="P355" s="34"/>
      <c r="Q355" s="34">
        <v>1128684.21161048</v>
      </c>
      <c r="R355" s="347">
        <f>+Yhteenveto[[#This Row],[Statsandel för kommunal basservice, sammanlagt ]]+Yhteenveto[[#This Row],[Ersättning för förlorade skatteinkomster orsakade av förändringar i beskattningsgrunden ]]+Yhteenveto[[#This Row],[Hemkommunsersättningar, netto]]</f>
        <v>1128684.21161048</v>
      </c>
      <c r="S355" s="11"/>
      <c r="T355"/>
    </row>
    <row r="356" spans="1:20" ht="15">
      <c r="A356" s="467" t="s">
        <v>734</v>
      </c>
      <c r="B356" s="256" t="s">
        <v>348</v>
      </c>
      <c r="C356" s="37"/>
      <c r="D356" s="37"/>
      <c r="E356" s="37"/>
      <c r="F356" s="15"/>
      <c r="G356" s="16"/>
      <c r="H356" s="17"/>
      <c r="I356" s="17"/>
      <c r="J356" s="15"/>
      <c r="K356" s="15"/>
      <c r="L356" s="18"/>
      <c r="M356" s="15"/>
      <c r="N356" s="308"/>
      <c r="O356" s="308"/>
      <c r="P356" s="34"/>
      <c r="Q356" s="34">
        <v>1080282.8736804</v>
      </c>
      <c r="R356" s="347">
        <f>+Yhteenveto[[#This Row],[Statsandel för kommunal basservice, sammanlagt ]]+Yhteenveto[[#This Row],[Ersättning för förlorade skatteinkomster orsakade av förändringar i beskattningsgrunden ]]+Yhteenveto[[#This Row],[Hemkommunsersättningar, netto]]</f>
        <v>1080282.8736804</v>
      </c>
      <c r="S356" s="11"/>
      <c r="T356"/>
    </row>
    <row r="357" spans="1:20" ht="15">
      <c r="A357" s="467" t="s">
        <v>735</v>
      </c>
      <c r="B357" s="256" t="s">
        <v>349</v>
      </c>
      <c r="C357" s="37"/>
      <c r="D357" s="37"/>
      <c r="E357" s="37"/>
      <c r="F357" s="15"/>
      <c r="G357" s="16"/>
      <c r="H357" s="17"/>
      <c r="I357" s="17"/>
      <c r="J357" s="15"/>
      <c r="K357" s="15"/>
      <c r="L357" s="18"/>
      <c r="M357" s="15"/>
      <c r="N357" s="308"/>
      <c r="O357" s="308"/>
      <c r="P357" s="34"/>
      <c r="Q357" s="34">
        <v>237633.07477719997</v>
      </c>
      <c r="R357" s="347">
        <f>+Yhteenveto[[#This Row],[Statsandel för kommunal basservice, sammanlagt ]]+Yhteenveto[[#This Row],[Ersättning för förlorade skatteinkomster orsakade av förändringar i beskattningsgrunden ]]+Yhteenveto[[#This Row],[Hemkommunsersättningar, netto]]</f>
        <v>237633.07477719997</v>
      </c>
      <c r="S357" s="11"/>
      <c r="T357"/>
    </row>
    <row r="358" spans="1:20" ht="15">
      <c r="A358" s="467" t="s">
        <v>736</v>
      </c>
      <c r="B358" s="256" t="s">
        <v>350</v>
      </c>
      <c r="C358" s="37"/>
      <c r="D358" s="37"/>
      <c r="E358" s="37"/>
      <c r="F358" s="15"/>
      <c r="G358" s="16"/>
      <c r="H358" s="17"/>
      <c r="I358" s="17"/>
      <c r="J358" s="15"/>
      <c r="K358" s="15"/>
      <c r="L358" s="18"/>
      <c r="M358" s="15"/>
      <c r="N358" s="308"/>
      <c r="O358" s="308"/>
      <c r="P358" s="34"/>
      <c r="Q358" s="34">
        <v>727623.72773803992</v>
      </c>
      <c r="R358" s="347">
        <f>+Yhteenveto[[#This Row],[Statsandel för kommunal basservice, sammanlagt ]]+Yhteenveto[[#This Row],[Ersättning för förlorade skatteinkomster orsakade av förändringar i beskattningsgrunden ]]+Yhteenveto[[#This Row],[Hemkommunsersättningar, netto]]</f>
        <v>727623.72773803992</v>
      </c>
      <c r="S358" s="11"/>
      <c r="T358"/>
    </row>
    <row r="359" spans="1:20" ht="15">
      <c r="A359" s="467" t="s">
        <v>737</v>
      </c>
      <c r="B359" s="256" t="s">
        <v>351</v>
      </c>
      <c r="C359" s="37"/>
      <c r="D359" s="37"/>
      <c r="E359" s="37"/>
      <c r="F359" s="15"/>
      <c r="G359" s="16"/>
      <c r="H359" s="17"/>
      <c r="I359" s="17"/>
      <c r="J359" s="15"/>
      <c r="K359" s="15"/>
      <c r="L359" s="18"/>
      <c r="M359" s="15"/>
      <c r="N359" s="308"/>
      <c r="O359" s="308"/>
      <c r="P359" s="34"/>
      <c r="Q359" s="34">
        <v>430072.12919800001</v>
      </c>
      <c r="R359" s="347">
        <f>+Yhteenveto[[#This Row],[Statsandel för kommunal basservice, sammanlagt ]]+Yhteenveto[[#This Row],[Ersättning för förlorade skatteinkomster orsakade av förändringar i beskattningsgrunden ]]+Yhteenveto[[#This Row],[Hemkommunsersättningar, netto]]</f>
        <v>430072.12919800001</v>
      </c>
      <c r="S359" s="11"/>
      <c r="T359"/>
    </row>
    <row r="360" spans="1:20" ht="15">
      <c r="A360" s="467" t="s">
        <v>738</v>
      </c>
      <c r="B360" s="256" t="s">
        <v>675</v>
      </c>
      <c r="C360" s="37"/>
      <c r="D360" s="37"/>
      <c r="E360" s="37"/>
      <c r="F360" s="15"/>
      <c r="G360" s="16"/>
      <c r="H360" s="17"/>
      <c r="I360" s="17"/>
      <c r="J360" s="15"/>
      <c r="K360" s="15"/>
      <c r="L360" s="18"/>
      <c r="M360" s="15"/>
      <c r="N360" s="308"/>
      <c r="O360" s="308"/>
      <c r="P360" s="34"/>
      <c r="Q360" s="34">
        <v>6018094.0655232007</v>
      </c>
      <c r="R360" s="347">
        <f>+Yhteenveto[[#This Row],[Statsandel för kommunal basservice, sammanlagt ]]+Yhteenveto[[#This Row],[Ersättning för förlorade skatteinkomster orsakade av förändringar i beskattningsgrunden ]]+Yhteenveto[[#This Row],[Hemkommunsersättningar, netto]]</f>
        <v>6018094.0655232007</v>
      </c>
      <c r="S360" s="11"/>
      <c r="T360"/>
    </row>
    <row r="361" spans="1:20" ht="15">
      <c r="A361" s="467" t="s">
        <v>739</v>
      </c>
      <c r="B361" s="256" t="s">
        <v>676</v>
      </c>
      <c r="C361" s="37"/>
      <c r="D361" s="37"/>
      <c r="E361" s="37"/>
      <c r="F361" s="15"/>
      <c r="G361" s="16"/>
      <c r="H361" s="17"/>
      <c r="I361" s="17"/>
      <c r="J361" s="15"/>
      <c r="K361" s="15"/>
      <c r="L361" s="18"/>
      <c r="M361" s="15"/>
      <c r="N361" s="308"/>
      <c r="O361" s="308"/>
      <c r="P361" s="34"/>
      <c r="Q361" s="34">
        <v>6169712.7144608013</v>
      </c>
      <c r="R361" s="347">
        <f>+Yhteenveto[[#This Row],[Statsandel för kommunal basservice, sammanlagt ]]+Yhteenveto[[#This Row],[Ersättning för förlorade skatteinkomster orsakade av förändringar i beskattningsgrunden ]]+Yhteenveto[[#This Row],[Hemkommunsersättningar, netto]]</f>
        <v>6169712.7144608013</v>
      </c>
      <c r="S361" s="11"/>
      <c r="T361"/>
    </row>
    <row r="362" spans="1:20" ht="15">
      <c r="A362" s="467" t="s">
        <v>740</v>
      </c>
      <c r="B362" s="256" t="s">
        <v>352</v>
      </c>
      <c r="C362" s="37"/>
      <c r="D362" s="37"/>
      <c r="E362" s="37"/>
      <c r="F362" s="15"/>
      <c r="G362" s="16"/>
      <c r="H362" s="17"/>
      <c r="I362" s="17"/>
      <c r="J362" s="15"/>
      <c r="K362" s="15"/>
      <c r="L362" s="18"/>
      <c r="M362" s="15"/>
      <c r="N362" s="308"/>
      <c r="O362" s="308"/>
      <c r="P362" s="34"/>
      <c r="Q362" s="34">
        <v>5352377.3782499991</v>
      </c>
      <c r="R362" s="347">
        <f>+Yhteenveto[[#This Row],[Statsandel för kommunal basservice, sammanlagt ]]+Yhteenveto[[#This Row],[Ersättning för förlorade skatteinkomster orsakade av förändringar i beskattningsgrunden ]]+Yhteenveto[[#This Row],[Hemkommunsersättningar, netto]]</f>
        <v>5352377.3782499991</v>
      </c>
      <c r="S362" s="11"/>
      <c r="T362"/>
    </row>
    <row r="363" spans="1:20" ht="15">
      <c r="A363" s="467" t="s">
        <v>741</v>
      </c>
      <c r="B363" s="256" t="s">
        <v>353</v>
      </c>
      <c r="C363" s="37"/>
      <c r="D363" s="37"/>
      <c r="E363" s="37"/>
      <c r="F363" s="15"/>
      <c r="G363" s="16"/>
      <c r="H363" s="17"/>
      <c r="I363" s="17"/>
      <c r="J363" s="15"/>
      <c r="K363" s="15"/>
      <c r="L363" s="18"/>
      <c r="M363" s="15"/>
      <c r="N363" s="308"/>
      <c r="O363" s="308"/>
      <c r="P363" s="34"/>
      <c r="Q363" s="34">
        <v>4386320.0645399988</v>
      </c>
      <c r="R363" s="347">
        <f>+Yhteenveto[[#This Row],[Statsandel för kommunal basservice, sammanlagt ]]+Yhteenveto[[#This Row],[Ersättning för förlorade skatteinkomster orsakade av förändringar i beskattningsgrunden ]]+Yhteenveto[[#This Row],[Hemkommunsersättningar, netto]]</f>
        <v>4386320.0645399988</v>
      </c>
      <c r="S363" s="11"/>
      <c r="T363"/>
    </row>
    <row r="364" spans="1:20" ht="15">
      <c r="A364" s="467" t="s">
        <v>742</v>
      </c>
      <c r="B364" s="256" t="s">
        <v>355</v>
      </c>
      <c r="C364" s="37"/>
      <c r="D364" s="37"/>
      <c r="E364" s="37"/>
      <c r="F364" s="15"/>
      <c r="G364" s="16"/>
      <c r="H364" s="17"/>
      <c r="I364" s="17"/>
      <c r="J364" s="15"/>
      <c r="K364" s="15"/>
      <c r="L364" s="18"/>
      <c r="M364" s="15"/>
      <c r="N364" s="308"/>
      <c r="O364" s="308"/>
      <c r="P364" s="34"/>
      <c r="Q364" s="34">
        <v>1599998.6820500002</v>
      </c>
      <c r="R364" s="347">
        <f>+Yhteenveto[[#This Row],[Statsandel för kommunal basservice, sammanlagt ]]+Yhteenveto[[#This Row],[Ersättning för förlorade skatteinkomster orsakade av förändringar i beskattningsgrunden ]]+Yhteenveto[[#This Row],[Hemkommunsersättningar, netto]]</f>
        <v>1599998.6820500002</v>
      </c>
      <c r="S364" s="11"/>
      <c r="T364"/>
    </row>
    <row r="365" spans="1:20" ht="15">
      <c r="A365" s="467" t="s">
        <v>743</v>
      </c>
      <c r="B365" s="256" t="s">
        <v>356</v>
      </c>
      <c r="C365" s="37"/>
      <c r="D365" s="37"/>
      <c r="E365" s="37"/>
      <c r="F365" s="15"/>
      <c r="G365" s="16"/>
      <c r="H365" s="17"/>
      <c r="I365" s="17"/>
      <c r="J365" s="15"/>
      <c r="K365" s="15"/>
      <c r="L365" s="18"/>
      <c r="M365" s="15"/>
      <c r="N365" s="308"/>
      <c r="O365" s="308"/>
      <c r="P365" s="34"/>
      <c r="Q365" s="34">
        <v>2769899.9927999997</v>
      </c>
      <c r="R365" s="347">
        <f>+Yhteenveto[[#This Row],[Statsandel för kommunal basservice, sammanlagt ]]+Yhteenveto[[#This Row],[Ersättning för förlorade skatteinkomster orsakade av förändringar i beskattningsgrunden ]]+Yhteenveto[[#This Row],[Hemkommunsersättningar, netto]]</f>
        <v>2769899.9927999997</v>
      </c>
      <c r="S365" s="11"/>
      <c r="T365"/>
    </row>
    <row r="366" spans="1:20" ht="15">
      <c r="A366" s="467" t="s">
        <v>744</v>
      </c>
      <c r="B366" s="256" t="s">
        <v>354</v>
      </c>
      <c r="C366" s="37"/>
      <c r="D366" s="37"/>
      <c r="E366" s="37"/>
      <c r="F366" s="15"/>
      <c r="G366" s="16"/>
      <c r="H366" s="17"/>
      <c r="I366" s="17"/>
      <c r="J366" s="15"/>
      <c r="K366" s="15"/>
      <c r="L366" s="18"/>
      <c r="M366" s="15"/>
      <c r="N366" s="308"/>
      <c r="O366" s="308"/>
      <c r="P366" s="34"/>
      <c r="Q366" s="34">
        <v>713790.55100000021</v>
      </c>
      <c r="R366" s="347">
        <f>+Yhteenveto[[#This Row],[Statsandel för kommunal basservice, sammanlagt ]]+Yhteenveto[[#This Row],[Ersättning för förlorade skatteinkomster orsakade av förändringar i beskattningsgrunden ]]+Yhteenveto[[#This Row],[Hemkommunsersättningar, netto]]</f>
        <v>713790.55100000021</v>
      </c>
      <c r="S366" s="11"/>
      <c r="T366"/>
    </row>
    <row r="367" spans="1:20" ht="15">
      <c r="A367" s="467" t="s">
        <v>745</v>
      </c>
      <c r="B367" s="256" t="s">
        <v>677</v>
      </c>
      <c r="C367" s="37"/>
      <c r="D367" s="37"/>
      <c r="E367" s="37"/>
      <c r="F367" s="15"/>
      <c r="G367" s="16"/>
      <c r="H367" s="17"/>
      <c r="I367" s="17"/>
      <c r="J367" s="15"/>
      <c r="K367" s="15"/>
      <c r="L367" s="18"/>
      <c r="M367" s="15"/>
      <c r="N367" s="308"/>
      <c r="O367" s="308"/>
      <c r="P367" s="34"/>
      <c r="Q367" s="34">
        <v>621306.29394999996</v>
      </c>
      <c r="R367" s="347">
        <f>+Yhteenveto[[#This Row],[Statsandel för kommunal basservice, sammanlagt ]]+Yhteenveto[[#This Row],[Ersättning för förlorade skatteinkomster orsakade av förändringar i beskattningsgrunden ]]+Yhteenveto[[#This Row],[Hemkommunsersättningar, netto]]</f>
        <v>621306.29394999996</v>
      </c>
      <c r="S367" s="11"/>
      <c r="T367"/>
    </row>
    <row r="368" spans="1:20" ht="15">
      <c r="A368" s="467" t="s">
        <v>746</v>
      </c>
      <c r="B368" s="256" t="s">
        <v>365</v>
      </c>
      <c r="C368" s="37"/>
      <c r="D368" s="37"/>
      <c r="E368" s="37"/>
      <c r="F368" s="15"/>
      <c r="G368" s="16"/>
      <c r="H368" s="17"/>
      <c r="I368" s="17"/>
      <c r="J368" s="15"/>
      <c r="K368" s="15"/>
      <c r="L368" s="18"/>
      <c r="M368" s="15"/>
      <c r="N368" s="308"/>
      <c r="O368" s="308"/>
      <c r="P368" s="34"/>
      <c r="Q368" s="34">
        <v>11496775.6300184</v>
      </c>
      <c r="R368" s="347">
        <f>+Yhteenveto[[#This Row],[Statsandel för kommunal basservice, sammanlagt ]]+Yhteenveto[[#This Row],[Ersättning för förlorade skatteinkomster orsakade av förändringar i beskattningsgrunden ]]+Yhteenveto[[#This Row],[Hemkommunsersättningar, netto]]</f>
        <v>11496775.6300184</v>
      </c>
      <c r="S368" s="11"/>
      <c r="T368"/>
    </row>
    <row r="369" spans="1:20" s="45" customFormat="1" ht="15">
      <c r="A369" s="46" t="s">
        <v>747</v>
      </c>
      <c r="B369" s="469" t="s">
        <v>366</v>
      </c>
      <c r="C369" s="39"/>
      <c r="D369" s="39"/>
      <c r="E369" s="39"/>
      <c r="F369" s="15"/>
      <c r="G369" s="40"/>
      <c r="H369" s="41"/>
      <c r="I369" s="41"/>
      <c r="J369" s="15"/>
      <c r="K369" s="15"/>
      <c r="L369" s="42"/>
      <c r="M369" s="15"/>
      <c r="N369" s="308"/>
      <c r="O369" s="308"/>
      <c r="P369" s="34"/>
      <c r="Q369" s="34">
        <v>6535638.4921851996</v>
      </c>
      <c r="R369" s="347">
        <f>+Yhteenveto[[#This Row],[Statsandel för kommunal basservice, sammanlagt ]]+Yhteenveto[[#This Row],[Ersättning för förlorade skatteinkomster orsakade av förändringar i beskattningsgrunden ]]+Yhteenveto[[#This Row],[Hemkommunsersättningar, netto]]</f>
        <v>6535638.4921851996</v>
      </c>
      <c r="S369" s="44"/>
    </row>
    <row r="370" spans="1:20" ht="15">
      <c r="A370" s="467" t="s">
        <v>748</v>
      </c>
      <c r="B370" s="256" t="s">
        <v>367</v>
      </c>
      <c r="C370" s="37"/>
      <c r="D370" s="37"/>
      <c r="E370" s="37"/>
      <c r="F370" s="15"/>
      <c r="G370" s="16"/>
      <c r="H370" s="17"/>
      <c r="I370" s="17"/>
      <c r="J370" s="15"/>
      <c r="K370" s="15"/>
      <c r="L370" s="18"/>
      <c r="M370" s="15"/>
      <c r="N370" s="308"/>
      <c r="O370" s="308"/>
      <c r="P370" s="34"/>
      <c r="Q370" s="34">
        <v>7319973.4261124004</v>
      </c>
      <c r="R370" s="347">
        <f>+Yhteenveto[[#This Row],[Statsandel för kommunal basservice, sammanlagt ]]+Yhteenveto[[#This Row],[Ersättning för förlorade skatteinkomster orsakade av förändringar i beskattningsgrunden ]]+Yhteenveto[[#This Row],[Hemkommunsersättningar, netto]]</f>
        <v>7319973.4261124004</v>
      </c>
      <c r="S370" s="11"/>
      <c r="T370"/>
    </row>
    <row r="371" spans="1:20" ht="15">
      <c r="A371" s="467" t="s">
        <v>749</v>
      </c>
      <c r="B371" s="256" t="s">
        <v>372</v>
      </c>
      <c r="C371" s="37"/>
      <c r="D371" s="37"/>
      <c r="E371" s="37"/>
      <c r="F371" s="15"/>
      <c r="G371" s="16"/>
      <c r="H371" s="17"/>
      <c r="I371" s="17"/>
      <c r="J371" s="15"/>
      <c r="K371" s="15"/>
      <c r="L371" s="18"/>
      <c r="M371" s="15"/>
      <c r="N371" s="308"/>
      <c r="O371" s="308"/>
      <c r="P371" s="34"/>
      <c r="Q371" s="34">
        <v>6134723.7954751998</v>
      </c>
      <c r="R371" s="347">
        <f>+Yhteenveto[[#This Row],[Statsandel för kommunal basservice, sammanlagt ]]+Yhteenveto[[#This Row],[Ersättning för förlorade skatteinkomster orsakade av förändringar i beskattningsgrunden ]]+Yhteenveto[[#This Row],[Hemkommunsersättningar, netto]]</f>
        <v>6134723.7954751998</v>
      </c>
      <c r="S371" s="11"/>
      <c r="T371"/>
    </row>
    <row r="372" spans="1:20" ht="15">
      <c r="A372" s="467" t="s">
        <v>750</v>
      </c>
      <c r="B372" s="256" t="s">
        <v>368</v>
      </c>
      <c r="C372" s="37"/>
      <c r="D372" s="37"/>
      <c r="E372" s="37"/>
      <c r="F372" s="15"/>
      <c r="G372" s="16"/>
      <c r="H372" s="17"/>
      <c r="I372" s="17"/>
      <c r="J372" s="15"/>
      <c r="K372" s="15"/>
      <c r="L372" s="18"/>
      <c r="M372" s="15"/>
      <c r="N372" s="308"/>
      <c r="O372" s="308"/>
      <c r="P372" s="34"/>
      <c r="Q372" s="34">
        <v>8414835.0160367992</v>
      </c>
      <c r="R372" s="347">
        <f>+Yhteenveto[[#This Row],[Statsandel för kommunal basservice, sammanlagt ]]+Yhteenveto[[#This Row],[Ersättning för förlorade skatteinkomster orsakade av förändringar i beskattningsgrunden ]]+Yhteenveto[[#This Row],[Hemkommunsersättningar, netto]]</f>
        <v>8414835.0160367992</v>
      </c>
      <c r="S372" s="11"/>
      <c r="T372"/>
    </row>
    <row r="373" spans="1:20" ht="15">
      <c r="A373" s="467" t="s">
        <v>751</v>
      </c>
      <c r="B373" s="256" t="s">
        <v>369</v>
      </c>
      <c r="C373" s="37"/>
      <c r="D373" s="37"/>
      <c r="E373" s="37"/>
      <c r="F373" s="15"/>
      <c r="G373" s="16"/>
      <c r="H373" s="17"/>
      <c r="I373" s="17"/>
      <c r="J373" s="15"/>
      <c r="K373" s="15"/>
      <c r="L373" s="18"/>
      <c r="M373" s="15"/>
      <c r="N373" s="308"/>
      <c r="O373" s="308"/>
      <c r="P373" s="34"/>
      <c r="Q373" s="34">
        <v>4640405.3804652002</v>
      </c>
      <c r="R373" s="347">
        <f>+Yhteenveto[[#This Row],[Statsandel för kommunal basservice, sammanlagt ]]+Yhteenveto[[#This Row],[Ersättning för förlorade skatteinkomster orsakade av förändringar i beskattningsgrunden ]]+Yhteenveto[[#This Row],[Hemkommunsersättningar, netto]]</f>
        <v>4640405.3804652002</v>
      </c>
      <c r="S373" s="11"/>
      <c r="T373"/>
    </row>
    <row r="374" spans="1:20" ht="15">
      <c r="A374" s="467" t="s">
        <v>752</v>
      </c>
      <c r="B374" s="256" t="s">
        <v>357</v>
      </c>
      <c r="C374" s="37"/>
      <c r="D374" s="37"/>
      <c r="E374" s="37"/>
      <c r="F374" s="15"/>
      <c r="G374" s="16"/>
      <c r="H374" s="17"/>
      <c r="I374" s="17"/>
      <c r="J374" s="15"/>
      <c r="K374" s="15"/>
      <c r="L374" s="18"/>
      <c r="M374" s="15"/>
      <c r="N374" s="308"/>
      <c r="O374" s="308"/>
      <c r="P374" s="34"/>
      <c r="Q374" s="34">
        <v>8863859.4763520006</v>
      </c>
      <c r="R374" s="347">
        <f>+Yhteenveto[[#This Row],[Statsandel för kommunal basservice, sammanlagt ]]+Yhteenveto[[#This Row],[Ersättning för förlorade skatteinkomster orsakade av förändringar i beskattningsgrunden ]]+Yhteenveto[[#This Row],[Hemkommunsersättningar, netto]]</f>
        <v>8863859.4763520006</v>
      </c>
      <c r="S374" s="11"/>
      <c r="T374"/>
    </row>
    <row r="375" spans="1:20" ht="15">
      <c r="A375" s="467" t="s">
        <v>753</v>
      </c>
      <c r="B375" s="256" t="s">
        <v>370</v>
      </c>
      <c r="C375" s="37"/>
      <c r="D375" s="37"/>
      <c r="E375" s="37"/>
      <c r="F375" s="15"/>
      <c r="G375" s="16"/>
      <c r="H375" s="17"/>
      <c r="I375" s="17"/>
      <c r="J375" s="15"/>
      <c r="K375" s="15"/>
      <c r="L375" s="18"/>
      <c r="M375" s="15"/>
      <c r="N375" s="308"/>
      <c r="O375" s="308"/>
      <c r="P375" s="34"/>
      <c r="Q375" s="34">
        <v>4701635.98869</v>
      </c>
      <c r="R375" s="347">
        <f>+Yhteenveto[[#This Row],[Statsandel för kommunal basservice, sammanlagt ]]+Yhteenveto[[#This Row],[Ersättning för förlorade skatteinkomster orsakade av förändringar i beskattningsgrunden ]]+Yhteenveto[[#This Row],[Hemkommunsersättningar, netto]]</f>
        <v>4701635.98869</v>
      </c>
      <c r="S375" s="11"/>
      <c r="T375"/>
    </row>
    <row r="376" spans="1:20">
      <c r="A376" s="47"/>
      <c r="B376" s="48"/>
      <c r="C376" s="49"/>
      <c r="D376" s="49"/>
      <c r="E376" s="49"/>
      <c r="N376" s="113"/>
      <c r="O376" s="113"/>
      <c r="P376" s="346"/>
      <c r="Q376" s="113"/>
      <c r="R376" s="70"/>
      <c r="S376" s="25"/>
    </row>
    <row r="377" spans="1:20">
      <c r="A377" s="47"/>
      <c r="B377" s="48"/>
      <c r="C377" s="49"/>
      <c r="D377" s="49"/>
      <c r="E377" s="49"/>
      <c r="N377" s="113"/>
      <c r="O377" s="113"/>
      <c r="P377" s="346"/>
      <c r="Q377" s="113"/>
      <c r="R377" s="70"/>
      <c r="S377" s="25"/>
    </row>
    <row r="378" spans="1:20">
      <c r="A378" s="52"/>
      <c r="N378" s="113"/>
      <c r="O378" s="113"/>
      <c r="P378" s="346"/>
      <c r="Q378" s="113"/>
      <c r="R378" s="70"/>
      <c r="S378" s="25"/>
    </row>
    <row r="379" spans="1:20">
      <c r="A379" s="52"/>
      <c r="P379" s="346"/>
      <c r="R379" s="70"/>
    </row>
    <row r="380" spans="1:20">
      <c r="A380" s="52"/>
      <c r="P380" s="346"/>
      <c r="R380" s="70"/>
    </row>
    <row r="381" spans="1:20">
      <c r="A381" s="52"/>
      <c r="P381" s="346"/>
      <c r="R381" s="70"/>
    </row>
    <row r="382" spans="1:20">
      <c r="A382" s="52"/>
      <c r="P382" s="346"/>
      <c r="R382" s="70"/>
    </row>
    <row r="383" spans="1:20">
      <c r="A383" s="52"/>
      <c r="R383" s="70"/>
    </row>
    <row r="384" spans="1:20">
      <c r="A384" s="52"/>
      <c r="R384" s="70"/>
    </row>
    <row r="385" spans="1:18">
      <c r="A385" s="52"/>
      <c r="R385" s="70"/>
    </row>
    <row r="386" spans="1:18">
      <c r="A386" s="52"/>
      <c r="R386" s="70"/>
    </row>
    <row r="387" spans="1:18">
      <c r="A387" s="52"/>
      <c r="R387" s="70"/>
    </row>
    <row r="388" spans="1:18">
      <c r="A388" s="53"/>
      <c r="R388" s="70"/>
    </row>
    <row r="389" spans="1:18">
      <c r="A389" s="53"/>
      <c r="B389" s="54"/>
      <c r="R389" s="70"/>
    </row>
    <row r="390" spans="1:18">
      <c r="A390" s="53"/>
      <c r="B390" s="55"/>
    </row>
    <row r="391" spans="1:18">
      <c r="A391" s="53"/>
    </row>
    <row r="392" spans="1:18">
      <c r="A392" s="53"/>
    </row>
    <row r="393" spans="1:18">
      <c r="A393" s="53"/>
      <c r="C393" s="7"/>
      <c r="D393" s="7"/>
      <c r="E393" s="7"/>
    </row>
    <row r="394" spans="1:18">
      <c r="A394" s="53"/>
      <c r="B394" s="54"/>
      <c r="C394" s="7"/>
      <c r="D394" s="7"/>
      <c r="E394" s="7"/>
    </row>
    <row r="395" spans="1:18">
      <c r="A395" s="53"/>
      <c r="B395" s="56"/>
      <c r="C395" s="7"/>
      <c r="D395" s="7"/>
      <c r="E395" s="7"/>
    </row>
    <row r="396" spans="1:18">
      <c r="A396" s="57"/>
      <c r="B396" s="56"/>
      <c r="C396" s="7"/>
      <c r="D396" s="7"/>
      <c r="E396" s="7"/>
    </row>
    <row r="397" spans="1:18">
      <c r="A397" s="53"/>
      <c r="B397" s="54"/>
      <c r="C397" s="7"/>
      <c r="D397" s="7"/>
      <c r="E397" s="7"/>
    </row>
    <row r="398" spans="1:18">
      <c r="A398" s="53"/>
      <c r="C398" s="7"/>
      <c r="D398" s="7"/>
      <c r="E398" s="7"/>
    </row>
    <row r="399" spans="1:18">
      <c r="A399" s="53"/>
      <c r="C399" s="7"/>
      <c r="D399" s="7"/>
      <c r="E399" s="7"/>
    </row>
    <row r="400" spans="1:18">
      <c r="A400" s="57"/>
    </row>
    <row r="401" spans="1:2">
      <c r="A401" s="53"/>
    </row>
    <row r="402" spans="1:2">
      <c r="A402" s="53"/>
    </row>
    <row r="403" spans="1:2">
      <c r="A403" s="53"/>
    </row>
    <row r="404" spans="1:2">
      <c r="A404" s="53"/>
      <c r="B404" s="55"/>
    </row>
  </sheetData>
  <pageMargins left="0.51181102362204722" right="0.51181102362204722" top="0.55118110236220474" bottom="0.55118110236220474" header="0.31496062992125984" footer="0.31496062992125984"/>
  <pageSetup paperSize="9" scale="65" orientation="landscape" r:id="rId1"/>
  <ignoredErrors>
    <ignoredError sqref="R6:R7 R8:R375" calculatedColumn="1"/>
    <ignoredError sqref="A300:A375"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6"/>
  <sheetViews>
    <sheetView zoomScale="80" zoomScaleNormal="80" workbookViewId="0">
      <pane xSplit="2" ySplit="6" topLeftCell="C7" activePane="bottomRight" state="frozen"/>
      <selection activeCell="G29" sqref="G29"/>
      <selection pane="topRight" activeCell="G29" sqref="G29"/>
      <selection pane="bottomLeft" activeCell="G29" sqref="G29"/>
      <selection pane="bottomRight" activeCell="B3" sqref="B3"/>
    </sheetView>
  </sheetViews>
  <sheetFormatPr defaultRowHeight="15"/>
  <cols>
    <col min="1" max="1" width="10.375" style="128" customWidth="1"/>
    <col min="2" max="2" width="17.625" style="124" bestFit="1" customWidth="1"/>
    <col min="3" max="3" width="10.625" style="140" customWidth="1"/>
    <col min="4" max="7" width="10.625" style="133" customWidth="1"/>
    <col min="8" max="8" width="11.625" style="36" bestFit="1" customWidth="1"/>
    <col min="9" max="9" width="22.5" style="139" customWidth="1"/>
    <col min="10" max="10" width="13.5" style="132" bestFit="1" customWidth="1"/>
    <col min="11" max="12" width="15.5" style="132" bestFit="1" customWidth="1"/>
    <col min="13" max="13" width="13.875" style="132" bestFit="1" customWidth="1"/>
    <col min="14" max="14" width="27.125" style="141" customWidth="1"/>
    <col min="15" max="15" width="4.125" style="62" customWidth="1"/>
    <col min="16" max="16" width="17.5" style="62" customWidth="1"/>
    <col min="17" max="17" width="9" style="62" customWidth="1"/>
    <col min="18" max="18" width="9.125" style="62" customWidth="1"/>
    <col min="19" max="19" width="10" style="62" customWidth="1"/>
    <col min="20" max="20" width="9.5" style="62" customWidth="1"/>
    <col min="21" max="21" width="10" style="62" customWidth="1"/>
    <col min="22" max="22" width="9.625" style="62" customWidth="1"/>
    <col min="23" max="23" width="8.875" style="62" customWidth="1"/>
    <col min="24" max="24" width="8.625" style="62" bestFit="1" customWidth="1"/>
    <col min="25" max="25" width="9.375" style="62" customWidth="1"/>
    <col min="26" max="26" width="11.125" style="62" bestFit="1" customWidth="1"/>
    <col min="27" max="27" width="10.625" style="62" bestFit="1" customWidth="1"/>
    <col min="28" max="28" width="9.625" style="62" bestFit="1" customWidth="1"/>
    <col min="29" max="41" width="8.625" style="62"/>
  </cols>
  <sheetData>
    <row r="1" spans="1:41" ht="23.25">
      <c r="A1" s="317" t="s">
        <v>818</v>
      </c>
      <c r="B1" s="125"/>
      <c r="C1" s="126"/>
      <c r="D1" s="127"/>
      <c r="E1" s="127"/>
      <c r="F1" s="127"/>
      <c r="G1" s="127"/>
      <c r="I1" s="147" t="s">
        <v>817</v>
      </c>
      <c r="J1" s="150"/>
      <c r="K1" s="151"/>
      <c r="L1" s="151"/>
      <c r="M1" s="151"/>
      <c r="N1" s="41"/>
      <c r="O1" s="43"/>
      <c r="P1" s="374"/>
      <c r="Q1" s="64"/>
      <c r="R1" s="64"/>
      <c r="S1" s="64"/>
      <c r="T1" s="64"/>
      <c r="U1" s="64"/>
      <c r="V1" s="64"/>
      <c r="W1" s="64"/>
      <c r="X1" s="64"/>
      <c r="Y1" s="64"/>
      <c r="Z1" s="65"/>
    </row>
    <row r="2" spans="1:41">
      <c r="A2" s="124" t="s">
        <v>819</v>
      </c>
      <c r="C2" s="129"/>
      <c r="D2" s="130"/>
      <c r="E2" s="130"/>
      <c r="F2" s="130"/>
      <c r="G2" s="130"/>
      <c r="H2" s="131"/>
      <c r="I2" s="216" t="s">
        <v>811</v>
      </c>
      <c r="J2" s="216" t="s">
        <v>812</v>
      </c>
      <c r="K2" s="216" t="s">
        <v>813</v>
      </c>
      <c r="L2" s="216" t="s">
        <v>814</v>
      </c>
      <c r="M2" s="206" t="s">
        <v>815</v>
      </c>
      <c r="N2" s="148"/>
    </row>
    <row r="3" spans="1:41">
      <c r="A3" s="128" t="s">
        <v>785</v>
      </c>
      <c r="B3" s="135">
        <v>293</v>
      </c>
      <c r="C3" s="339"/>
      <c r="D3" s="339"/>
      <c r="E3" s="339"/>
      <c r="F3" s="339"/>
      <c r="G3" s="339"/>
      <c r="H3" s="339"/>
      <c r="I3" s="325">
        <v>8186.31</v>
      </c>
      <c r="J3" s="325">
        <v>8686.5</v>
      </c>
      <c r="K3" s="325">
        <v>7231.33</v>
      </c>
      <c r="L3" s="325">
        <v>12434.58</v>
      </c>
      <c r="M3" s="325">
        <v>64.06</v>
      </c>
      <c r="N3" s="163"/>
      <c r="P3" s="43"/>
      <c r="Q3" s="67"/>
      <c r="R3" s="67"/>
      <c r="S3" s="67"/>
      <c r="T3" s="67"/>
      <c r="U3" s="67"/>
      <c r="V3" s="67"/>
      <c r="W3" s="61"/>
      <c r="X3" s="61"/>
      <c r="Y3" s="61"/>
      <c r="Z3" s="68"/>
    </row>
    <row r="4" spans="1:41">
      <c r="A4" s="145"/>
      <c r="B4" s="145"/>
      <c r="C4" s="142" t="s">
        <v>362</v>
      </c>
      <c r="D4" s="342"/>
      <c r="E4" s="143"/>
      <c r="F4" s="143"/>
      <c r="G4" s="143"/>
      <c r="H4" s="144"/>
      <c r="I4" s="324" t="s">
        <v>363</v>
      </c>
      <c r="J4" s="323"/>
      <c r="K4" s="323"/>
      <c r="L4" s="323"/>
      <c r="M4" s="323"/>
      <c r="N4" s="146"/>
      <c r="P4" s="69"/>
      <c r="Q4" s="68"/>
      <c r="R4" s="68"/>
      <c r="S4" s="68"/>
      <c r="T4" s="68"/>
      <c r="U4" s="68"/>
      <c r="V4" s="68"/>
      <c r="W4" s="68"/>
      <c r="X4" s="68"/>
      <c r="Y4" s="68"/>
      <c r="Z4" s="68"/>
      <c r="AA4" s="68"/>
      <c r="AB4" s="72"/>
      <c r="AC4" s="73"/>
      <c r="AD4" s="74"/>
      <c r="AF4" s="71"/>
      <c r="AG4" s="75"/>
      <c r="AH4" s="75"/>
    </row>
    <row r="5" spans="1:41" s="215" customFormat="1" ht="42.75">
      <c r="A5" s="201" t="s">
        <v>805</v>
      </c>
      <c r="B5" s="202" t="s">
        <v>787</v>
      </c>
      <c r="C5" s="203" t="s">
        <v>806</v>
      </c>
      <c r="D5" s="203" t="s">
        <v>807</v>
      </c>
      <c r="E5" s="203" t="s">
        <v>808</v>
      </c>
      <c r="F5" s="203" t="s">
        <v>809</v>
      </c>
      <c r="G5" s="203" t="s">
        <v>810</v>
      </c>
      <c r="H5" s="204" t="s">
        <v>804</v>
      </c>
      <c r="I5" s="205" t="s">
        <v>811</v>
      </c>
      <c r="J5" s="206" t="s">
        <v>812</v>
      </c>
      <c r="K5" s="206" t="s">
        <v>813</v>
      </c>
      <c r="L5" s="206" t="s">
        <v>814</v>
      </c>
      <c r="M5" s="206" t="s">
        <v>815</v>
      </c>
      <c r="N5" s="207" t="s">
        <v>816</v>
      </c>
      <c r="O5" s="208"/>
      <c r="P5" s="209"/>
      <c r="Q5" s="210"/>
      <c r="R5" s="210"/>
      <c r="S5" s="210"/>
      <c r="T5" s="210"/>
      <c r="U5" s="210"/>
      <c r="V5" s="210"/>
      <c r="W5" s="210"/>
      <c r="X5" s="210"/>
      <c r="Y5" s="210"/>
      <c r="Z5" s="210"/>
      <c r="AA5" s="210"/>
      <c r="AB5" s="211"/>
      <c r="AC5" s="212"/>
      <c r="AD5" s="213"/>
      <c r="AE5" s="208"/>
      <c r="AF5" s="208"/>
      <c r="AG5" s="214"/>
      <c r="AH5" s="214"/>
      <c r="AI5" s="208"/>
      <c r="AJ5" s="208"/>
      <c r="AK5" s="208"/>
      <c r="AL5" s="208"/>
      <c r="AM5" s="208"/>
      <c r="AN5" s="208"/>
      <c r="AO5" s="208"/>
    </row>
    <row r="6" spans="1:41">
      <c r="B6" s="124" t="s">
        <v>820</v>
      </c>
      <c r="C6" s="38">
        <f>SUM(C7:C299)</f>
        <v>288780</v>
      </c>
      <c r="D6" s="38">
        <f t="shared" ref="D6:H6" si="0">SUM(D7:D299)</f>
        <v>54718</v>
      </c>
      <c r="E6" s="38">
        <f t="shared" si="0"/>
        <v>365967</v>
      </c>
      <c r="F6" s="38">
        <f t="shared" si="0"/>
        <v>187852</v>
      </c>
      <c r="G6" s="38">
        <f t="shared" si="0"/>
        <v>4636294</v>
      </c>
      <c r="H6" s="38">
        <f t="shared" si="0"/>
        <v>5533611</v>
      </c>
      <c r="I6" s="38">
        <f t="shared" ref="I6" si="1">SUM(I7:I299)</f>
        <v>2364042601.8000002</v>
      </c>
      <c r="J6" s="38">
        <f t="shared" ref="J6" si="2">SUM(J7:J299)</f>
        <v>475307907</v>
      </c>
      <c r="K6" s="38">
        <f t="shared" ref="K6" si="3">SUM(K7:K299)</f>
        <v>2646428146.1100001</v>
      </c>
      <c r="L6" s="38">
        <f t="shared" ref="L6" si="4">SUM(L7:L299)</f>
        <v>2335860722.1600013</v>
      </c>
      <c r="M6" s="38">
        <f t="shared" ref="M6" si="5">SUM(M7:M299)</f>
        <v>297000993.64000016</v>
      </c>
      <c r="N6" s="180">
        <f>SUM(N7:N299)</f>
        <v>8118640370.71</v>
      </c>
      <c r="P6" s="69"/>
      <c r="Q6" s="68"/>
      <c r="R6" s="68"/>
      <c r="S6" s="68"/>
      <c r="T6" s="68"/>
      <c r="U6" s="68"/>
      <c r="V6" s="68"/>
      <c r="W6" s="68"/>
      <c r="X6" s="68"/>
      <c r="Y6" s="68"/>
      <c r="Z6" s="68"/>
      <c r="AA6" s="68"/>
    </row>
    <row r="7" spans="1:41">
      <c r="A7" s="128">
        <v>5</v>
      </c>
      <c r="B7" s="124" t="s">
        <v>3</v>
      </c>
      <c r="C7" s="136">
        <v>473</v>
      </c>
      <c r="D7" s="41">
        <v>95</v>
      </c>
      <c r="E7" s="41">
        <v>692</v>
      </c>
      <c r="F7" s="41">
        <v>390</v>
      </c>
      <c r="G7" s="41">
        <v>7533</v>
      </c>
      <c r="H7" s="38">
        <f>SUM(Ikärakenne[[#This Row],[0–5-åringar]:[16 år fyllda]])</f>
        <v>9183</v>
      </c>
      <c r="I7" s="138">
        <v>3872124.6300000004</v>
      </c>
      <c r="J7" s="138">
        <v>825217.5</v>
      </c>
      <c r="K7" s="138">
        <v>5004080.3600000003</v>
      </c>
      <c r="L7" s="138">
        <v>4849486.2</v>
      </c>
      <c r="M7" s="138">
        <v>482563.98000000004</v>
      </c>
      <c r="N7" s="181">
        <f>SUM(Ikärakenne[[#This Row],[Ålder 0–5]:[Ålder 16+]])</f>
        <v>15033472.670000002</v>
      </c>
      <c r="P7" s="43"/>
      <c r="Q7" s="76"/>
      <c r="R7" s="76"/>
      <c r="S7" s="76"/>
      <c r="T7" s="76"/>
      <c r="U7" s="76"/>
      <c r="V7" s="76"/>
      <c r="W7" s="76"/>
      <c r="X7" s="76"/>
      <c r="Y7" s="76"/>
      <c r="Z7" s="76"/>
    </row>
    <row r="8" spans="1:41">
      <c r="A8" s="128">
        <v>9</v>
      </c>
      <c r="B8" s="124" t="s">
        <v>4</v>
      </c>
      <c r="C8" s="136">
        <v>140</v>
      </c>
      <c r="D8" s="41">
        <v>23</v>
      </c>
      <c r="E8" s="41">
        <v>222</v>
      </c>
      <c r="F8" s="41">
        <v>114</v>
      </c>
      <c r="G8" s="41">
        <v>1948</v>
      </c>
      <c r="H8" s="38">
        <f>SUM(Ikärakenne[[#This Row],[0–5-åringar]:[16 år fyllda]])</f>
        <v>2447</v>
      </c>
      <c r="I8" s="138">
        <v>1146083.4000000001</v>
      </c>
      <c r="J8" s="138">
        <v>199789.5</v>
      </c>
      <c r="K8" s="138">
        <v>1605355.26</v>
      </c>
      <c r="L8" s="138">
        <v>1417542.1199999999</v>
      </c>
      <c r="M8" s="138">
        <v>124788.88</v>
      </c>
      <c r="N8" s="181">
        <f>SUM(Ikärakenne[[#This Row],[Ålder 0–5]:[Ålder 16+]])</f>
        <v>4493559.16</v>
      </c>
      <c r="Q8" s="77"/>
      <c r="R8" s="77"/>
      <c r="S8" s="77"/>
      <c r="T8" s="77"/>
      <c r="U8" s="77"/>
      <c r="V8" s="77"/>
      <c r="W8" s="77"/>
      <c r="X8" s="77"/>
      <c r="Y8" s="77"/>
      <c r="Z8" s="77"/>
      <c r="AC8" s="78"/>
      <c r="AD8" s="43"/>
      <c r="AE8" s="43"/>
      <c r="AF8" s="43"/>
      <c r="AG8" s="43"/>
    </row>
    <row r="9" spans="1:41">
      <c r="A9" s="128">
        <v>10</v>
      </c>
      <c r="B9" s="124" t="s">
        <v>5</v>
      </c>
      <c r="C9" s="136">
        <v>605</v>
      </c>
      <c r="D9" s="41">
        <v>124</v>
      </c>
      <c r="E9" s="41">
        <v>787</v>
      </c>
      <c r="F9" s="41">
        <v>411</v>
      </c>
      <c r="G9" s="41">
        <v>9175</v>
      </c>
      <c r="H9" s="38">
        <f>SUM(Ikärakenne[[#This Row],[0–5-åringar]:[16 år fyllda]])</f>
        <v>11102</v>
      </c>
      <c r="I9" s="138">
        <v>4952717.55</v>
      </c>
      <c r="J9" s="138">
        <v>1077126</v>
      </c>
      <c r="K9" s="138">
        <v>5691056.71</v>
      </c>
      <c r="L9" s="138">
        <v>5110612.38</v>
      </c>
      <c r="M9" s="138">
        <v>587750.5</v>
      </c>
      <c r="N9" s="181">
        <f>SUM(Ikärakenne[[#This Row],[Ålder 0–5]:[Ålder 16+]])</f>
        <v>17419263.140000001</v>
      </c>
      <c r="AC9" s="79"/>
      <c r="AD9" s="78"/>
      <c r="AE9" s="43"/>
      <c r="AF9" s="43"/>
      <c r="AG9" s="79"/>
      <c r="AH9" s="63"/>
    </row>
    <row r="10" spans="1:41">
      <c r="A10" s="128">
        <v>16</v>
      </c>
      <c r="B10" s="124" t="s">
        <v>6</v>
      </c>
      <c r="C10" s="136">
        <v>315</v>
      </c>
      <c r="D10" s="41">
        <v>63</v>
      </c>
      <c r="E10" s="41">
        <v>458</v>
      </c>
      <c r="F10" s="41">
        <v>291</v>
      </c>
      <c r="G10" s="41">
        <v>6887</v>
      </c>
      <c r="H10" s="38">
        <f>SUM(Ikärakenne[[#This Row],[0–5-åringar]:[16 år fyllda]])</f>
        <v>8014</v>
      </c>
      <c r="I10" s="138">
        <v>2578687.65</v>
      </c>
      <c r="J10" s="138">
        <v>547249.5</v>
      </c>
      <c r="K10" s="138">
        <v>3311949.14</v>
      </c>
      <c r="L10" s="138">
        <v>3618462.78</v>
      </c>
      <c r="M10" s="138">
        <v>441181.22000000003</v>
      </c>
      <c r="N10" s="181">
        <f>SUM(Ikärakenne[[#This Row],[Ålder 0–5]:[Ålder 16+]])</f>
        <v>10497530.290000001</v>
      </c>
      <c r="P10" s="80"/>
      <c r="Q10" s="67"/>
      <c r="R10" s="67"/>
      <c r="S10" s="67"/>
      <c r="T10" s="67"/>
      <c r="U10" s="67"/>
      <c r="V10" s="67"/>
      <c r="W10" s="61"/>
      <c r="X10" s="61"/>
      <c r="Y10" s="81"/>
      <c r="Z10" s="81"/>
      <c r="AA10" s="77"/>
      <c r="AB10" s="77"/>
      <c r="AC10" s="79"/>
      <c r="AD10" s="82"/>
    </row>
    <row r="11" spans="1:41">
      <c r="A11" s="128">
        <v>18</v>
      </c>
      <c r="B11" s="124" t="s">
        <v>7</v>
      </c>
      <c r="C11" s="136">
        <v>244</v>
      </c>
      <c r="D11" s="41">
        <v>58</v>
      </c>
      <c r="E11" s="41">
        <v>401</v>
      </c>
      <c r="F11" s="41">
        <v>208</v>
      </c>
      <c r="G11" s="41">
        <v>3852</v>
      </c>
      <c r="H11" s="38">
        <f>SUM(Ikärakenne[[#This Row],[0–5-åringar]:[16 år fyllda]])</f>
        <v>4763</v>
      </c>
      <c r="I11" s="138">
        <v>1997459.6400000001</v>
      </c>
      <c r="J11" s="138">
        <v>503817</v>
      </c>
      <c r="K11" s="138">
        <v>2899763.33</v>
      </c>
      <c r="L11" s="138">
        <v>2586392.64</v>
      </c>
      <c r="M11" s="138">
        <v>246759.12</v>
      </c>
      <c r="N11" s="181">
        <f>SUM(Ikärakenne[[#This Row],[Ålder 0–5]:[Ålder 16+]])</f>
        <v>8234191.7300000014</v>
      </c>
      <c r="P11" s="83"/>
      <c r="Q11" s="77"/>
      <c r="R11" s="77"/>
      <c r="S11" s="77"/>
      <c r="T11" s="77"/>
      <c r="U11" s="77"/>
      <c r="V11" s="77"/>
      <c r="W11" s="77"/>
      <c r="X11" s="77"/>
      <c r="Y11" s="77"/>
      <c r="Z11" s="77"/>
      <c r="AA11" s="77"/>
      <c r="AB11" s="84"/>
      <c r="AC11" s="82"/>
      <c r="AD11" s="82"/>
    </row>
    <row r="12" spans="1:41">
      <c r="A12" s="128">
        <v>19</v>
      </c>
      <c r="B12" s="124" t="s">
        <v>8</v>
      </c>
      <c r="C12" s="136">
        <v>280</v>
      </c>
      <c r="D12" s="41">
        <v>42</v>
      </c>
      <c r="E12" s="41">
        <v>324</v>
      </c>
      <c r="F12" s="41">
        <v>146</v>
      </c>
      <c r="G12" s="41">
        <v>3173</v>
      </c>
      <c r="H12" s="38">
        <f>SUM(Ikärakenne[[#This Row],[0–5-åringar]:[16 år fyllda]])</f>
        <v>3965</v>
      </c>
      <c r="I12" s="138">
        <v>2292166.8000000003</v>
      </c>
      <c r="J12" s="138">
        <v>364833</v>
      </c>
      <c r="K12" s="138">
        <v>2342950.92</v>
      </c>
      <c r="L12" s="138">
        <v>1815448.68</v>
      </c>
      <c r="M12" s="138">
        <v>203262.38</v>
      </c>
      <c r="N12" s="181">
        <f>SUM(Ikärakenne[[#This Row],[Ålder 0–5]:[Ålder 16+]])</f>
        <v>7018661.7800000003</v>
      </c>
      <c r="P12" s="83"/>
      <c r="Q12" s="77"/>
      <c r="R12" s="77"/>
      <c r="S12" s="77"/>
      <c r="T12" s="77"/>
      <c r="U12" s="77"/>
      <c r="V12" s="77"/>
      <c r="W12" s="77"/>
      <c r="X12" s="77"/>
      <c r="Y12" s="77"/>
      <c r="Z12" s="77"/>
      <c r="AA12" s="77"/>
      <c r="AB12" s="84"/>
      <c r="AC12" s="85"/>
      <c r="AD12" s="82"/>
    </row>
    <row r="13" spans="1:41">
      <c r="A13" s="128">
        <v>20</v>
      </c>
      <c r="B13" s="124" t="s">
        <v>9</v>
      </c>
      <c r="C13" s="136">
        <v>782</v>
      </c>
      <c r="D13" s="41">
        <v>154</v>
      </c>
      <c r="E13" s="41">
        <v>1222</v>
      </c>
      <c r="F13" s="41">
        <v>664</v>
      </c>
      <c r="G13" s="41">
        <v>13651</v>
      </c>
      <c r="H13" s="38">
        <f>SUM(Ikärakenne[[#This Row],[0–5-åringar]:[16 år fyllda]])</f>
        <v>16473</v>
      </c>
      <c r="I13" s="138">
        <v>6401694.4199999999</v>
      </c>
      <c r="J13" s="138">
        <v>1337721</v>
      </c>
      <c r="K13" s="138">
        <v>8836685.2599999998</v>
      </c>
      <c r="L13" s="138">
        <v>8256561.1200000001</v>
      </c>
      <c r="M13" s="138">
        <v>874483.06</v>
      </c>
      <c r="N13" s="181">
        <f>SUM(Ikärakenne[[#This Row],[Ålder 0–5]:[Ålder 16+]])</f>
        <v>25707144.859999999</v>
      </c>
      <c r="P13" s="86"/>
      <c r="Q13" s="77"/>
      <c r="R13" s="77"/>
      <c r="S13" s="77"/>
      <c r="T13" s="77"/>
      <c r="U13" s="77"/>
      <c r="V13" s="77"/>
      <c r="W13" s="77"/>
      <c r="X13" s="77"/>
      <c r="Y13" s="77"/>
      <c r="Z13" s="77"/>
      <c r="AA13" s="77"/>
      <c r="AB13" s="84"/>
      <c r="AC13" s="85"/>
      <c r="AD13" s="82"/>
    </row>
    <row r="14" spans="1:41">
      <c r="A14" s="128">
        <v>46</v>
      </c>
      <c r="B14" s="124" t="s">
        <v>10</v>
      </c>
      <c r="C14" s="136">
        <v>56</v>
      </c>
      <c r="D14" s="41">
        <v>13</v>
      </c>
      <c r="E14" s="41">
        <v>84</v>
      </c>
      <c r="F14" s="41">
        <v>27</v>
      </c>
      <c r="G14" s="41">
        <v>1161</v>
      </c>
      <c r="H14" s="38">
        <f>SUM(Ikärakenne[[#This Row],[0–5-åringar]:[16 år fyllda]])</f>
        <v>1341</v>
      </c>
      <c r="I14" s="138">
        <v>458433.36000000004</v>
      </c>
      <c r="J14" s="138">
        <v>112924.5</v>
      </c>
      <c r="K14" s="138">
        <v>607431.72</v>
      </c>
      <c r="L14" s="138">
        <v>335733.66</v>
      </c>
      <c r="M14" s="138">
        <v>74373.66</v>
      </c>
      <c r="N14" s="181">
        <f>SUM(Ikärakenne[[#This Row],[Ålder 0–5]:[Ålder 16+]])</f>
        <v>1588896.9</v>
      </c>
      <c r="P14" s="83"/>
      <c r="Q14" s="77"/>
      <c r="R14" s="77"/>
      <c r="S14" s="77"/>
      <c r="T14" s="77"/>
      <c r="U14" s="77"/>
      <c r="V14" s="77"/>
      <c r="W14" s="77"/>
      <c r="X14" s="77"/>
      <c r="Y14" s="77"/>
      <c r="Z14" s="87"/>
      <c r="AA14" s="77"/>
      <c r="AB14" s="84"/>
      <c r="AC14" s="85"/>
      <c r="AD14" s="82"/>
    </row>
    <row r="15" spans="1:41">
      <c r="A15" s="128">
        <v>47</v>
      </c>
      <c r="B15" s="124" t="s">
        <v>821</v>
      </c>
      <c r="C15" s="136">
        <v>57</v>
      </c>
      <c r="D15" s="41">
        <v>15</v>
      </c>
      <c r="E15" s="41">
        <v>102</v>
      </c>
      <c r="F15" s="41">
        <v>57</v>
      </c>
      <c r="G15" s="41">
        <v>1580</v>
      </c>
      <c r="H15" s="38">
        <f>SUM(Ikärakenne[[#This Row],[0–5-åringar]:[16 år fyllda]])</f>
        <v>1811</v>
      </c>
      <c r="I15" s="138">
        <v>466619.67000000004</v>
      </c>
      <c r="J15" s="138">
        <v>130297.5</v>
      </c>
      <c r="K15" s="138">
        <v>737595.66</v>
      </c>
      <c r="L15" s="138">
        <v>708771.05999999994</v>
      </c>
      <c r="M15" s="138">
        <v>101214.8</v>
      </c>
      <c r="N15" s="181">
        <f>SUM(Ikärakenne[[#This Row],[Ålder 0–5]:[Ålder 16+]])</f>
        <v>2144498.69</v>
      </c>
      <c r="P15" s="83"/>
      <c r="Q15" s="77"/>
      <c r="R15" s="77"/>
      <c r="S15" s="77"/>
      <c r="T15" s="77"/>
      <c r="U15" s="77"/>
      <c r="V15" s="77"/>
      <c r="W15" s="77"/>
      <c r="X15" s="77"/>
      <c r="Y15" s="77"/>
      <c r="Z15" s="77"/>
      <c r="AA15" s="77"/>
      <c r="AB15" s="84"/>
      <c r="AC15" s="88"/>
      <c r="AF15" s="78"/>
    </row>
    <row r="16" spans="1:41">
      <c r="A16" s="128">
        <v>49</v>
      </c>
      <c r="B16" s="124" t="s">
        <v>822</v>
      </c>
      <c r="C16" s="136">
        <v>20225</v>
      </c>
      <c r="D16" s="41">
        <v>3656</v>
      </c>
      <c r="E16" s="41">
        <v>23651</v>
      </c>
      <c r="F16" s="41">
        <v>11565</v>
      </c>
      <c r="G16" s="41">
        <v>246177</v>
      </c>
      <c r="H16" s="38">
        <f>SUM(Ikärakenne[[#This Row],[0–5-åringar]:[16 år fyllda]])</f>
        <v>305274</v>
      </c>
      <c r="I16" s="138">
        <v>165568119.75</v>
      </c>
      <c r="J16" s="138">
        <v>31757844</v>
      </c>
      <c r="K16" s="138">
        <v>171028185.83000001</v>
      </c>
      <c r="L16" s="138">
        <v>143805917.69999999</v>
      </c>
      <c r="M16" s="138">
        <v>15770098.620000001</v>
      </c>
      <c r="N16" s="181">
        <f>SUM(Ikärakenne[[#This Row],[Ålder 0–5]:[Ålder 16+]])</f>
        <v>527930165.90000004</v>
      </c>
      <c r="P16" s="83"/>
      <c r="Q16" s="77"/>
      <c r="R16" s="77"/>
      <c r="S16" s="77"/>
      <c r="T16" s="77"/>
      <c r="U16" s="77"/>
      <c r="V16" s="77"/>
      <c r="W16" s="77"/>
      <c r="X16" s="77"/>
      <c r="Y16" s="77"/>
      <c r="Z16" s="77"/>
      <c r="AA16" s="77"/>
      <c r="AB16" s="84"/>
    </row>
    <row r="17" spans="1:29">
      <c r="A17" s="128">
        <v>50</v>
      </c>
      <c r="B17" s="124" t="s">
        <v>13</v>
      </c>
      <c r="C17" s="136">
        <v>497</v>
      </c>
      <c r="D17" s="41">
        <v>136</v>
      </c>
      <c r="E17" s="41">
        <v>748</v>
      </c>
      <c r="F17" s="41">
        <v>390</v>
      </c>
      <c r="G17" s="41">
        <v>9505</v>
      </c>
      <c r="H17" s="38">
        <f>SUM(Ikärakenne[[#This Row],[0–5-åringar]:[16 år fyllda]])</f>
        <v>11276</v>
      </c>
      <c r="I17" s="138">
        <v>4068596.0700000003</v>
      </c>
      <c r="J17" s="138">
        <v>1181364</v>
      </c>
      <c r="K17" s="138">
        <v>5409034.8399999999</v>
      </c>
      <c r="L17" s="138">
        <v>4849486.2</v>
      </c>
      <c r="M17" s="138">
        <v>608890.30000000005</v>
      </c>
      <c r="N17" s="181">
        <f>SUM(Ikärakenne[[#This Row],[Ålder 0–5]:[Ålder 16+]])</f>
        <v>16117371.41</v>
      </c>
      <c r="P17" s="83"/>
      <c r="Q17" s="77"/>
      <c r="R17" s="77"/>
      <c r="S17" s="77"/>
      <c r="T17" s="77"/>
      <c r="U17" s="77"/>
      <c r="V17" s="77"/>
      <c r="W17" s="77"/>
      <c r="X17" s="77"/>
      <c r="Y17" s="77"/>
      <c r="Z17" s="77"/>
      <c r="AA17" s="77"/>
      <c r="AB17" s="84"/>
      <c r="AC17" s="56"/>
    </row>
    <row r="18" spans="1:29">
      <c r="A18" s="128">
        <v>51</v>
      </c>
      <c r="B18" s="124" t="s">
        <v>823</v>
      </c>
      <c r="C18" s="136">
        <v>459</v>
      </c>
      <c r="D18" s="41">
        <v>102</v>
      </c>
      <c r="E18" s="41">
        <v>662</v>
      </c>
      <c r="F18" s="41">
        <v>394</v>
      </c>
      <c r="G18" s="41">
        <v>7594</v>
      </c>
      <c r="H18" s="38">
        <f>SUM(Ikärakenne[[#This Row],[0–5-åringar]:[16 år fyllda]])</f>
        <v>9211</v>
      </c>
      <c r="I18" s="138">
        <v>3757516.29</v>
      </c>
      <c r="J18" s="138">
        <v>886023</v>
      </c>
      <c r="K18" s="138">
        <v>4787140.46</v>
      </c>
      <c r="L18" s="138">
        <v>4899224.5199999996</v>
      </c>
      <c r="M18" s="138">
        <v>486471.64</v>
      </c>
      <c r="N18" s="181">
        <f>SUM(Ikärakenne[[#This Row],[Ålder 0–5]:[Ålder 16+]])</f>
        <v>14816375.91</v>
      </c>
      <c r="P18" s="83"/>
      <c r="Q18" s="77"/>
      <c r="R18" s="77"/>
      <c r="S18" s="77"/>
      <c r="T18" s="77"/>
      <c r="U18" s="77"/>
      <c r="V18" s="77"/>
      <c r="W18" s="77"/>
      <c r="X18" s="77"/>
      <c r="Y18" s="77"/>
      <c r="Z18" s="77"/>
      <c r="AA18" s="77"/>
      <c r="AB18" s="84"/>
      <c r="AC18" s="78"/>
    </row>
    <row r="19" spans="1:29">
      <c r="A19" s="128">
        <v>52</v>
      </c>
      <c r="B19" s="124" t="s">
        <v>15</v>
      </c>
      <c r="C19" s="136">
        <v>122</v>
      </c>
      <c r="D19" s="41">
        <v>23</v>
      </c>
      <c r="E19" s="41">
        <v>174</v>
      </c>
      <c r="F19" s="41">
        <v>88</v>
      </c>
      <c r="G19" s="41">
        <v>1939</v>
      </c>
      <c r="H19" s="38">
        <f>SUM(Ikärakenne[[#This Row],[0–5-åringar]:[16 år fyllda]])</f>
        <v>2346</v>
      </c>
      <c r="I19" s="138">
        <v>998729.82000000007</v>
      </c>
      <c r="J19" s="138">
        <v>199789.5</v>
      </c>
      <c r="K19" s="138">
        <v>1258251.42</v>
      </c>
      <c r="L19" s="138">
        <v>1094243.04</v>
      </c>
      <c r="M19" s="138">
        <v>124212.34000000001</v>
      </c>
      <c r="N19" s="181">
        <f>SUM(Ikärakenne[[#This Row],[Ålder 0–5]:[Ålder 16+]])</f>
        <v>3675226.12</v>
      </c>
      <c r="P19" s="43"/>
      <c r="Q19" s="77"/>
      <c r="R19" s="77"/>
      <c r="S19" s="77"/>
      <c r="T19" s="77"/>
      <c r="U19" s="77"/>
      <c r="V19" s="77"/>
      <c r="W19" s="77"/>
      <c r="X19" s="77"/>
      <c r="Y19" s="77"/>
      <c r="Z19" s="77"/>
      <c r="AA19" s="77"/>
      <c r="AB19" s="84"/>
      <c r="AC19" s="78"/>
    </row>
    <row r="20" spans="1:29">
      <c r="A20" s="128">
        <v>61</v>
      </c>
      <c r="B20" s="124" t="s">
        <v>16</v>
      </c>
      <c r="C20" s="136">
        <v>620</v>
      </c>
      <c r="D20" s="41">
        <v>124</v>
      </c>
      <c r="E20" s="41">
        <v>793</v>
      </c>
      <c r="F20" s="41">
        <v>504</v>
      </c>
      <c r="G20" s="41">
        <v>14418</v>
      </c>
      <c r="H20" s="38">
        <f>SUM(Ikärakenne[[#This Row],[0–5-åringar]:[16 år fyllda]])</f>
        <v>16459</v>
      </c>
      <c r="I20" s="138">
        <v>5075512.2</v>
      </c>
      <c r="J20" s="138">
        <v>1077126</v>
      </c>
      <c r="K20" s="138">
        <v>5734444.6899999995</v>
      </c>
      <c r="L20" s="138">
        <v>6267028.3200000003</v>
      </c>
      <c r="M20" s="138">
        <v>923617.08000000007</v>
      </c>
      <c r="N20" s="181">
        <f>SUM(Ikärakenne[[#This Row],[Ålder 0–5]:[Ålder 16+]])</f>
        <v>19077728.289999999</v>
      </c>
      <c r="P20" s="78"/>
      <c r="Q20" s="77"/>
      <c r="R20" s="77"/>
      <c r="S20" s="77"/>
      <c r="T20" s="77"/>
      <c r="U20" s="77"/>
      <c r="V20" s="77"/>
      <c r="W20" s="77"/>
      <c r="X20" s="77"/>
      <c r="Y20" s="77"/>
      <c r="Z20" s="89"/>
      <c r="AA20" s="77"/>
      <c r="AB20" s="84"/>
    </row>
    <row r="21" spans="1:29">
      <c r="A21" s="128">
        <v>69</v>
      </c>
      <c r="B21" s="124" t="s">
        <v>17</v>
      </c>
      <c r="C21" s="136">
        <v>381</v>
      </c>
      <c r="D21" s="41">
        <v>78</v>
      </c>
      <c r="E21" s="41">
        <v>500</v>
      </c>
      <c r="F21" s="41">
        <v>287</v>
      </c>
      <c r="G21" s="41">
        <v>5441</v>
      </c>
      <c r="H21" s="38">
        <f>SUM(Ikärakenne[[#This Row],[0–5-åringar]:[16 år fyllda]])</f>
        <v>6687</v>
      </c>
      <c r="I21" s="138">
        <v>3118984.1100000003</v>
      </c>
      <c r="J21" s="138">
        <v>677547</v>
      </c>
      <c r="K21" s="138">
        <v>3615665</v>
      </c>
      <c r="L21" s="138">
        <v>3568724.46</v>
      </c>
      <c r="M21" s="138">
        <v>348550.46</v>
      </c>
      <c r="N21" s="181">
        <f>SUM(Ikärakenne[[#This Row],[Ålder 0–5]:[Ålder 16+]])</f>
        <v>11329471.030000001</v>
      </c>
      <c r="P21" s="78"/>
      <c r="Q21" s="77"/>
      <c r="R21" s="77"/>
      <c r="S21" s="77"/>
      <c r="T21" s="77"/>
      <c r="U21" s="77"/>
      <c r="V21" s="77"/>
      <c r="W21" s="77"/>
      <c r="X21" s="77"/>
      <c r="Y21" s="77"/>
      <c r="Z21" s="77"/>
      <c r="AA21" s="77"/>
      <c r="AB21" s="84"/>
    </row>
    <row r="22" spans="1:29">
      <c r="A22" s="128">
        <v>71</v>
      </c>
      <c r="B22" s="124" t="s">
        <v>18</v>
      </c>
      <c r="C22" s="136">
        <v>400</v>
      </c>
      <c r="D22" s="41">
        <v>87</v>
      </c>
      <c r="E22" s="41">
        <v>587</v>
      </c>
      <c r="F22" s="41">
        <v>291</v>
      </c>
      <c r="G22" s="41">
        <v>5226</v>
      </c>
      <c r="H22" s="38">
        <f>SUM(Ikärakenne[[#This Row],[0–5-åringar]:[16 år fyllda]])</f>
        <v>6591</v>
      </c>
      <c r="I22" s="138">
        <v>3274524</v>
      </c>
      <c r="J22" s="138">
        <v>755725.5</v>
      </c>
      <c r="K22" s="138">
        <v>4244790.71</v>
      </c>
      <c r="L22" s="138">
        <v>3618462.78</v>
      </c>
      <c r="M22" s="138">
        <v>334777.56</v>
      </c>
      <c r="N22" s="181">
        <f>SUM(Ikärakenne[[#This Row],[Ålder 0–5]:[Ålder 16+]])</f>
        <v>12228280.550000001</v>
      </c>
      <c r="P22" s="78"/>
      <c r="Q22" s="77"/>
      <c r="R22" s="77"/>
      <c r="S22" s="77"/>
      <c r="T22" s="77"/>
      <c r="U22" s="77"/>
      <c r="V22" s="77"/>
      <c r="W22" s="77"/>
      <c r="X22" s="77"/>
      <c r="Y22" s="77"/>
      <c r="Z22" s="77"/>
      <c r="AA22" s="77"/>
      <c r="AB22" s="84"/>
    </row>
    <row r="23" spans="1:29">
      <c r="A23" s="128">
        <v>72</v>
      </c>
      <c r="B23" s="124" t="s">
        <v>824</v>
      </c>
      <c r="C23" s="136">
        <v>36</v>
      </c>
      <c r="D23" s="41">
        <v>6</v>
      </c>
      <c r="E23" s="41">
        <v>57</v>
      </c>
      <c r="F23" s="41">
        <v>28</v>
      </c>
      <c r="G23" s="41">
        <v>833</v>
      </c>
      <c r="H23" s="38">
        <f>SUM(Ikärakenne[[#This Row],[0–5-åringar]:[16 år fyllda]])</f>
        <v>960</v>
      </c>
      <c r="I23" s="138">
        <v>294707.16000000003</v>
      </c>
      <c r="J23" s="138">
        <v>52119</v>
      </c>
      <c r="K23" s="138">
        <v>412185.81</v>
      </c>
      <c r="L23" s="138">
        <v>348168.24</v>
      </c>
      <c r="M23" s="138">
        <v>53361.98</v>
      </c>
      <c r="N23" s="181">
        <f>SUM(Ikärakenne[[#This Row],[Ålder 0–5]:[Ålder 16+]])</f>
        <v>1160542.19</v>
      </c>
      <c r="P23" s="90"/>
      <c r="Q23" s="77"/>
      <c r="R23" s="77"/>
      <c r="S23" s="77"/>
      <c r="T23" s="77"/>
      <c r="U23" s="77"/>
      <c r="V23" s="77"/>
      <c r="W23" s="77"/>
      <c r="X23" s="77"/>
      <c r="Y23" s="77"/>
      <c r="Z23" s="77"/>
      <c r="AA23" s="77"/>
      <c r="AB23" s="84"/>
    </row>
    <row r="24" spans="1:29">
      <c r="A24" s="128">
        <v>74</v>
      </c>
      <c r="B24" s="124" t="s">
        <v>20</v>
      </c>
      <c r="C24" s="136">
        <v>49</v>
      </c>
      <c r="D24" s="41">
        <v>4</v>
      </c>
      <c r="E24" s="41">
        <v>71</v>
      </c>
      <c r="F24" s="41">
        <v>30</v>
      </c>
      <c r="G24" s="41">
        <v>898</v>
      </c>
      <c r="H24" s="38">
        <f>SUM(Ikärakenne[[#This Row],[0–5-åringar]:[16 år fyllda]])</f>
        <v>1052</v>
      </c>
      <c r="I24" s="138">
        <v>401129.19</v>
      </c>
      <c r="J24" s="138">
        <v>34746</v>
      </c>
      <c r="K24" s="138">
        <v>513424.43</v>
      </c>
      <c r="L24" s="138">
        <v>373037.4</v>
      </c>
      <c r="M24" s="138">
        <v>57525.880000000005</v>
      </c>
      <c r="N24" s="181">
        <f>SUM(Ikärakenne[[#This Row],[Ålder 0–5]:[Ålder 16+]])</f>
        <v>1379862.9</v>
      </c>
      <c r="Q24" s="87"/>
      <c r="R24" s="87"/>
      <c r="S24" s="87"/>
      <c r="T24" s="87"/>
      <c r="U24" s="87"/>
      <c r="V24" s="87"/>
      <c r="W24" s="87"/>
      <c r="X24" s="87"/>
      <c r="Y24" s="87"/>
      <c r="Z24" s="87"/>
      <c r="AA24" s="87"/>
      <c r="AB24" s="87"/>
    </row>
    <row r="25" spans="1:29">
      <c r="A25" s="128">
        <v>75</v>
      </c>
      <c r="B25" s="124" t="s">
        <v>825</v>
      </c>
      <c r="C25" s="136">
        <v>740</v>
      </c>
      <c r="D25" s="41">
        <v>161</v>
      </c>
      <c r="E25" s="41">
        <v>1127</v>
      </c>
      <c r="F25" s="41">
        <v>640</v>
      </c>
      <c r="G25" s="41">
        <v>16881</v>
      </c>
      <c r="H25" s="38">
        <f>SUM(Ikärakenne[[#This Row],[0–5-åringar]:[16 år fyllda]])</f>
        <v>19549</v>
      </c>
      <c r="I25" s="138">
        <v>6057869.4000000004</v>
      </c>
      <c r="J25" s="138">
        <v>1398526.5</v>
      </c>
      <c r="K25" s="138">
        <v>8149708.9100000001</v>
      </c>
      <c r="L25" s="138">
        <v>7958131.2000000002</v>
      </c>
      <c r="M25" s="138">
        <v>1081396.8600000001</v>
      </c>
      <c r="N25" s="181">
        <f>SUM(Ikärakenne[[#This Row],[Ålder 0–5]:[Ålder 16+]])</f>
        <v>24645632.870000001</v>
      </c>
      <c r="Q25" s="91"/>
      <c r="R25" s="91"/>
      <c r="S25" s="91"/>
      <c r="T25" s="91"/>
      <c r="U25" s="91"/>
      <c r="V25" s="91"/>
      <c r="W25" s="91"/>
      <c r="X25" s="91"/>
      <c r="Y25" s="91"/>
      <c r="Z25" s="91"/>
      <c r="AA25" s="77"/>
      <c r="AB25" s="77"/>
    </row>
    <row r="26" spans="1:29">
      <c r="A26" s="128">
        <v>77</v>
      </c>
      <c r="B26" s="124" t="s">
        <v>22</v>
      </c>
      <c r="C26" s="136">
        <v>152</v>
      </c>
      <c r="D26" s="41">
        <v>40</v>
      </c>
      <c r="E26" s="41">
        <v>303</v>
      </c>
      <c r="F26" s="41">
        <v>176</v>
      </c>
      <c r="G26" s="41">
        <v>3930</v>
      </c>
      <c r="H26" s="38">
        <f>SUM(Ikärakenne[[#This Row],[0–5-åringar]:[16 år fyllda]])</f>
        <v>4601</v>
      </c>
      <c r="I26" s="138">
        <v>1244319.1200000001</v>
      </c>
      <c r="J26" s="138">
        <v>347460</v>
      </c>
      <c r="K26" s="138">
        <v>2191092.9899999998</v>
      </c>
      <c r="L26" s="138">
        <v>2188486.08</v>
      </c>
      <c r="M26" s="138">
        <v>251755.80000000002</v>
      </c>
      <c r="N26" s="181">
        <f>SUM(Ikärakenne[[#This Row],[Ålder 0–5]:[Ålder 16+]])</f>
        <v>6223113.9899999993</v>
      </c>
      <c r="P26" s="92"/>
      <c r="Q26" s="93"/>
      <c r="R26" s="93"/>
      <c r="S26" s="93"/>
      <c r="T26" s="93"/>
      <c r="U26" s="93"/>
      <c r="V26" s="93"/>
      <c r="W26" s="93"/>
      <c r="X26" s="93"/>
      <c r="Y26" s="93"/>
      <c r="Z26" s="94"/>
      <c r="AA26" s="77"/>
      <c r="AB26" s="77"/>
    </row>
    <row r="27" spans="1:29">
      <c r="A27" s="128">
        <v>78</v>
      </c>
      <c r="B27" s="124" t="s">
        <v>826</v>
      </c>
      <c r="C27" s="136">
        <v>261</v>
      </c>
      <c r="D27" s="41">
        <v>63</v>
      </c>
      <c r="E27" s="41">
        <v>396</v>
      </c>
      <c r="F27" s="41">
        <v>257</v>
      </c>
      <c r="G27" s="41">
        <v>6855</v>
      </c>
      <c r="H27" s="38">
        <f>SUM(Ikärakenne[[#This Row],[0–5-åringar]:[16 år fyllda]])</f>
        <v>7832</v>
      </c>
      <c r="I27" s="138">
        <v>2136626.91</v>
      </c>
      <c r="J27" s="138">
        <v>547249.5</v>
      </c>
      <c r="K27" s="138">
        <v>2863606.68</v>
      </c>
      <c r="L27" s="138">
        <v>3195687.06</v>
      </c>
      <c r="M27" s="138">
        <v>439131.3</v>
      </c>
      <c r="N27" s="181">
        <f>SUM(Ikärakenne[[#This Row],[Ålder 0–5]:[Ålder 16+]])</f>
        <v>9182301.4500000011</v>
      </c>
      <c r="Q27" s="95"/>
      <c r="R27" s="95"/>
      <c r="S27" s="95"/>
      <c r="T27" s="95"/>
      <c r="U27" s="95"/>
      <c r="V27" s="95"/>
      <c r="W27" s="95"/>
      <c r="X27" s="95"/>
      <c r="Y27" s="95"/>
    </row>
    <row r="28" spans="1:29">
      <c r="A28" s="128">
        <v>79</v>
      </c>
      <c r="B28" s="124" t="s">
        <v>24</v>
      </c>
      <c r="C28" s="136">
        <v>303</v>
      </c>
      <c r="D28" s="41">
        <v>53</v>
      </c>
      <c r="E28" s="41">
        <v>434</v>
      </c>
      <c r="F28" s="41">
        <v>184</v>
      </c>
      <c r="G28" s="41">
        <v>5779</v>
      </c>
      <c r="H28" s="38">
        <f>SUM(Ikärakenne[[#This Row],[0–5-åringar]:[16 år fyllda]])</f>
        <v>6753</v>
      </c>
      <c r="I28" s="138">
        <v>2480451.9300000002</v>
      </c>
      <c r="J28" s="138">
        <v>460384.5</v>
      </c>
      <c r="K28" s="138">
        <v>3138397.2199999997</v>
      </c>
      <c r="L28" s="138">
        <v>2287962.7200000002</v>
      </c>
      <c r="M28" s="138">
        <v>370202.74</v>
      </c>
      <c r="N28" s="181">
        <f>SUM(Ikärakenne[[#This Row],[Ålder 0–5]:[Ålder 16+]])</f>
        <v>8737399.1100000013</v>
      </c>
      <c r="Q28" s="96"/>
      <c r="R28" s="96"/>
      <c r="S28" s="43"/>
      <c r="T28" s="43"/>
      <c r="U28" s="43"/>
      <c r="V28" s="43"/>
      <c r="W28" s="43"/>
      <c r="X28" s="43"/>
      <c r="Y28" s="43"/>
      <c r="Z28" s="43"/>
    </row>
    <row r="29" spans="1:29">
      <c r="A29" s="128">
        <v>81</v>
      </c>
      <c r="B29" s="124" t="s">
        <v>25</v>
      </c>
      <c r="C29" s="136">
        <v>77</v>
      </c>
      <c r="D29" s="41">
        <v>13</v>
      </c>
      <c r="E29" s="41">
        <v>108</v>
      </c>
      <c r="F29" s="41">
        <v>45</v>
      </c>
      <c r="G29" s="41">
        <v>2331</v>
      </c>
      <c r="H29" s="38">
        <f>SUM(Ikärakenne[[#This Row],[0–5-åringar]:[16 år fyllda]])</f>
        <v>2574</v>
      </c>
      <c r="I29" s="138">
        <v>630345.87</v>
      </c>
      <c r="J29" s="138">
        <v>112924.5</v>
      </c>
      <c r="K29" s="138">
        <v>780983.64</v>
      </c>
      <c r="L29" s="138">
        <v>559556.1</v>
      </c>
      <c r="M29" s="138">
        <v>149323.86000000002</v>
      </c>
      <c r="N29" s="181">
        <f>SUM(Ikärakenne[[#This Row],[Ålder 0–5]:[Ålder 16+]])</f>
        <v>2233133.9699999997</v>
      </c>
      <c r="Q29" s="64"/>
      <c r="R29" s="64"/>
      <c r="S29" s="64"/>
      <c r="T29" s="64"/>
      <c r="U29" s="64"/>
      <c r="V29" s="64"/>
      <c r="W29" s="64"/>
      <c r="X29" s="64"/>
      <c r="Y29" s="64"/>
      <c r="Z29" s="64"/>
      <c r="AA29" s="97"/>
    </row>
    <row r="30" spans="1:29">
      <c r="A30" s="128">
        <v>82</v>
      </c>
      <c r="B30" s="124" t="s">
        <v>26</v>
      </c>
      <c r="C30" s="136">
        <v>500</v>
      </c>
      <c r="D30" s="41">
        <v>98</v>
      </c>
      <c r="E30" s="41">
        <v>703</v>
      </c>
      <c r="F30" s="41">
        <v>361</v>
      </c>
      <c r="G30" s="41">
        <v>7697</v>
      </c>
      <c r="H30" s="38">
        <f>SUM(Ikärakenne[[#This Row],[0–5-åringar]:[16 år fyllda]])</f>
        <v>9359</v>
      </c>
      <c r="I30" s="138">
        <v>4093155</v>
      </c>
      <c r="J30" s="138">
        <v>851277</v>
      </c>
      <c r="K30" s="138">
        <v>5083624.99</v>
      </c>
      <c r="L30" s="138">
        <v>4488883.38</v>
      </c>
      <c r="M30" s="138">
        <v>493069.82</v>
      </c>
      <c r="N30" s="181">
        <f>SUM(Ikärakenne[[#This Row],[Ålder 0–5]:[Ålder 16+]])</f>
        <v>15010010.190000001</v>
      </c>
      <c r="Q30" s="98"/>
      <c r="R30" s="98"/>
      <c r="S30" s="98"/>
      <c r="T30" s="98"/>
      <c r="U30" s="98"/>
      <c r="V30" s="98"/>
      <c r="W30" s="98"/>
      <c r="X30" s="98"/>
      <c r="Y30" s="98"/>
      <c r="Z30" s="43"/>
    </row>
    <row r="31" spans="1:29">
      <c r="A31" s="128">
        <v>86</v>
      </c>
      <c r="B31" s="124" t="s">
        <v>27</v>
      </c>
      <c r="C31" s="136">
        <v>386</v>
      </c>
      <c r="D31" s="41">
        <v>72</v>
      </c>
      <c r="E31" s="41">
        <v>641</v>
      </c>
      <c r="F31" s="41">
        <v>309</v>
      </c>
      <c r="G31" s="41">
        <v>6623</v>
      </c>
      <c r="H31" s="38">
        <f>SUM(Ikärakenne[[#This Row],[0–5-åringar]:[16 år fyllda]])</f>
        <v>8031</v>
      </c>
      <c r="I31" s="138">
        <v>3159915.66</v>
      </c>
      <c r="J31" s="138">
        <v>625428</v>
      </c>
      <c r="K31" s="138">
        <v>4635282.53</v>
      </c>
      <c r="L31" s="138">
        <v>3842285.22</v>
      </c>
      <c r="M31" s="138">
        <v>424269.38</v>
      </c>
      <c r="N31" s="181">
        <f>SUM(Ikärakenne[[#This Row],[Ålder 0–5]:[Ålder 16+]])</f>
        <v>12687180.790000003</v>
      </c>
      <c r="Q31" s="43"/>
      <c r="R31" s="43"/>
      <c r="S31" s="79"/>
      <c r="T31" s="79"/>
      <c r="U31" s="79"/>
      <c r="V31" s="68"/>
      <c r="W31" s="43"/>
      <c r="X31" s="43"/>
      <c r="Y31" s="43"/>
      <c r="Z31" s="79"/>
      <c r="AA31" s="78"/>
    </row>
    <row r="32" spans="1:29">
      <c r="A32" s="128">
        <v>90</v>
      </c>
      <c r="B32" s="124" t="s">
        <v>28</v>
      </c>
      <c r="C32" s="136">
        <v>68</v>
      </c>
      <c r="D32" s="41">
        <v>18</v>
      </c>
      <c r="E32" s="41">
        <v>141</v>
      </c>
      <c r="F32" s="41">
        <v>88</v>
      </c>
      <c r="G32" s="41">
        <v>2746</v>
      </c>
      <c r="H32" s="38">
        <f>SUM(Ikärakenne[[#This Row],[0–5-åringar]:[16 år fyllda]])</f>
        <v>3061</v>
      </c>
      <c r="I32" s="138">
        <v>556669.08000000007</v>
      </c>
      <c r="J32" s="138">
        <v>156357</v>
      </c>
      <c r="K32" s="138">
        <v>1019617.53</v>
      </c>
      <c r="L32" s="138">
        <v>1094243.04</v>
      </c>
      <c r="M32" s="138">
        <v>175908.76</v>
      </c>
      <c r="N32" s="181">
        <f>SUM(Ikärakenne[[#This Row],[Ålder 0–5]:[Ålder 16+]])</f>
        <v>3002795.41</v>
      </c>
      <c r="Q32" s="43"/>
      <c r="R32" s="99"/>
      <c r="S32" s="43"/>
      <c r="T32" s="43"/>
      <c r="U32" s="43"/>
      <c r="V32" s="43"/>
      <c r="W32" s="43"/>
      <c r="X32" s="43"/>
      <c r="Y32" s="43"/>
      <c r="Z32" s="43"/>
    </row>
    <row r="33" spans="1:28">
      <c r="A33" s="128">
        <v>91</v>
      </c>
      <c r="B33" s="124" t="s">
        <v>827</v>
      </c>
      <c r="C33" s="136">
        <v>36837</v>
      </c>
      <c r="D33" s="41">
        <v>6350</v>
      </c>
      <c r="E33" s="41">
        <v>38998</v>
      </c>
      <c r="F33" s="41">
        <v>18220</v>
      </c>
      <c r="G33" s="41">
        <v>563623</v>
      </c>
      <c r="H33" s="38">
        <f>SUM(Ikärakenne[[#This Row],[0–5-åringar]:[16 år fyllda]])</f>
        <v>664028</v>
      </c>
      <c r="I33" s="138">
        <v>301559101.47000003</v>
      </c>
      <c r="J33" s="138">
        <v>55159275</v>
      </c>
      <c r="K33" s="138">
        <v>282007407.33999997</v>
      </c>
      <c r="L33" s="138">
        <v>226558047.59999999</v>
      </c>
      <c r="M33" s="138">
        <v>36105689.380000003</v>
      </c>
      <c r="N33" s="181">
        <f>SUM(Ikärakenne[[#This Row],[Ålder 0–5]:[Ålder 16+]])</f>
        <v>901389520.78999996</v>
      </c>
      <c r="Q33" s="77"/>
      <c r="R33" s="77"/>
      <c r="S33" s="77"/>
      <c r="T33" s="77"/>
      <c r="U33" s="77"/>
      <c r="V33" s="77"/>
      <c r="W33" s="77"/>
      <c r="X33" s="77"/>
      <c r="Y33" s="77"/>
      <c r="Z33" s="77"/>
      <c r="AA33" s="77"/>
    </row>
    <row r="34" spans="1:28">
      <c r="A34" s="128">
        <v>92</v>
      </c>
      <c r="B34" s="124" t="s">
        <v>828</v>
      </c>
      <c r="C34" s="136">
        <v>15334</v>
      </c>
      <c r="D34" s="41">
        <v>2669</v>
      </c>
      <c r="E34" s="41">
        <v>16734</v>
      </c>
      <c r="F34" s="41">
        <v>8425</v>
      </c>
      <c r="G34" s="41">
        <v>199657</v>
      </c>
      <c r="H34" s="38">
        <f>SUM(Ikärakenne[[#This Row],[0–5-åringar]:[16 år fyllda]])</f>
        <v>242819</v>
      </c>
      <c r="I34" s="138">
        <v>125528877.54000001</v>
      </c>
      <c r="J34" s="138">
        <v>23184268.5</v>
      </c>
      <c r="K34" s="138">
        <v>121009076.22</v>
      </c>
      <c r="L34" s="138">
        <v>104761336.5</v>
      </c>
      <c r="M34" s="138">
        <v>12790027.42</v>
      </c>
      <c r="N34" s="181">
        <f>SUM(Ikärakenne[[#This Row],[Ålder 0–5]:[Ålder 16+]])</f>
        <v>387273586.18000001</v>
      </c>
      <c r="Q34" s="77"/>
      <c r="R34" s="77"/>
      <c r="S34" s="77"/>
      <c r="T34" s="77"/>
      <c r="U34" s="77"/>
      <c r="V34" s="77"/>
      <c r="W34" s="77"/>
      <c r="X34" s="77"/>
      <c r="Y34" s="77"/>
      <c r="Z34" s="77"/>
      <c r="AA34" s="77"/>
      <c r="AB34" s="100"/>
    </row>
    <row r="35" spans="1:28">
      <c r="A35" s="128">
        <v>97</v>
      </c>
      <c r="B35" s="124" t="s">
        <v>31</v>
      </c>
      <c r="C35" s="136">
        <v>69</v>
      </c>
      <c r="D35" s="41">
        <v>16</v>
      </c>
      <c r="E35" s="41">
        <v>93</v>
      </c>
      <c r="F35" s="41">
        <v>42</v>
      </c>
      <c r="G35" s="41">
        <v>1871</v>
      </c>
      <c r="H35" s="38">
        <f>SUM(Ikärakenne[[#This Row],[0–5-åringar]:[16 år fyllda]])</f>
        <v>2091</v>
      </c>
      <c r="I35" s="138">
        <v>564855.39</v>
      </c>
      <c r="J35" s="138">
        <v>138984</v>
      </c>
      <c r="K35" s="138">
        <v>672513.69</v>
      </c>
      <c r="L35" s="138">
        <v>522252.36</v>
      </c>
      <c r="M35" s="138">
        <v>119856.26000000001</v>
      </c>
      <c r="N35" s="181">
        <f>SUM(Ikärakenne[[#This Row],[Ålder 0–5]:[Ålder 16+]])</f>
        <v>2018461.7</v>
      </c>
      <c r="Q35" s="63"/>
      <c r="R35" s="63"/>
      <c r="S35" s="63"/>
      <c r="T35" s="63"/>
      <c r="U35" s="63"/>
      <c r="V35" s="63"/>
      <c r="W35" s="63"/>
      <c r="X35" s="63"/>
      <c r="Y35" s="63"/>
    </row>
    <row r="36" spans="1:28">
      <c r="A36" s="128">
        <v>98</v>
      </c>
      <c r="B36" s="124" t="s">
        <v>32</v>
      </c>
      <c r="C36" s="41">
        <v>1173</v>
      </c>
      <c r="D36" s="41">
        <v>247</v>
      </c>
      <c r="E36" s="41">
        <v>1745</v>
      </c>
      <c r="F36" s="41">
        <v>894</v>
      </c>
      <c r="G36" s="41">
        <v>18884</v>
      </c>
      <c r="H36" s="38">
        <f>SUM(Ikärakenne[[#This Row],[0–5-åringar]:[16 år fyllda]])</f>
        <v>22943</v>
      </c>
      <c r="I36" s="138">
        <v>9602541.6300000008</v>
      </c>
      <c r="J36" s="138">
        <v>2145565.5</v>
      </c>
      <c r="K36" s="138">
        <v>12618670.85</v>
      </c>
      <c r="L36" s="138">
        <v>11116514.52</v>
      </c>
      <c r="M36" s="138">
        <v>1209709.04</v>
      </c>
      <c r="N36" s="181">
        <f>SUM(Ikärakenne[[#This Row],[Ålder 0–5]:[Ålder 16+]])</f>
        <v>36693001.539999999</v>
      </c>
      <c r="Q36" s="101"/>
      <c r="R36" s="101"/>
      <c r="S36" s="101"/>
      <c r="T36" s="101"/>
      <c r="U36" s="101"/>
      <c r="V36" s="101"/>
      <c r="W36" s="101"/>
      <c r="X36" s="101"/>
      <c r="Y36" s="101"/>
      <c r="Z36" s="68"/>
    </row>
    <row r="37" spans="1:28">
      <c r="A37" s="128">
        <v>102</v>
      </c>
      <c r="B37" s="124" t="s">
        <v>33</v>
      </c>
      <c r="C37" s="136">
        <v>438</v>
      </c>
      <c r="D37" s="41">
        <v>100</v>
      </c>
      <c r="E37" s="41">
        <v>595</v>
      </c>
      <c r="F37" s="41">
        <v>305</v>
      </c>
      <c r="G37" s="41">
        <v>8307</v>
      </c>
      <c r="H37" s="38">
        <f>SUM(Ikärakenne[[#This Row],[0–5-åringar]:[16 år fyllda]])</f>
        <v>9745</v>
      </c>
      <c r="I37" s="138">
        <v>3585603.7800000003</v>
      </c>
      <c r="J37" s="138">
        <v>868650</v>
      </c>
      <c r="K37" s="138">
        <v>4302641.3499999996</v>
      </c>
      <c r="L37" s="138">
        <v>3792546.9</v>
      </c>
      <c r="M37" s="138">
        <v>532146.42000000004</v>
      </c>
      <c r="N37" s="181">
        <f>SUM(Ikärakenne[[#This Row],[Ålder 0–5]:[Ålder 16+]])</f>
        <v>13081588.449999999</v>
      </c>
    </row>
    <row r="38" spans="1:28">
      <c r="A38" s="128">
        <v>103</v>
      </c>
      <c r="B38" s="124" t="s">
        <v>34</v>
      </c>
      <c r="C38" s="136">
        <v>95</v>
      </c>
      <c r="D38" s="41">
        <v>13</v>
      </c>
      <c r="E38" s="41">
        <v>125</v>
      </c>
      <c r="F38" s="41">
        <v>76</v>
      </c>
      <c r="G38" s="41">
        <v>1852</v>
      </c>
      <c r="H38" s="38">
        <f>SUM(Ikärakenne[[#This Row],[0–5-åringar]:[16 år fyllda]])</f>
        <v>2161</v>
      </c>
      <c r="I38" s="138">
        <v>777699.45000000007</v>
      </c>
      <c r="J38" s="138">
        <v>112924.5</v>
      </c>
      <c r="K38" s="138">
        <v>903916.25</v>
      </c>
      <c r="L38" s="138">
        <v>945028.08</v>
      </c>
      <c r="M38" s="138">
        <v>118639.12000000001</v>
      </c>
      <c r="N38" s="181">
        <f>SUM(Ikärakenne[[#This Row],[Ålder 0–5]:[Ålder 16+]])</f>
        <v>2858207.4000000004</v>
      </c>
    </row>
    <row r="39" spans="1:28">
      <c r="A39" s="128">
        <v>105</v>
      </c>
      <c r="B39" s="124" t="s">
        <v>35</v>
      </c>
      <c r="C39" s="136">
        <v>75</v>
      </c>
      <c r="D39" s="41">
        <v>15</v>
      </c>
      <c r="E39" s="41">
        <v>75</v>
      </c>
      <c r="F39" s="41">
        <v>46</v>
      </c>
      <c r="G39" s="41">
        <v>1883</v>
      </c>
      <c r="H39" s="38">
        <f>SUM(Ikärakenne[[#This Row],[0–5-åringar]:[16 år fyllda]])</f>
        <v>2094</v>
      </c>
      <c r="I39" s="138">
        <v>613973.25</v>
      </c>
      <c r="J39" s="138">
        <v>130297.5</v>
      </c>
      <c r="K39" s="138">
        <v>542349.75</v>
      </c>
      <c r="L39" s="138">
        <v>571990.68000000005</v>
      </c>
      <c r="M39" s="138">
        <v>120624.98000000001</v>
      </c>
      <c r="N39" s="181">
        <f>SUM(Ikärakenne[[#This Row],[Ålder 0–5]:[Ålder 16+]])</f>
        <v>1979236.1600000001</v>
      </c>
    </row>
    <row r="40" spans="1:28">
      <c r="A40" s="128">
        <v>106</v>
      </c>
      <c r="B40" s="124" t="s">
        <v>829</v>
      </c>
      <c r="C40" s="136">
        <v>2316</v>
      </c>
      <c r="D40" s="41">
        <v>428</v>
      </c>
      <c r="E40" s="41">
        <v>2981</v>
      </c>
      <c r="F40" s="41">
        <v>1671</v>
      </c>
      <c r="G40" s="41">
        <v>39401</v>
      </c>
      <c r="H40" s="38">
        <f>SUM(Ikärakenne[[#This Row],[0–5-åringar]:[16 år fyllda]])</f>
        <v>46797</v>
      </c>
      <c r="I40" s="138">
        <v>18959493.960000001</v>
      </c>
      <c r="J40" s="138">
        <v>3717822</v>
      </c>
      <c r="K40" s="138">
        <v>21556594.73</v>
      </c>
      <c r="L40" s="138">
        <v>20778183.18</v>
      </c>
      <c r="M40" s="138">
        <v>2524028.06</v>
      </c>
      <c r="N40" s="181">
        <f>SUM(Ikärakenne[[#This Row],[Ålder 0–5]:[Ålder 16+]])</f>
        <v>67536121.929999992</v>
      </c>
    </row>
    <row r="41" spans="1:28">
      <c r="A41" s="128">
        <v>108</v>
      </c>
      <c r="B41" s="124" t="s">
        <v>830</v>
      </c>
      <c r="C41" s="136">
        <v>550</v>
      </c>
      <c r="D41" s="41">
        <v>120</v>
      </c>
      <c r="E41" s="41">
        <v>768</v>
      </c>
      <c r="F41" s="41">
        <v>379</v>
      </c>
      <c r="G41" s="41">
        <v>8440</v>
      </c>
      <c r="H41" s="38">
        <f>SUM(Ikärakenne[[#This Row],[0–5-åringar]:[16 år fyllda]])</f>
        <v>10257</v>
      </c>
      <c r="I41" s="138">
        <v>4502470.5</v>
      </c>
      <c r="J41" s="138">
        <v>1042380</v>
      </c>
      <c r="K41" s="138">
        <v>5553661.4399999995</v>
      </c>
      <c r="L41" s="138">
        <v>4712705.82</v>
      </c>
      <c r="M41" s="138">
        <v>540666.4</v>
      </c>
      <c r="N41" s="181">
        <f>SUM(Ikärakenne[[#This Row],[Ålder 0–5]:[Ålder 16+]])</f>
        <v>16351884.16</v>
      </c>
    </row>
    <row r="42" spans="1:28">
      <c r="A42" s="128">
        <v>109</v>
      </c>
      <c r="B42" s="124" t="s">
        <v>831</v>
      </c>
      <c r="C42" s="136">
        <v>3197</v>
      </c>
      <c r="D42" s="41">
        <v>614</v>
      </c>
      <c r="E42" s="41">
        <v>4175</v>
      </c>
      <c r="F42" s="41">
        <v>2263</v>
      </c>
      <c r="G42" s="41">
        <v>57794</v>
      </c>
      <c r="H42" s="38">
        <f>SUM(Ikärakenne[[#This Row],[0–5-åringar]:[16 år fyllda]])</f>
        <v>68043</v>
      </c>
      <c r="I42" s="138">
        <v>26171633.07</v>
      </c>
      <c r="J42" s="138">
        <v>5333511</v>
      </c>
      <c r="K42" s="138">
        <v>30190802.75</v>
      </c>
      <c r="L42" s="138">
        <v>28139454.539999999</v>
      </c>
      <c r="M42" s="138">
        <v>3702283.64</v>
      </c>
      <c r="N42" s="181">
        <f>SUM(Ikärakenne[[#This Row],[Ålder 0–5]:[Ålder 16+]])</f>
        <v>93537685</v>
      </c>
    </row>
    <row r="43" spans="1:28">
      <c r="A43" s="128">
        <v>111</v>
      </c>
      <c r="B43" s="124" t="s">
        <v>39</v>
      </c>
      <c r="C43" s="136">
        <v>561</v>
      </c>
      <c r="D43" s="41">
        <v>126</v>
      </c>
      <c r="E43" s="41">
        <v>856</v>
      </c>
      <c r="F43" s="41">
        <v>499</v>
      </c>
      <c r="G43" s="41">
        <v>16089</v>
      </c>
      <c r="H43" s="38">
        <f>SUM(Ikärakenne[[#This Row],[0–5-åringar]:[16 år fyllda]])</f>
        <v>18131</v>
      </c>
      <c r="I43" s="138">
        <v>4592519.91</v>
      </c>
      <c r="J43" s="138">
        <v>1094499</v>
      </c>
      <c r="K43" s="138">
        <v>6190018.4799999995</v>
      </c>
      <c r="L43" s="138">
        <v>6204855.4199999999</v>
      </c>
      <c r="M43" s="138">
        <v>1030661.3400000001</v>
      </c>
      <c r="N43" s="181">
        <f>SUM(Ikärakenne[[#This Row],[Ålder 0–5]:[Ålder 16+]])</f>
        <v>19112554.150000002</v>
      </c>
    </row>
    <row r="44" spans="1:28">
      <c r="A44" s="128">
        <v>139</v>
      </c>
      <c r="B44" s="124" t="s">
        <v>40</v>
      </c>
      <c r="C44" s="136">
        <v>693</v>
      </c>
      <c r="D44" s="41">
        <v>146</v>
      </c>
      <c r="E44" s="41">
        <v>930</v>
      </c>
      <c r="F44" s="41">
        <v>499</v>
      </c>
      <c r="G44" s="41">
        <v>7585</v>
      </c>
      <c r="H44" s="38">
        <f>SUM(Ikärakenne[[#This Row],[0–5-åringar]:[16 år fyllda]])</f>
        <v>9853</v>
      </c>
      <c r="I44" s="138">
        <v>5673112.8300000001</v>
      </c>
      <c r="J44" s="138">
        <v>1268229</v>
      </c>
      <c r="K44" s="138">
        <v>6725136.9000000004</v>
      </c>
      <c r="L44" s="138">
        <v>6204855.4199999999</v>
      </c>
      <c r="M44" s="138">
        <v>485895.10000000003</v>
      </c>
      <c r="N44" s="181">
        <f>SUM(Ikärakenne[[#This Row],[Ålder 0–5]:[Ålder 16+]])</f>
        <v>20357229.25</v>
      </c>
    </row>
    <row r="45" spans="1:28">
      <c r="A45" s="128">
        <v>140</v>
      </c>
      <c r="B45" s="124" t="s">
        <v>832</v>
      </c>
      <c r="C45" s="136">
        <v>949</v>
      </c>
      <c r="D45" s="41">
        <v>212</v>
      </c>
      <c r="E45" s="41">
        <v>1381</v>
      </c>
      <c r="F45" s="41">
        <v>725</v>
      </c>
      <c r="G45" s="41">
        <v>17534</v>
      </c>
      <c r="H45" s="38">
        <f>SUM(Ikärakenne[[#This Row],[0–5-åringar]:[16 år fyllda]])</f>
        <v>20801</v>
      </c>
      <c r="I45" s="138">
        <v>7768808.1900000004</v>
      </c>
      <c r="J45" s="138">
        <v>1841538</v>
      </c>
      <c r="K45" s="138">
        <v>9986466.7300000004</v>
      </c>
      <c r="L45" s="138">
        <v>9015070.5</v>
      </c>
      <c r="M45" s="138">
        <v>1123228.04</v>
      </c>
      <c r="N45" s="181">
        <f>SUM(Ikärakenne[[#This Row],[Ålder 0–5]:[Ålder 16+]])</f>
        <v>29735111.460000001</v>
      </c>
    </row>
    <row r="46" spans="1:28">
      <c r="A46" s="128">
        <v>142</v>
      </c>
      <c r="B46" s="124" t="s">
        <v>42</v>
      </c>
      <c r="C46" s="136">
        <v>302</v>
      </c>
      <c r="D46" s="41">
        <v>58</v>
      </c>
      <c r="E46" s="41">
        <v>393</v>
      </c>
      <c r="F46" s="41">
        <v>206</v>
      </c>
      <c r="G46" s="41">
        <v>5545</v>
      </c>
      <c r="H46" s="38">
        <f>SUM(Ikärakenne[[#This Row],[0–5-åringar]:[16 år fyllda]])</f>
        <v>6504</v>
      </c>
      <c r="I46" s="138">
        <v>2472265.62</v>
      </c>
      <c r="J46" s="138">
        <v>503817</v>
      </c>
      <c r="K46" s="138">
        <v>2841912.69</v>
      </c>
      <c r="L46" s="138">
        <v>2561523.48</v>
      </c>
      <c r="M46" s="138">
        <v>355212.7</v>
      </c>
      <c r="N46" s="181">
        <f>SUM(Ikärakenne[[#This Row],[Ålder 0–5]:[Ålder 16+]])</f>
        <v>8734731.4900000002</v>
      </c>
    </row>
    <row r="47" spans="1:28">
      <c r="A47" s="128">
        <v>143</v>
      </c>
      <c r="B47" s="124" t="s">
        <v>833</v>
      </c>
      <c r="C47" s="136">
        <v>258</v>
      </c>
      <c r="D47" s="41">
        <v>68</v>
      </c>
      <c r="E47" s="41">
        <v>445</v>
      </c>
      <c r="F47" s="41">
        <v>203</v>
      </c>
      <c r="G47" s="41">
        <v>5830</v>
      </c>
      <c r="H47" s="38">
        <f>SUM(Ikärakenne[[#This Row],[0–5-åringar]:[16 år fyllda]])</f>
        <v>6804</v>
      </c>
      <c r="I47" s="138">
        <v>2112067.98</v>
      </c>
      <c r="J47" s="138">
        <v>590682</v>
      </c>
      <c r="K47" s="138">
        <v>3217941.85</v>
      </c>
      <c r="L47" s="138">
        <v>2524219.7399999998</v>
      </c>
      <c r="M47" s="138">
        <v>373469.8</v>
      </c>
      <c r="N47" s="181">
        <f>SUM(Ikärakenne[[#This Row],[Ålder 0–5]:[Ålder 16+]])</f>
        <v>8818381.370000001</v>
      </c>
    </row>
    <row r="48" spans="1:28">
      <c r="A48" s="128">
        <v>145</v>
      </c>
      <c r="B48" s="124" t="s">
        <v>44</v>
      </c>
      <c r="C48" s="136">
        <v>860</v>
      </c>
      <c r="D48" s="41">
        <v>159</v>
      </c>
      <c r="E48" s="41">
        <v>1001</v>
      </c>
      <c r="F48" s="41">
        <v>517</v>
      </c>
      <c r="G48" s="41">
        <v>9832</v>
      </c>
      <c r="H48" s="38">
        <f>SUM(Ikärakenne[[#This Row],[0–5-åringar]:[16 år fyllda]])</f>
        <v>12369</v>
      </c>
      <c r="I48" s="138">
        <v>7040226.6000000006</v>
      </c>
      <c r="J48" s="138">
        <v>1381153.5</v>
      </c>
      <c r="K48" s="138">
        <v>7238561.3300000001</v>
      </c>
      <c r="L48" s="138">
        <v>6428677.8600000003</v>
      </c>
      <c r="M48" s="138">
        <v>629837.92000000004</v>
      </c>
      <c r="N48" s="181">
        <f>SUM(Ikärakenne[[#This Row],[Ålder 0–5]:[Ålder 16+]])</f>
        <v>22718457.210000005</v>
      </c>
    </row>
    <row r="49" spans="1:14">
      <c r="A49" s="128">
        <v>146</v>
      </c>
      <c r="B49" s="124" t="s">
        <v>834</v>
      </c>
      <c r="C49" s="136">
        <v>110</v>
      </c>
      <c r="D49" s="41">
        <v>31</v>
      </c>
      <c r="E49" s="41">
        <v>169</v>
      </c>
      <c r="F49" s="41">
        <v>101</v>
      </c>
      <c r="G49" s="41">
        <v>4081</v>
      </c>
      <c r="H49" s="38">
        <f>SUM(Ikärakenne[[#This Row],[0–5-åringar]:[16 år fyllda]])</f>
        <v>4492</v>
      </c>
      <c r="I49" s="138">
        <v>900494.10000000009</v>
      </c>
      <c r="J49" s="138">
        <v>269281.5</v>
      </c>
      <c r="K49" s="138">
        <v>1222094.77</v>
      </c>
      <c r="L49" s="138">
        <v>1255892.58</v>
      </c>
      <c r="M49" s="138">
        <v>261428.86000000002</v>
      </c>
      <c r="N49" s="181">
        <f>SUM(Ikärakenne[[#This Row],[Ålder 0–5]:[Ålder 16+]])</f>
        <v>3909191.81</v>
      </c>
    </row>
    <row r="50" spans="1:14">
      <c r="A50" s="128">
        <v>148</v>
      </c>
      <c r="B50" s="124" t="s">
        <v>835</v>
      </c>
      <c r="C50" s="136">
        <v>285</v>
      </c>
      <c r="D50" s="41">
        <v>58</v>
      </c>
      <c r="E50" s="41">
        <v>362</v>
      </c>
      <c r="F50" s="41">
        <v>201</v>
      </c>
      <c r="G50" s="41">
        <v>6141</v>
      </c>
      <c r="H50" s="38">
        <f>SUM(Ikärakenne[[#This Row],[0–5-åringar]:[16 år fyllda]])</f>
        <v>7047</v>
      </c>
      <c r="I50" s="138">
        <v>2333098.35</v>
      </c>
      <c r="J50" s="138">
        <v>503817</v>
      </c>
      <c r="K50" s="138">
        <v>2617741.46</v>
      </c>
      <c r="L50" s="138">
        <v>2499350.58</v>
      </c>
      <c r="M50" s="138">
        <v>393392.46</v>
      </c>
      <c r="N50" s="181">
        <f>SUM(Ikärakenne[[#This Row],[Ålder 0–5]:[Ålder 16+]])</f>
        <v>8347399.8500000006</v>
      </c>
    </row>
    <row r="51" spans="1:14">
      <c r="A51" s="128">
        <v>149</v>
      </c>
      <c r="B51" s="124" t="s">
        <v>836</v>
      </c>
      <c r="C51" s="136">
        <v>252</v>
      </c>
      <c r="D51" s="41">
        <v>48</v>
      </c>
      <c r="E51" s="41">
        <v>349</v>
      </c>
      <c r="F51" s="41">
        <v>194</v>
      </c>
      <c r="G51" s="41">
        <v>4541</v>
      </c>
      <c r="H51" s="38">
        <f>SUM(Ikärakenne[[#This Row],[0–5-åringar]:[16 år fyllda]])</f>
        <v>5384</v>
      </c>
      <c r="I51" s="138">
        <v>2062950.12</v>
      </c>
      <c r="J51" s="138">
        <v>416952</v>
      </c>
      <c r="K51" s="138">
        <v>2523734.17</v>
      </c>
      <c r="L51" s="138">
        <v>2412308.52</v>
      </c>
      <c r="M51" s="138">
        <v>290896.46000000002</v>
      </c>
      <c r="N51" s="181">
        <f>SUM(Ikärakenne[[#This Row],[Ålder 0–5]:[Ålder 16+]])</f>
        <v>7706841.2700000005</v>
      </c>
    </row>
    <row r="52" spans="1:14">
      <c r="A52" s="128">
        <v>151</v>
      </c>
      <c r="B52" s="124" t="s">
        <v>837</v>
      </c>
      <c r="C52" s="136">
        <v>58</v>
      </c>
      <c r="D52" s="41">
        <v>9</v>
      </c>
      <c r="E52" s="41">
        <v>102</v>
      </c>
      <c r="F52" s="41">
        <v>46</v>
      </c>
      <c r="G52" s="41">
        <v>1637</v>
      </c>
      <c r="H52" s="38">
        <f>SUM(Ikärakenne[[#This Row],[0–5-åringar]:[16 år fyllda]])</f>
        <v>1852</v>
      </c>
      <c r="I52" s="138">
        <v>474805.98000000004</v>
      </c>
      <c r="J52" s="138">
        <v>78178.5</v>
      </c>
      <c r="K52" s="138">
        <v>737595.66</v>
      </c>
      <c r="L52" s="138">
        <v>571990.68000000005</v>
      </c>
      <c r="M52" s="138">
        <v>104866.22</v>
      </c>
      <c r="N52" s="181">
        <f>SUM(Ikärakenne[[#This Row],[Ålder 0–5]:[Ålder 16+]])</f>
        <v>1967437.0400000003</v>
      </c>
    </row>
    <row r="53" spans="1:14">
      <c r="A53" s="128">
        <v>152</v>
      </c>
      <c r="B53" s="124" t="s">
        <v>49</v>
      </c>
      <c r="C53" s="136">
        <v>178</v>
      </c>
      <c r="D53" s="41">
        <v>49</v>
      </c>
      <c r="E53" s="41">
        <v>330</v>
      </c>
      <c r="F53" s="41">
        <v>180</v>
      </c>
      <c r="G53" s="41">
        <v>3669</v>
      </c>
      <c r="H53" s="38">
        <f>SUM(Ikärakenne[[#This Row],[0–5-åringar]:[16 år fyllda]])</f>
        <v>4406</v>
      </c>
      <c r="I53" s="138">
        <v>1457163.1800000002</v>
      </c>
      <c r="J53" s="138">
        <v>425638.5</v>
      </c>
      <c r="K53" s="138">
        <v>2386338.9</v>
      </c>
      <c r="L53" s="138">
        <v>2238224.4</v>
      </c>
      <c r="M53" s="138">
        <v>235036.14</v>
      </c>
      <c r="N53" s="181">
        <f>SUM(Ikärakenne[[#This Row],[Ålder 0–5]:[Ålder 16+]])</f>
        <v>6742401.1200000001</v>
      </c>
    </row>
    <row r="54" spans="1:14">
      <c r="A54" s="128">
        <v>153</v>
      </c>
      <c r="B54" s="124" t="s">
        <v>50</v>
      </c>
      <c r="C54" s="136">
        <v>878</v>
      </c>
      <c r="D54" s="41">
        <v>191</v>
      </c>
      <c r="E54" s="41">
        <v>1344</v>
      </c>
      <c r="F54" s="41">
        <v>725</v>
      </c>
      <c r="G54" s="41">
        <v>22070</v>
      </c>
      <c r="H54" s="38">
        <f>SUM(Ikärakenne[[#This Row],[0–5-åringar]:[16 år fyllda]])</f>
        <v>25208</v>
      </c>
      <c r="I54" s="138">
        <v>7187580.1800000006</v>
      </c>
      <c r="J54" s="138">
        <v>1659121.5</v>
      </c>
      <c r="K54" s="138">
        <v>9718907.5199999996</v>
      </c>
      <c r="L54" s="138">
        <v>9015070.5</v>
      </c>
      <c r="M54" s="138">
        <v>1413804.2</v>
      </c>
      <c r="N54" s="181">
        <f>SUM(Ikärakenne[[#This Row],[Ålder 0–5]:[Ålder 16+]])</f>
        <v>28994483.899999999</v>
      </c>
    </row>
    <row r="55" spans="1:14">
      <c r="A55" s="128">
        <v>165</v>
      </c>
      <c r="B55" s="124" t="s">
        <v>51</v>
      </c>
      <c r="C55" s="136">
        <v>856</v>
      </c>
      <c r="D55" s="41">
        <v>164</v>
      </c>
      <c r="E55" s="41">
        <v>1093</v>
      </c>
      <c r="F55" s="41">
        <v>667</v>
      </c>
      <c r="G55" s="41">
        <v>13500</v>
      </c>
      <c r="H55" s="38">
        <f>SUM(Ikärakenne[[#This Row],[0–5-åringar]:[16 år fyllda]])</f>
        <v>16280</v>
      </c>
      <c r="I55" s="138">
        <v>7007481.3600000003</v>
      </c>
      <c r="J55" s="138">
        <v>1424586</v>
      </c>
      <c r="K55" s="138">
        <v>7903843.6899999995</v>
      </c>
      <c r="L55" s="138">
        <v>8293864.8600000003</v>
      </c>
      <c r="M55" s="138">
        <v>864810</v>
      </c>
      <c r="N55" s="181">
        <f>SUM(Ikärakenne[[#This Row],[Ålder 0–5]:[Ålder 16+]])</f>
        <v>25494585.91</v>
      </c>
    </row>
    <row r="56" spans="1:14">
      <c r="A56" s="128">
        <v>167</v>
      </c>
      <c r="B56" s="124" t="s">
        <v>52</v>
      </c>
      <c r="C56" s="136">
        <v>3522</v>
      </c>
      <c r="D56" s="41">
        <v>648</v>
      </c>
      <c r="E56" s="41">
        <v>4439</v>
      </c>
      <c r="F56" s="41">
        <v>2173</v>
      </c>
      <c r="G56" s="41">
        <v>66731</v>
      </c>
      <c r="H56" s="38">
        <f>SUM(Ikärakenne[[#This Row],[0–5-åringar]:[16 år fyllda]])</f>
        <v>77513</v>
      </c>
      <c r="I56" s="138">
        <v>28832183.82</v>
      </c>
      <c r="J56" s="138">
        <v>5628852</v>
      </c>
      <c r="K56" s="138">
        <v>32099873.870000001</v>
      </c>
      <c r="L56" s="138">
        <v>27020342.34</v>
      </c>
      <c r="M56" s="138">
        <v>4274787.8600000003</v>
      </c>
      <c r="N56" s="181">
        <f>SUM(Ikärakenne[[#This Row],[Ålder 0–5]:[Ålder 16+]])</f>
        <v>97856039.890000001</v>
      </c>
    </row>
    <row r="57" spans="1:14">
      <c r="A57" s="128">
        <v>169</v>
      </c>
      <c r="B57" s="124" t="s">
        <v>838</v>
      </c>
      <c r="C57" s="136">
        <v>207</v>
      </c>
      <c r="D57" s="41">
        <v>39</v>
      </c>
      <c r="E57" s="41">
        <v>344</v>
      </c>
      <c r="F57" s="41">
        <v>179</v>
      </c>
      <c r="G57" s="41">
        <v>4221</v>
      </c>
      <c r="H57" s="38">
        <f>SUM(Ikärakenne[[#This Row],[0–5-åringar]:[16 år fyllda]])</f>
        <v>4990</v>
      </c>
      <c r="I57" s="138">
        <v>1694566.1700000002</v>
      </c>
      <c r="J57" s="138">
        <v>338773.5</v>
      </c>
      <c r="K57" s="138">
        <v>2487577.52</v>
      </c>
      <c r="L57" s="138">
        <v>2225789.8199999998</v>
      </c>
      <c r="M57" s="138">
        <v>270397.26</v>
      </c>
      <c r="N57" s="181">
        <f>SUM(Ikärakenne[[#This Row],[Ålder 0–5]:[Ålder 16+]])</f>
        <v>7017104.2699999996</v>
      </c>
    </row>
    <row r="58" spans="1:14">
      <c r="A58" s="128">
        <v>171</v>
      </c>
      <c r="B58" s="124" t="s">
        <v>839</v>
      </c>
      <c r="C58" s="136">
        <v>186</v>
      </c>
      <c r="D58" s="41">
        <v>45</v>
      </c>
      <c r="E58" s="41">
        <v>261</v>
      </c>
      <c r="F58" s="41">
        <v>139</v>
      </c>
      <c r="G58" s="41">
        <v>3909</v>
      </c>
      <c r="H58" s="38">
        <f>SUM(Ikärakenne[[#This Row],[0–5-åringar]:[16 år fyllda]])</f>
        <v>4540</v>
      </c>
      <c r="I58" s="138">
        <v>1522653.6600000001</v>
      </c>
      <c r="J58" s="138">
        <v>390892.5</v>
      </c>
      <c r="K58" s="138">
        <v>1887377.13</v>
      </c>
      <c r="L58" s="138">
        <v>1728406.6199999999</v>
      </c>
      <c r="M58" s="138">
        <v>250410.54</v>
      </c>
      <c r="N58" s="181">
        <f>SUM(Ikärakenne[[#This Row],[Ålder 0–5]:[Ålder 16+]])</f>
        <v>5779740.4500000002</v>
      </c>
    </row>
    <row r="59" spans="1:14">
      <c r="A59" s="128">
        <v>172</v>
      </c>
      <c r="B59" s="124" t="s">
        <v>55</v>
      </c>
      <c r="C59" s="136">
        <v>126</v>
      </c>
      <c r="D59" s="41">
        <v>19</v>
      </c>
      <c r="E59" s="41">
        <v>207</v>
      </c>
      <c r="F59" s="41">
        <v>116</v>
      </c>
      <c r="G59" s="41">
        <v>3703</v>
      </c>
      <c r="H59" s="38">
        <f>SUM(Ikärakenne[[#This Row],[0–5-åringar]:[16 år fyllda]])</f>
        <v>4171</v>
      </c>
      <c r="I59" s="138">
        <v>1031475.06</v>
      </c>
      <c r="J59" s="138">
        <v>165043.5</v>
      </c>
      <c r="K59" s="138">
        <v>1496885.31</v>
      </c>
      <c r="L59" s="138">
        <v>1442411.28</v>
      </c>
      <c r="M59" s="138">
        <v>237214.18000000002</v>
      </c>
      <c r="N59" s="181">
        <f>SUM(Ikärakenne[[#This Row],[Ålder 0–5]:[Ålder 16+]])</f>
        <v>4373029.33</v>
      </c>
    </row>
    <row r="60" spans="1:14">
      <c r="A60" s="128">
        <v>176</v>
      </c>
      <c r="B60" s="124" t="s">
        <v>56</v>
      </c>
      <c r="C60" s="136">
        <v>121</v>
      </c>
      <c r="D60" s="41">
        <v>27</v>
      </c>
      <c r="E60" s="41">
        <v>173</v>
      </c>
      <c r="F60" s="41">
        <v>126</v>
      </c>
      <c r="G60" s="41">
        <v>3905</v>
      </c>
      <c r="H60" s="38">
        <f>SUM(Ikärakenne[[#This Row],[0–5-åringar]:[16 år fyllda]])</f>
        <v>4352</v>
      </c>
      <c r="I60" s="138">
        <v>990543.51</v>
      </c>
      <c r="J60" s="138">
        <v>234535.5</v>
      </c>
      <c r="K60" s="138">
        <v>1251020.0900000001</v>
      </c>
      <c r="L60" s="138">
        <v>1566757.08</v>
      </c>
      <c r="M60" s="138">
        <v>250154.30000000002</v>
      </c>
      <c r="N60" s="181">
        <f>SUM(Ikärakenne[[#This Row],[Ålder 0–5]:[Ålder 16+]])</f>
        <v>4293010.4800000004</v>
      </c>
    </row>
    <row r="61" spans="1:14">
      <c r="A61" s="128">
        <v>177</v>
      </c>
      <c r="B61" s="124" t="s">
        <v>57</v>
      </c>
      <c r="C61" s="136">
        <v>66</v>
      </c>
      <c r="D61" s="41">
        <v>14</v>
      </c>
      <c r="E61" s="41">
        <v>119</v>
      </c>
      <c r="F61" s="41">
        <v>63</v>
      </c>
      <c r="G61" s="41">
        <v>1506</v>
      </c>
      <c r="H61" s="38">
        <f>SUM(Ikärakenne[[#This Row],[0–5-åringar]:[16 år fyllda]])</f>
        <v>1768</v>
      </c>
      <c r="I61" s="138">
        <v>540296.46000000008</v>
      </c>
      <c r="J61" s="138">
        <v>121611</v>
      </c>
      <c r="K61" s="138">
        <v>860528.27</v>
      </c>
      <c r="L61" s="138">
        <v>783378.54</v>
      </c>
      <c r="M61" s="138">
        <v>96474.36</v>
      </c>
      <c r="N61" s="181">
        <f>SUM(Ikärakenne[[#This Row],[Ålder 0–5]:[Ålder 16+]])</f>
        <v>2402288.63</v>
      </c>
    </row>
    <row r="62" spans="1:14">
      <c r="A62" s="128">
        <v>178</v>
      </c>
      <c r="B62" s="124" t="s">
        <v>58</v>
      </c>
      <c r="C62" s="136">
        <v>217</v>
      </c>
      <c r="D62" s="41">
        <v>37</v>
      </c>
      <c r="E62" s="41">
        <v>282</v>
      </c>
      <c r="F62" s="41">
        <v>164</v>
      </c>
      <c r="G62" s="41">
        <v>5069</v>
      </c>
      <c r="H62" s="38">
        <f>SUM(Ikärakenne[[#This Row],[0–5-åringar]:[16 år fyllda]])</f>
        <v>5769</v>
      </c>
      <c r="I62" s="138">
        <v>1776429.27</v>
      </c>
      <c r="J62" s="138">
        <v>321400.5</v>
      </c>
      <c r="K62" s="138">
        <v>2039235.06</v>
      </c>
      <c r="L62" s="138">
        <v>2039271.1199999999</v>
      </c>
      <c r="M62" s="138">
        <v>324720.14</v>
      </c>
      <c r="N62" s="181">
        <f>SUM(Ikärakenne[[#This Row],[Ålder 0–5]:[Ålder 16+]])</f>
        <v>6501056.0899999999</v>
      </c>
    </row>
    <row r="63" spans="1:14">
      <c r="A63" s="128">
        <v>179</v>
      </c>
      <c r="B63" s="124" t="s">
        <v>59</v>
      </c>
      <c r="C63" s="136">
        <v>7448</v>
      </c>
      <c r="D63" s="41">
        <v>1396</v>
      </c>
      <c r="E63" s="41">
        <v>9153</v>
      </c>
      <c r="F63" s="41">
        <v>4729</v>
      </c>
      <c r="G63" s="41">
        <v>123161</v>
      </c>
      <c r="H63" s="38">
        <f>SUM(Ikärakenne[[#This Row],[0–5-åringar]:[16 år fyllda]])</f>
        <v>145887</v>
      </c>
      <c r="I63" s="138">
        <v>60971636.880000003</v>
      </c>
      <c r="J63" s="138">
        <v>12126354</v>
      </c>
      <c r="K63" s="138">
        <v>66188363.490000002</v>
      </c>
      <c r="L63" s="138">
        <v>58803128.82</v>
      </c>
      <c r="M63" s="138">
        <v>7889693.6600000001</v>
      </c>
      <c r="N63" s="181">
        <f>SUM(Ikärakenne[[#This Row],[Ålder 0–5]:[Ålder 16+]])</f>
        <v>205979176.84999999</v>
      </c>
    </row>
    <row r="64" spans="1:14">
      <c r="A64" s="128">
        <v>181</v>
      </c>
      <c r="B64" s="124" t="s">
        <v>60</v>
      </c>
      <c r="C64" s="136">
        <v>68</v>
      </c>
      <c r="D64" s="41">
        <v>9</v>
      </c>
      <c r="E64" s="41">
        <v>126</v>
      </c>
      <c r="F64" s="41">
        <v>51</v>
      </c>
      <c r="G64" s="41">
        <v>1429</v>
      </c>
      <c r="H64" s="38">
        <f>SUM(Ikärakenne[[#This Row],[0–5-åringar]:[16 år fyllda]])</f>
        <v>1683</v>
      </c>
      <c r="I64" s="138">
        <v>556669.08000000007</v>
      </c>
      <c r="J64" s="138">
        <v>78178.5</v>
      </c>
      <c r="K64" s="138">
        <v>911147.58</v>
      </c>
      <c r="L64" s="138">
        <v>634163.57999999996</v>
      </c>
      <c r="M64" s="138">
        <v>91541.74</v>
      </c>
      <c r="N64" s="181">
        <f>SUM(Ikärakenne[[#This Row],[Ålder 0–5]:[Ålder 16+]])</f>
        <v>2271700.4800000004</v>
      </c>
    </row>
    <row r="65" spans="1:14">
      <c r="A65" s="128">
        <v>182</v>
      </c>
      <c r="B65" s="124" t="s">
        <v>61</v>
      </c>
      <c r="C65" s="136">
        <v>613</v>
      </c>
      <c r="D65" s="41">
        <v>139</v>
      </c>
      <c r="E65" s="41">
        <v>1117</v>
      </c>
      <c r="F65" s="41">
        <v>635</v>
      </c>
      <c r="G65" s="41">
        <v>16843</v>
      </c>
      <c r="H65" s="38">
        <f>SUM(Ikärakenne[[#This Row],[0–5-åringar]:[16 år fyllda]])</f>
        <v>19347</v>
      </c>
      <c r="I65" s="138">
        <v>5018208.03</v>
      </c>
      <c r="J65" s="138">
        <v>1207423.5</v>
      </c>
      <c r="K65" s="138">
        <v>8077395.6100000003</v>
      </c>
      <c r="L65" s="138">
        <v>7895958.2999999998</v>
      </c>
      <c r="M65" s="138">
        <v>1078962.58</v>
      </c>
      <c r="N65" s="181">
        <f>SUM(Ikärakenne[[#This Row],[Ålder 0–5]:[Ålder 16+]])</f>
        <v>23277948.020000003</v>
      </c>
    </row>
    <row r="66" spans="1:14">
      <c r="A66" s="128">
        <v>186</v>
      </c>
      <c r="B66" s="124" t="s">
        <v>840</v>
      </c>
      <c r="C66" s="136">
        <v>2709</v>
      </c>
      <c r="D66" s="41">
        <v>525</v>
      </c>
      <c r="E66" s="41">
        <v>3180</v>
      </c>
      <c r="F66" s="41">
        <v>1618</v>
      </c>
      <c r="G66" s="41">
        <v>37598</v>
      </c>
      <c r="H66" s="38">
        <f>SUM(Ikärakenne[[#This Row],[0–5-åringar]:[16 år fyllda]])</f>
        <v>45630</v>
      </c>
      <c r="I66" s="138">
        <v>22176713.790000003</v>
      </c>
      <c r="J66" s="138">
        <v>4560412.5</v>
      </c>
      <c r="K66" s="138">
        <v>22995629.399999999</v>
      </c>
      <c r="L66" s="138">
        <v>20119150.440000001</v>
      </c>
      <c r="M66" s="138">
        <v>2408527.88</v>
      </c>
      <c r="N66" s="181">
        <f>SUM(Ikärakenne[[#This Row],[Ålder 0–5]:[Ålder 16+]])</f>
        <v>72260434.00999999</v>
      </c>
    </row>
    <row r="67" spans="1:14">
      <c r="A67" s="128">
        <v>202</v>
      </c>
      <c r="B67" s="124" t="s">
        <v>841</v>
      </c>
      <c r="C67" s="136">
        <v>2419</v>
      </c>
      <c r="D67" s="41">
        <v>455</v>
      </c>
      <c r="E67" s="41">
        <v>2778</v>
      </c>
      <c r="F67" s="41">
        <v>1384</v>
      </c>
      <c r="G67" s="41">
        <v>28812</v>
      </c>
      <c r="H67" s="38">
        <f>SUM(Ikärakenne[[#This Row],[0–5-åringar]:[16 år fyllda]])</f>
        <v>35848</v>
      </c>
      <c r="I67" s="138">
        <v>19802683.890000001</v>
      </c>
      <c r="J67" s="138">
        <v>3952357.5</v>
      </c>
      <c r="K67" s="138">
        <v>20088634.739999998</v>
      </c>
      <c r="L67" s="138">
        <v>17209458.719999999</v>
      </c>
      <c r="M67" s="138">
        <v>1845696.72</v>
      </c>
      <c r="N67" s="181">
        <f>SUM(Ikärakenne[[#This Row],[Ålder 0–5]:[Ålder 16+]])</f>
        <v>62898831.569999993</v>
      </c>
    </row>
    <row r="68" spans="1:14">
      <c r="A68" s="128">
        <v>204</v>
      </c>
      <c r="B68" s="124" t="s">
        <v>64</v>
      </c>
      <c r="C68" s="136">
        <v>78</v>
      </c>
      <c r="D68" s="41">
        <v>15</v>
      </c>
      <c r="E68" s="41">
        <v>142</v>
      </c>
      <c r="F68" s="41">
        <v>69</v>
      </c>
      <c r="G68" s="41">
        <v>2385</v>
      </c>
      <c r="H68" s="38">
        <f>SUM(Ikärakenne[[#This Row],[0–5-åringar]:[16 år fyllda]])</f>
        <v>2689</v>
      </c>
      <c r="I68" s="138">
        <v>638532.18000000005</v>
      </c>
      <c r="J68" s="138">
        <v>130297.5</v>
      </c>
      <c r="K68" s="138">
        <v>1026848.86</v>
      </c>
      <c r="L68" s="138">
        <v>857986.02</v>
      </c>
      <c r="M68" s="138">
        <v>152783.1</v>
      </c>
      <c r="N68" s="181">
        <f>SUM(Ikärakenne[[#This Row],[Ålder 0–5]:[Ålder 16+]])</f>
        <v>2806447.66</v>
      </c>
    </row>
    <row r="69" spans="1:14">
      <c r="A69" s="128">
        <v>205</v>
      </c>
      <c r="B69" s="124" t="s">
        <v>842</v>
      </c>
      <c r="C69" s="136">
        <v>1759</v>
      </c>
      <c r="D69" s="41">
        <v>382</v>
      </c>
      <c r="E69" s="41">
        <v>2452</v>
      </c>
      <c r="F69" s="41">
        <v>1285</v>
      </c>
      <c r="G69" s="41">
        <v>30419</v>
      </c>
      <c r="H69" s="38">
        <f>SUM(Ikärakenne[[#This Row],[0–5-åringar]:[16 år fyllda]])</f>
        <v>36297</v>
      </c>
      <c r="I69" s="138">
        <v>14399719.290000001</v>
      </c>
      <c r="J69" s="138">
        <v>3318243</v>
      </c>
      <c r="K69" s="138">
        <v>17731221.16</v>
      </c>
      <c r="L69" s="138">
        <v>15978435.300000001</v>
      </c>
      <c r="M69" s="138">
        <v>1948641.1400000001</v>
      </c>
      <c r="N69" s="181">
        <f>SUM(Ikärakenne[[#This Row],[Ålder 0–5]:[Ålder 16+]])</f>
        <v>53376259.890000001</v>
      </c>
    </row>
    <row r="70" spans="1:14">
      <c r="A70" s="128">
        <v>208</v>
      </c>
      <c r="B70" s="124" t="s">
        <v>66</v>
      </c>
      <c r="C70" s="136">
        <v>739</v>
      </c>
      <c r="D70" s="41">
        <v>136</v>
      </c>
      <c r="E70" s="41">
        <v>965</v>
      </c>
      <c r="F70" s="41">
        <v>517</v>
      </c>
      <c r="G70" s="41">
        <v>9978</v>
      </c>
      <c r="H70" s="38">
        <f>SUM(Ikärakenne[[#This Row],[0–5-åringar]:[16 år fyllda]])</f>
        <v>12335</v>
      </c>
      <c r="I70" s="138">
        <v>6049683.0899999999</v>
      </c>
      <c r="J70" s="138">
        <v>1181364</v>
      </c>
      <c r="K70" s="138">
        <v>6978233.4500000002</v>
      </c>
      <c r="L70" s="138">
        <v>6428677.8600000003</v>
      </c>
      <c r="M70" s="138">
        <v>639190.68000000005</v>
      </c>
      <c r="N70" s="181">
        <f>SUM(Ikärakenne[[#This Row],[Ålder 0–5]:[Ålder 16+]])</f>
        <v>21277149.079999998</v>
      </c>
    </row>
    <row r="71" spans="1:14">
      <c r="A71" s="128">
        <v>211</v>
      </c>
      <c r="B71" s="124" t="s">
        <v>67</v>
      </c>
      <c r="C71" s="136">
        <v>2045</v>
      </c>
      <c r="D71" s="41">
        <v>443</v>
      </c>
      <c r="E71" s="41">
        <v>2613</v>
      </c>
      <c r="F71" s="41">
        <v>1374</v>
      </c>
      <c r="G71" s="41">
        <v>26484</v>
      </c>
      <c r="H71" s="38">
        <f>SUM(Ikärakenne[[#This Row],[0–5-åringar]:[16 år fyllda]])</f>
        <v>32959</v>
      </c>
      <c r="I71" s="138">
        <v>16741003.950000001</v>
      </c>
      <c r="J71" s="138">
        <v>3848119.5</v>
      </c>
      <c r="K71" s="138">
        <v>18895465.289999999</v>
      </c>
      <c r="L71" s="138">
        <v>17085112.919999998</v>
      </c>
      <c r="M71" s="138">
        <v>1696565.04</v>
      </c>
      <c r="N71" s="181">
        <f>SUM(Ikärakenne[[#This Row],[Ålder 0–5]:[Ålder 16+]])</f>
        <v>58266266.699999996</v>
      </c>
    </row>
    <row r="72" spans="1:14">
      <c r="A72" s="128">
        <v>213</v>
      </c>
      <c r="B72" s="124" t="s">
        <v>68</v>
      </c>
      <c r="C72" s="136">
        <v>167</v>
      </c>
      <c r="D72" s="41">
        <v>32</v>
      </c>
      <c r="E72" s="41">
        <v>267</v>
      </c>
      <c r="F72" s="41">
        <v>156</v>
      </c>
      <c r="G72" s="41">
        <v>4532</v>
      </c>
      <c r="H72" s="38">
        <f>SUM(Ikärakenne[[#This Row],[0–5-åringar]:[16 år fyllda]])</f>
        <v>5154</v>
      </c>
      <c r="I72" s="138">
        <v>1367113.77</v>
      </c>
      <c r="J72" s="138">
        <v>277968</v>
      </c>
      <c r="K72" s="138">
        <v>1930765.1099999999</v>
      </c>
      <c r="L72" s="138">
        <v>1939794.48</v>
      </c>
      <c r="M72" s="138">
        <v>290319.92</v>
      </c>
      <c r="N72" s="181">
        <f>SUM(Ikärakenne[[#This Row],[Ålder 0–5]:[Ålder 16+]])</f>
        <v>5805961.2799999993</v>
      </c>
    </row>
    <row r="73" spans="1:14">
      <c r="A73" s="128">
        <v>214</v>
      </c>
      <c r="B73" s="124" t="s">
        <v>69</v>
      </c>
      <c r="C73" s="136">
        <v>583</v>
      </c>
      <c r="D73" s="41">
        <v>116</v>
      </c>
      <c r="E73" s="41">
        <v>789</v>
      </c>
      <c r="F73" s="41">
        <v>383</v>
      </c>
      <c r="G73" s="41">
        <v>10657</v>
      </c>
      <c r="H73" s="38">
        <f>SUM(Ikärakenne[[#This Row],[0–5-åringar]:[16 år fyllda]])</f>
        <v>12528</v>
      </c>
      <c r="I73" s="138">
        <v>4772618.7300000004</v>
      </c>
      <c r="J73" s="138">
        <v>1007634</v>
      </c>
      <c r="K73" s="138">
        <v>5705519.3700000001</v>
      </c>
      <c r="L73" s="138">
        <v>4762444.1399999997</v>
      </c>
      <c r="M73" s="138">
        <v>682687.42</v>
      </c>
      <c r="N73" s="181">
        <f>SUM(Ikärakenne[[#This Row],[Ålder 0–5]:[Ålder 16+]])</f>
        <v>16930903.660000004</v>
      </c>
    </row>
    <row r="74" spans="1:14">
      <c r="A74" s="128">
        <v>216</v>
      </c>
      <c r="B74" s="124" t="s">
        <v>70</v>
      </c>
      <c r="C74" s="136">
        <v>46</v>
      </c>
      <c r="D74" s="41">
        <v>8</v>
      </c>
      <c r="E74" s="41">
        <v>61</v>
      </c>
      <c r="F74" s="41">
        <v>40</v>
      </c>
      <c r="G74" s="41">
        <v>1114</v>
      </c>
      <c r="H74" s="38">
        <f>SUM(Ikärakenne[[#This Row],[0–5-åringar]:[16 år fyllda]])</f>
        <v>1269</v>
      </c>
      <c r="I74" s="138">
        <v>376570.26</v>
      </c>
      <c r="J74" s="138">
        <v>69492</v>
      </c>
      <c r="K74" s="138">
        <v>441111.13</v>
      </c>
      <c r="L74" s="138">
        <v>497383.2</v>
      </c>
      <c r="M74" s="138">
        <v>71362.84</v>
      </c>
      <c r="N74" s="181">
        <f>SUM(Ikärakenne[[#This Row],[Ålder 0–5]:[Ålder 16+]])</f>
        <v>1455919.4300000002</v>
      </c>
    </row>
    <row r="75" spans="1:14">
      <c r="A75" s="128">
        <v>217</v>
      </c>
      <c r="B75" s="124" t="s">
        <v>71</v>
      </c>
      <c r="C75" s="136">
        <v>309</v>
      </c>
      <c r="D75" s="41">
        <v>67</v>
      </c>
      <c r="E75" s="41">
        <v>447</v>
      </c>
      <c r="F75" s="41">
        <v>191</v>
      </c>
      <c r="G75" s="41">
        <v>4338</v>
      </c>
      <c r="H75" s="38">
        <f>SUM(Ikärakenne[[#This Row],[0–5-åringar]:[16 år fyllda]])</f>
        <v>5352</v>
      </c>
      <c r="I75" s="138">
        <v>2529569.79</v>
      </c>
      <c r="J75" s="138">
        <v>581995.5</v>
      </c>
      <c r="K75" s="138">
        <v>3232404.51</v>
      </c>
      <c r="L75" s="138">
        <v>2375004.7799999998</v>
      </c>
      <c r="M75" s="138">
        <v>277892.28000000003</v>
      </c>
      <c r="N75" s="181">
        <f>SUM(Ikärakenne[[#This Row],[Ålder 0–5]:[Ålder 16+]])</f>
        <v>8996866.8599999994</v>
      </c>
    </row>
    <row r="76" spans="1:14">
      <c r="A76" s="128">
        <v>218</v>
      </c>
      <c r="B76" s="124" t="s">
        <v>843</v>
      </c>
      <c r="C76" s="136">
        <v>37</v>
      </c>
      <c r="D76" s="41">
        <v>11</v>
      </c>
      <c r="E76" s="41">
        <v>62</v>
      </c>
      <c r="F76" s="41">
        <v>27</v>
      </c>
      <c r="G76" s="41">
        <v>1063</v>
      </c>
      <c r="H76" s="38">
        <f>SUM(Ikärakenne[[#This Row],[0–5-åringar]:[16 år fyllda]])</f>
        <v>1200</v>
      </c>
      <c r="I76" s="138">
        <v>302893.47000000003</v>
      </c>
      <c r="J76" s="138">
        <v>95551.5</v>
      </c>
      <c r="K76" s="138">
        <v>448342.46</v>
      </c>
      <c r="L76" s="138">
        <v>335733.66</v>
      </c>
      <c r="M76" s="138">
        <v>68095.78</v>
      </c>
      <c r="N76" s="181">
        <f>SUM(Ikärakenne[[#This Row],[Ålder 0–5]:[Ålder 16+]])</f>
        <v>1250616.8700000001</v>
      </c>
    </row>
    <row r="77" spans="1:14">
      <c r="A77" s="128">
        <v>224</v>
      </c>
      <c r="B77" s="124" t="s">
        <v>844</v>
      </c>
      <c r="C77" s="136">
        <v>344</v>
      </c>
      <c r="D77" s="41">
        <v>76</v>
      </c>
      <c r="E77" s="41">
        <v>573</v>
      </c>
      <c r="F77" s="41">
        <v>343</v>
      </c>
      <c r="G77" s="41">
        <v>7267</v>
      </c>
      <c r="H77" s="38">
        <f>SUM(Ikärakenne[[#This Row],[0–5-åringar]:[16 år fyllda]])</f>
        <v>8603</v>
      </c>
      <c r="I77" s="138">
        <v>2816090.64</v>
      </c>
      <c r="J77" s="138">
        <v>660174</v>
      </c>
      <c r="K77" s="138">
        <v>4143552.09</v>
      </c>
      <c r="L77" s="138">
        <v>4265060.9400000004</v>
      </c>
      <c r="M77" s="138">
        <v>465524.02</v>
      </c>
      <c r="N77" s="181">
        <f>SUM(Ikärakenne[[#This Row],[Ålder 0–5]:[Ålder 16+]])</f>
        <v>12350401.690000001</v>
      </c>
    </row>
    <row r="78" spans="1:14">
      <c r="A78" s="128">
        <v>226</v>
      </c>
      <c r="B78" s="124" t="s">
        <v>74</v>
      </c>
      <c r="C78" s="136">
        <v>118</v>
      </c>
      <c r="D78" s="41">
        <v>34</v>
      </c>
      <c r="E78" s="41">
        <v>190</v>
      </c>
      <c r="F78" s="41">
        <v>124</v>
      </c>
      <c r="G78" s="41">
        <v>3199</v>
      </c>
      <c r="H78" s="38">
        <f>SUM(Ikärakenne[[#This Row],[0–5-åringar]:[16 år fyllda]])</f>
        <v>3665</v>
      </c>
      <c r="I78" s="138">
        <v>965984.58000000007</v>
      </c>
      <c r="J78" s="138">
        <v>295341</v>
      </c>
      <c r="K78" s="138">
        <v>1373952.7</v>
      </c>
      <c r="L78" s="138">
        <v>1541887.92</v>
      </c>
      <c r="M78" s="138">
        <v>204927.94</v>
      </c>
      <c r="N78" s="181">
        <f>SUM(Ikärakenne[[#This Row],[Ålder 0–5]:[Ålder 16+]])</f>
        <v>4382094.1400000006</v>
      </c>
    </row>
    <row r="79" spans="1:14">
      <c r="A79" s="128">
        <v>230</v>
      </c>
      <c r="B79" s="124" t="s">
        <v>75</v>
      </c>
      <c r="C79" s="136">
        <v>98</v>
      </c>
      <c r="D79" s="41">
        <v>17</v>
      </c>
      <c r="E79" s="41">
        <v>128</v>
      </c>
      <c r="F79" s="41">
        <v>58</v>
      </c>
      <c r="G79" s="41">
        <v>1939</v>
      </c>
      <c r="H79" s="38">
        <f>SUM(Ikärakenne[[#This Row],[0–5-åringar]:[16 år fyllda]])</f>
        <v>2240</v>
      </c>
      <c r="I79" s="138">
        <v>802258.38</v>
      </c>
      <c r="J79" s="138">
        <v>147670.5</v>
      </c>
      <c r="K79" s="138">
        <v>925610.24</v>
      </c>
      <c r="L79" s="138">
        <v>721205.64</v>
      </c>
      <c r="M79" s="138">
        <v>124212.34000000001</v>
      </c>
      <c r="N79" s="181">
        <f>SUM(Ikärakenne[[#This Row],[Ålder 0–5]:[Ålder 16+]])</f>
        <v>2720957.1</v>
      </c>
    </row>
    <row r="80" spans="1:14">
      <c r="A80" s="128">
        <v>231</v>
      </c>
      <c r="B80" s="124" t="s">
        <v>845</v>
      </c>
      <c r="C80" s="136">
        <v>51</v>
      </c>
      <c r="D80" s="41">
        <v>16</v>
      </c>
      <c r="E80" s="41">
        <v>66</v>
      </c>
      <c r="F80" s="41">
        <v>28</v>
      </c>
      <c r="G80" s="41">
        <v>1095</v>
      </c>
      <c r="H80" s="38">
        <f>SUM(Ikärakenne[[#This Row],[0–5-åringar]:[16 år fyllda]])</f>
        <v>1256</v>
      </c>
      <c r="I80" s="138">
        <v>417501.81</v>
      </c>
      <c r="J80" s="138">
        <v>138984</v>
      </c>
      <c r="K80" s="138">
        <v>477267.77999999997</v>
      </c>
      <c r="L80" s="138">
        <v>348168.24</v>
      </c>
      <c r="M80" s="138">
        <v>70145.7</v>
      </c>
      <c r="N80" s="181">
        <f>SUM(Ikärakenne[[#This Row],[Ålder 0–5]:[Ålder 16+]])</f>
        <v>1452067.53</v>
      </c>
    </row>
    <row r="81" spans="1:14">
      <c r="A81" s="128">
        <v>232</v>
      </c>
      <c r="B81" s="124" t="s">
        <v>77</v>
      </c>
      <c r="C81" s="136">
        <v>580</v>
      </c>
      <c r="D81" s="41">
        <v>123</v>
      </c>
      <c r="E81" s="41">
        <v>849</v>
      </c>
      <c r="F81" s="41">
        <v>461</v>
      </c>
      <c r="G81" s="41">
        <v>10737</v>
      </c>
      <c r="H81" s="38">
        <f>SUM(Ikärakenne[[#This Row],[0–5-åringar]:[16 år fyllda]])</f>
        <v>12750</v>
      </c>
      <c r="I81" s="138">
        <v>4748059.8</v>
      </c>
      <c r="J81" s="138">
        <v>1068439.5</v>
      </c>
      <c r="K81" s="138">
        <v>6139399.1699999999</v>
      </c>
      <c r="L81" s="138">
        <v>5732341.3799999999</v>
      </c>
      <c r="M81" s="138">
        <v>687812.22</v>
      </c>
      <c r="N81" s="181">
        <f>SUM(Ikärakenne[[#This Row],[Ålder 0–5]:[Ålder 16+]])</f>
        <v>18376052.069999997</v>
      </c>
    </row>
    <row r="82" spans="1:14">
      <c r="A82" s="128">
        <v>233</v>
      </c>
      <c r="B82" s="124" t="s">
        <v>78</v>
      </c>
      <c r="C82" s="136">
        <v>656</v>
      </c>
      <c r="D82" s="41">
        <v>133</v>
      </c>
      <c r="E82" s="41">
        <v>993</v>
      </c>
      <c r="F82" s="41">
        <v>577</v>
      </c>
      <c r="G82" s="41">
        <v>12757</v>
      </c>
      <c r="H82" s="38">
        <f>SUM(Ikärakenne[[#This Row],[0–5-åringar]:[16 år fyllda]])</f>
        <v>15116</v>
      </c>
      <c r="I82" s="138">
        <v>5370219.3600000003</v>
      </c>
      <c r="J82" s="138">
        <v>1155304.5</v>
      </c>
      <c r="K82" s="138">
        <v>7180710.6899999995</v>
      </c>
      <c r="L82" s="138">
        <v>7174752.6600000001</v>
      </c>
      <c r="M82" s="138">
        <v>817213.42</v>
      </c>
      <c r="N82" s="181">
        <f>SUM(Ikärakenne[[#This Row],[Ålder 0–5]:[Ålder 16+]])</f>
        <v>21698200.630000003</v>
      </c>
    </row>
    <row r="83" spans="1:14">
      <c r="A83" s="128">
        <v>235</v>
      </c>
      <c r="B83" s="124" t="s">
        <v>846</v>
      </c>
      <c r="C83" s="136">
        <v>557</v>
      </c>
      <c r="D83" s="41">
        <v>131</v>
      </c>
      <c r="E83" s="41">
        <v>833</v>
      </c>
      <c r="F83" s="41">
        <v>479</v>
      </c>
      <c r="G83" s="41">
        <v>8284</v>
      </c>
      <c r="H83" s="38">
        <f>SUM(Ikärakenne[[#This Row],[0–5-åringar]:[16 år fyllda]])</f>
        <v>10284</v>
      </c>
      <c r="I83" s="138">
        <v>4559774.67</v>
      </c>
      <c r="J83" s="138">
        <v>1137931.5</v>
      </c>
      <c r="K83" s="138">
        <v>6023697.8899999997</v>
      </c>
      <c r="L83" s="138">
        <v>5956163.8200000003</v>
      </c>
      <c r="M83" s="138">
        <v>530673.04</v>
      </c>
      <c r="N83" s="181">
        <f>SUM(Ikärakenne[[#This Row],[Ålder 0–5]:[Ålder 16+]])</f>
        <v>18208240.919999998</v>
      </c>
    </row>
    <row r="84" spans="1:14">
      <c r="A84" s="128">
        <v>236</v>
      </c>
      <c r="B84" s="124" t="s">
        <v>847</v>
      </c>
      <c r="C84" s="136">
        <v>227</v>
      </c>
      <c r="D84" s="41">
        <v>52</v>
      </c>
      <c r="E84" s="41">
        <v>360</v>
      </c>
      <c r="F84" s="41">
        <v>163</v>
      </c>
      <c r="G84" s="41">
        <v>3396</v>
      </c>
      <c r="H84" s="38">
        <f>SUM(Ikärakenne[[#This Row],[0–5-åringar]:[16 år fyllda]])</f>
        <v>4198</v>
      </c>
      <c r="I84" s="138">
        <v>1858292.37</v>
      </c>
      <c r="J84" s="138">
        <v>451698</v>
      </c>
      <c r="K84" s="138">
        <v>2603278.7999999998</v>
      </c>
      <c r="L84" s="138">
        <v>2026836.54</v>
      </c>
      <c r="M84" s="138">
        <v>217547.76</v>
      </c>
      <c r="N84" s="181">
        <f>SUM(Ikärakenne[[#This Row],[Ålder 0–5]:[Ålder 16+]])</f>
        <v>7157653.4699999997</v>
      </c>
    </row>
    <row r="85" spans="1:14">
      <c r="A85" s="128">
        <v>239</v>
      </c>
      <c r="B85" s="124" t="s">
        <v>81</v>
      </c>
      <c r="C85" s="136">
        <v>76</v>
      </c>
      <c r="D85" s="41">
        <v>14</v>
      </c>
      <c r="E85" s="41">
        <v>92</v>
      </c>
      <c r="F85" s="41">
        <v>47</v>
      </c>
      <c r="G85" s="41">
        <v>1800</v>
      </c>
      <c r="H85" s="38">
        <f>SUM(Ikärakenne[[#This Row],[0–5-åringar]:[16 år fyllda]])</f>
        <v>2029</v>
      </c>
      <c r="I85" s="138">
        <v>622159.56000000006</v>
      </c>
      <c r="J85" s="138">
        <v>121611</v>
      </c>
      <c r="K85" s="138">
        <v>665282.36</v>
      </c>
      <c r="L85" s="138">
        <v>584425.26</v>
      </c>
      <c r="M85" s="138">
        <v>115308</v>
      </c>
      <c r="N85" s="181">
        <f>SUM(Ikärakenne[[#This Row],[Ålder 0–5]:[Ålder 16+]])</f>
        <v>2108786.1799999997</v>
      </c>
    </row>
    <row r="86" spans="1:14">
      <c r="A86" s="128">
        <v>240</v>
      </c>
      <c r="B86" s="124" t="s">
        <v>82</v>
      </c>
      <c r="C86" s="136">
        <v>831</v>
      </c>
      <c r="D86" s="41">
        <v>162</v>
      </c>
      <c r="E86" s="41">
        <v>1221</v>
      </c>
      <c r="F86" s="41">
        <v>666</v>
      </c>
      <c r="G86" s="41">
        <v>16619</v>
      </c>
      <c r="H86" s="38">
        <f>SUM(Ikärakenne[[#This Row],[0–5-åringar]:[16 år fyllda]])</f>
        <v>19499</v>
      </c>
      <c r="I86" s="138">
        <v>6802823.6100000003</v>
      </c>
      <c r="J86" s="138">
        <v>1407213</v>
      </c>
      <c r="K86" s="138">
        <v>8829453.9299999997</v>
      </c>
      <c r="L86" s="138">
        <v>8281430.2800000003</v>
      </c>
      <c r="M86" s="138">
        <v>1064613.1400000001</v>
      </c>
      <c r="N86" s="181">
        <f>SUM(Ikärakenne[[#This Row],[Ålder 0–5]:[Ålder 16+]])</f>
        <v>26385533.960000001</v>
      </c>
    </row>
    <row r="87" spans="1:14">
      <c r="A87" s="128">
        <v>241</v>
      </c>
      <c r="B87" s="124" t="s">
        <v>83</v>
      </c>
      <c r="C87" s="136">
        <v>399</v>
      </c>
      <c r="D87" s="41">
        <v>82</v>
      </c>
      <c r="E87" s="41">
        <v>582</v>
      </c>
      <c r="F87" s="41">
        <v>305</v>
      </c>
      <c r="G87" s="41">
        <v>6403</v>
      </c>
      <c r="H87" s="38">
        <f>SUM(Ikärakenne[[#This Row],[0–5-åringar]:[16 år fyllda]])</f>
        <v>7771</v>
      </c>
      <c r="I87" s="138">
        <v>3266337.69</v>
      </c>
      <c r="J87" s="138">
        <v>712293</v>
      </c>
      <c r="K87" s="138">
        <v>4208634.0599999996</v>
      </c>
      <c r="L87" s="138">
        <v>3792546.9</v>
      </c>
      <c r="M87" s="138">
        <v>410176.18</v>
      </c>
      <c r="N87" s="181">
        <f>SUM(Ikärakenne[[#This Row],[Ålder 0–5]:[Ålder 16+]])</f>
        <v>12389987.83</v>
      </c>
    </row>
    <row r="88" spans="1:14">
      <c r="A88" s="128">
        <v>244</v>
      </c>
      <c r="B88" s="124" t="s">
        <v>84</v>
      </c>
      <c r="C88" s="136">
        <v>1558</v>
      </c>
      <c r="D88" s="41">
        <v>279</v>
      </c>
      <c r="E88" s="41">
        <v>1977</v>
      </c>
      <c r="F88" s="41">
        <v>968</v>
      </c>
      <c r="G88" s="41">
        <v>14518</v>
      </c>
      <c r="H88" s="38">
        <f>SUM(Ikärakenne[[#This Row],[0–5-åringar]:[16 år fyllda]])</f>
        <v>19300</v>
      </c>
      <c r="I88" s="138">
        <v>12754270.98</v>
      </c>
      <c r="J88" s="138">
        <v>2423533.5</v>
      </c>
      <c r="K88" s="138">
        <v>14296339.41</v>
      </c>
      <c r="L88" s="138">
        <v>12036673.439999999</v>
      </c>
      <c r="M88" s="138">
        <v>930023.08000000007</v>
      </c>
      <c r="N88" s="181">
        <f>SUM(Ikärakenne[[#This Row],[Ålder 0–5]:[Ålder 16+]])</f>
        <v>42440840.409999996</v>
      </c>
    </row>
    <row r="89" spans="1:14">
      <c r="A89" s="128">
        <v>245</v>
      </c>
      <c r="B89" s="124" t="s">
        <v>848</v>
      </c>
      <c r="C89" s="136">
        <v>2151</v>
      </c>
      <c r="D89" s="41">
        <v>394</v>
      </c>
      <c r="E89" s="41">
        <v>2516</v>
      </c>
      <c r="F89" s="41">
        <v>1363</v>
      </c>
      <c r="G89" s="41">
        <v>31252</v>
      </c>
      <c r="H89" s="38">
        <f>SUM(Ikärakenne[[#This Row],[0–5-åringar]:[16 år fyllda]])</f>
        <v>37676</v>
      </c>
      <c r="I89" s="138">
        <v>17608752.810000002</v>
      </c>
      <c r="J89" s="138">
        <v>3422481</v>
      </c>
      <c r="K89" s="138">
        <v>18194026.280000001</v>
      </c>
      <c r="L89" s="138">
        <v>16948332.539999999</v>
      </c>
      <c r="M89" s="138">
        <v>2002003.12</v>
      </c>
      <c r="N89" s="181">
        <f>SUM(Ikärakenne[[#This Row],[Ålder 0–5]:[Ålder 16+]])</f>
        <v>58175595.75</v>
      </c>
    </row>
    <row r="90" spans="1:14">
      <c r="A90" s="128">
        <v>249</v>
      </c>
      <c r="B90" s="124" t="s">
        <v>86</v>
      </c>
      <c r="C90" s="136">
        <v>343</v>
      </c>
      <c r="D90" s="41">
        <v>71</v>
      </c>
      <c r="E90" s="41">
        <v>567</v>
      </c>
      <c r="F90" s="41">
        <v>288</v>
      </c>
      <c r="G90" s="41">
        <v>7981</v>
      </c>
      <c r="H90" s="38">
        <f>SUM(Ikärakenne[[#This Row],[0–5-åringar]:[16 år fyllda]])</f>
        <v>9250</v>
      </c>
      <c r="I90" s="138">
        <v>2807904.33</v>
      </c>
      <c r="J90" s="138">
        <v>616741.5</v>
      </c>
      <c r="K90" s="138">
        <v>4100164.11</v>
      </c>
      <c r="L90" s="138">
        <v>3581159.04</v>
      </c>
      <c r="M90" s="138">
        <v>511262.86000000004</v>
      </c>
      <c r="N90" s="181">
        <f>SUM(Ikärakenne[[#This Row],[Ålder 0–5]:[Ålder 16+]])</f>
        <v>11617231.84</v>
      </c>
    </row>
    <row r="91" spans="1:14">
      <c r="A91" s="128">
        <v>250</v>
      </c>
      <c r="B91" s="124" t="s">
        <v>87</v>
      </c>
      <c r="C91" s="136">
        <v>55</v>
      </c>
      <c r="D91" s="41">
        <v>9</v>
      </c>
      <c r="E91" s="41">
        <v>112</v>
      </c>
      <c r="F91" s="41">
        <v>51</v>
      </c>
      <c r="G91" s="41">
        <v>1544</v>
      </c>
      <c r="H91" s="38">
        <f>SUM(Ikärakenne[[#This Row],[0–5-åringar]:[16 år fyllda]])</f>
        <v>1771</v>
      </c>
      <c r="I91" s="138">
        <v>450247.05000000005</v>
      </c>
      <c r="J91" s="138">
        <v>78178.5</v>
      </c>
      <c r="K91" s="138">
        <v>809908.96</v>
      </c>
      <c r="L91" s="138">
        <v>634163.57999999996</v>
      </c>
      <c r="M91" s="138">
        <v>98908.64</v>
      </c>
      <c r="N91" s="181">
        <f>SUM(Ikärakenne[[#This Row],[Ålder 0–5]:[Ålder 16+]])</f>
        <v>2071406.7299999997</v>
      </c>
    </row>
    <row r="92" spans="1:14">
      <c r="A92" s="128">
        <v>256</v>
      </c>
      <c r="B92" s="124" t="s">
        <v>88</v>
      </c>
      <c r="C92" s="136">
        <v>99</v>
      </c>
      <c r="D92" s="41">
        <v>20</v>
      </c>
      <c r="E92" s="41">
        <v>114</v>
      </c>
      <c r="F92" s="41">
        <v>58</v>
      </c>
      <c r="G92" s="41">
        <v>1263</v>
      </c>
      <c r="H92" s="38">
        <f>SUM(Ikärakenne[[#This Row],[0–5-åringar]:[16 år fyllda]])</f>
        <v>1554</v>
      </c>
      <c r="I92" s="138">
        <v>810444.69000000006</v>
      </c>
      <c r="J92" s="138">
        <v>173730</v>
      </c>
      <c r="K92" s="138">
        <v>824371.62</v>
      </c>
      <c r="L92" s="138">
        <v>721205.64</v>
      </c>
      <c r="M92" s="138">
        <v>80907.78</v>
      </c>
      <c r="N92" s="181">
        <f>SUM(Ikärakenne[[#This Row],[Ålder 0–5]:[Ålder 16+]])</f>
        <v>2610659.73</v>
      </c>
    </row>
    <row r="93" spans="1:14">
      <c r="A93" s="128">
        <v>257</v>
      </c>
      <c r="B93" s="124" t="s">
        <v>849</v>
      </c>
      <c r="C93" s="136">
        <v>2434</v>
      </c>
      <c r="D93" s="41">
        <v>461</v>
      </c>
      <c r="E93" s="41">
        <v>3236</v>
      </c>
      <c r="F93" s="41">
        <v>1795</v>
      </c>
      <c r="G93" s="41">
        <v>32796</v>
      </c>
      <c r="H93" s="38">
        <f>SUM(Ikärakenne[[#This Row],[0–5-åringar]:[16 år fyllda]])</f>
        <v>40722</v>
      </c>
      <c r="I93" s="138">
        <v>19925478.540000003</v>
      </c>
      <c r="J93" s="138">
        <v>4004476.5</v>
      </c>
      <c r="K93" s="138">
        <v>23400583.879999999</v>
      </c>
      <c r="L93" s="138">
        <v>22320071.100000001</v>
      </c>
      <c r="M93" s="138">
        <v>2100911.7600000002</v>
      </c>
      <c r="N93" s="181">
        <f>SUM(Ikärakenne[[#This Row],[Ålder 0–5]:[Ålder 16+]])</f>
        <v>71751521.780000016</v>
      </c>
    </row>
    <row r="94" spans="1:14">
      <c r="A94" s="128">
        <v>260</v>
      </c>
      <c r="B94" s="124" t="s">
        <v>90</v>
      </c>
      <c r="C94" s="136">
        <v>303</v>
      </c>
      <c r="D94" s="41">
        <v>71</v>
      </c>
      <c r="E94" s="41">
        <v>512</v>
      </c>
      <c r="F94" s="41">
        <v>255</v>
      </c>
      <c r="G94" s="41">
        <v>8586</v>
      </c>
      <c r="H94" s="38">
        <f>SUM(Ikärakenne[[#This Row],[0–5-åringar]:[16 år fyllda]])</f>
        <v>9727</v>
      </c>
      <c r="I94" s="138">
        <v>2480451.9300000002</v>
      </c>
      <c r="J94" s="138">
        <v>616741.5</v>
      </c>
      <c r="K94" s="138">
        <v>3702440.96</v>
      </c>
      <c r="L94" s="138">
        <v>3170817.9</v>
      </c>
      <c r="M94" s="138">
        <v>550019.16</v>
      </c>
      <c r="N94" s="181">
        <f>SUM(Ikärakenne[[#This Row],[Ålder 0–5]:[Ålder 16+]])</f>
        <v>10520471.450000001</v>
      </c>
    </row>
    <row r="95" spans="1:14">
      <c r="A95" s="128">
        <v>261</v>
      </c>
      <c r="B95" s="124" t="s">
        <v>91</v>
      </c>
      <c r="C95" s="136">
        <v>335</v>
      </c>
      <c r="D95" s="41">
        <v>69</v>
      </c>
      <c r="E95" s="41">
        <v>426</v>
      </c>
      <c r="F95" s="41">
        <v>203</v>
      </c>
      <c r="G95" s="41">
        <v>5604</v>
      </c>
      <c r="H95" s="38">
        <f>SUM(Ikärakenne[[#This Row],[0–5-åringar]:[16 år fyllda]])</f>
        <v>6637</v>
      </c>
      <c r="I95" s="138">
        <v>2742413.85</v>
      </c>
      <c r="J95" s="138">
        <v>599368.5</v>
      </c>
      <c r="K95" s="138">
        <v>3080546.58</v>
      </c>
      <c r="L95" s="138">
        <v>2524219.7399999998</v>
      </c>
      <c r="M95" s="138">
        <v>358992.24</v>
      </c>
      <c r="N95" s="181">
        <f>SUM(Ikärakenne[[#This Row],[Ålder 0–5]:[Ålder 16+]])</f>
        <v>9305540.9100000001</v>
      </c>
    </row>
    <row r="96" spans="1:14">
      <c r="A96" s="128">
        <v>263</v>
      </c>
      <c r="B96" s="124" t="s">
        <v>92</v>
      </c>
      <c r="C96" s="136">
        <v>386</v>
      </c>
      <c r="D96" s="41">
        <v>68</v>
      </c>
      <c r="E96" s="41">
        <v>472</v>
      </c>
      <c r="F96" s="41">
        <v>241</v>
      </c>
      <c r="G96" s="41">
        <v>6430</v>
      </c>
      <c r="H96" s="38">
        <f>SUM(Ikärakenne[[#This Row],[0–5-åringar]:[16 år fyllda]])</f>
        <v>7597</v>
      </c>
      <c r="I96" s="138">
        <v>3159915.66</v>
      </c>
      <c r="J96" s="138">
        <v>590682</v>
      </c>
      <c r="K96" s="138">
        <v>3413187.76</v>
      </c>
      <c r="L96" s="138">
        <v>2996733.78</v>
      </c>
      <c r="M96" s="138">
        <v>411905.8</v>
      </c>
      <c r="N96" s="181">
        <f>SUM(Ikärakenne[[#This Row],[Ålder 0–5]:[Ålder 16+]])</f>
        <v>10572425</v>
      </c>
    </row>
    <row r="97" spans="1:14">
      <c r="A97" s="128">
        <v>265</v>
      </c>
      <c r="B97" s="124" t="s">
        <v>93</v>
      </c>
      <c r="C97" s="136">
        <v>53</v>
      </c>
      <c r="D97" s="41">
        <v>9</v>
      </c>
      <c r="E97" s="41">
        <v>54</v>
      </c>
      <c r="F97" s="41">
        <v>38</v>
      </c>
      <c r="G97" s="41">
        <v>910</v>
      </c>
      <c r="H97" s="38">
        <f>SUM(Ikärakenne[[#This Row],[0–5-åringar]:[16 år fyllda]])</f>
        <v>1064</v>
      </c>
      <c r="I97" s="138">
        <v>433874.43</v>
      </c>
      <c r="J97" s="138">
        <v>78178.5</v>
      </c>
      <c r="K97" s="138">
        <v>390491.82</v>
      </c>
      <c r="L97" s="138">
        <v>472514.04</v>
      </c>
      <c r="M97" s="138">
        <v>58294.6</v>
      </c>
      <c r="N97" s="181">
        <f>SUM(Ikärakenne[[#This Row],[Ålder 0–5]:[Ålder 16+]])</f>
        <v>1433353.3900000001</v>
      </c>
    </row>
    <row r="98" spans="1:14">
      <c r="A98" s="128">
        <v>271</v>
      </c>
      <c r="B98" s="124" t="s">
        <v>850</v>
      </c>
      <c r="C98" s="136">
        <v>294</v>
      </c>
      <c r="D98" s="41">
        <v>58</v>
      </c>
      <c r="E98" s="41">
        <v>365</v>
      </c>
      <c r="F98" s="41">
        <v>221</v>
      </c>
      <c r="G98" s="41">
        <v>5965</v>
      </c>
      <c r="H98" s="38">
        <f>SUM(Ikärakenne[[#This Row],[0–5-åringar]:[16 år fyllda]])</f>
        <v>6903</v>
      </c>
      <c r="I98" s="138">
        <v>2406775.14</v>
      </c>
      <c r="J98" s="138">
        <v>503817</v>
      </c>
      <c r="K98" s="138">
        <v>2639435.4500000002</v>
      </c>
      <c r="L98" s="138">
        <v>2748042.18</v>
      </c>
      <c r="M98" s="138">
        <v>382117.9</v>
      </c>
      <c r="N98" s="181">
        <f>SUM(Ikärakenne[[#This Row],[Ålder 0–5]:[Ålder 16+]])</f>
        <v>8680187.6699999999</v>
      </c>
    </row>
    <row r="99" spans="1:14">
      <c r="A99" s="128">
        <v>272</v>
      </c>
      <c r="B99" s="124" t="s">
        <v>851</v>
      </c>
      <c r="C99" s="136">
        <v>3052</v>
      </c>
      <c r="D99" s="41">
        <v>573</v>
      </c>
      <c r="E99" s="41">
        <v>3841</v>
      </c>
      <c r="F99" s="41">
        <v>1918</v>
      </c>
      <c r="G99" s="41">
        <v>38622</v>
      </c>
      <c r="H99" s="38">
        <f>SUM(Ikärakenne[[#This Row],[0–5-åringar]:[16 år fyllda]])</f>
        <v>48006</v>
      </c>
      <c r="I99" s="138">
        <v>24984618.120000001</v>
      </c>
      <c r="J99" s="138">
        <v>4977364.5</v>
      </c>
      <c r="K99" s="138">
        <v>27775538.530000001</v>
      </c>
      <c r="L99" s="138">
        <v>23849524.440000001</v>
      </c>
      <c r="M99" s="138">
        <v>2474125.3200000003</v>
      </c>
      <c r="N99" s="181">
        <f>SUM(Ikärakenne[[#This Row],[Ålder 0–5]:[Ålder 16+]])</f>
        <v>84061170.909999996</v>
      </c>
    </row>
    <row r="100" spans="1:14">
      <c r="A100" s="128">
        <v>273</v>
      </c>
      <c r="B100" s="124" t="s">
        <v>96</v>
      </c>
      <c r="C100" s="136">
        <v>212</v>
      </c>
      <c r="D100" s="41">
        <v>34</v>
      </c>
      <c r="E100" s="41">
        <v>294</v>
      </c>
      <c r="F100" s="41">
        <v>135</v>
      </c>
      <c r="G100" s="41">
        <v>3324</v>
      </c>
      <c r="H100" s="38">
        <f>SUM(Ikärakenne[[#This Row],[0–5-åringar]:[16 år fyllda]])</f>
        <v>3999</v>
      </c>
      <c r="I100" s="138">
        <v>1735497.72</v>
      </c>
      <c r="J100" s="138">
        <v>295341</v>
      </c>
      <c r="K100" s="138">
        <v>2126011.02</v>
      </c>
      <c r="L100" s="138">
        <v>1678668.3</v>
      </c>
      <c r="M100" s="138">
        <v>212935.44</v>
      </c>
      <c r="N100" s="181">
        <f>SUM(Ikärakenne[[#This Row],[Ålder 0–5]:[Ålder 16+]])</f>
        <v>6048453.4800000004</v>
      </c>
    </row>
    <row r="101" spans="1:14">
      <c r="A101" s="128">
        <v>275</v>
      </c>
      <c r="B101" s="124" t="s">
        <v>97</v>
      </c>
      <c r="C101" s="136">
        <v>97</v>
      </c>
      <c r="D101" s="41">
        <v>19</v>
      </c>
      <c r="E101" s="41">
        <v>141</v>
      </c>
      <c r="F101" s="41">
        <v>90</v>
      </c>
      <c r="G101" s="41">
        <v>2174</v>
      </c>
      <c r="H101" s="38">
        <f>SUM(Ikärakenne[[#This Row],[0–5-åringar]:[16 år fyllda]])</f>
        <v>2521</v>
      </c>
      <c r="I101" s="138">
        <v>794072.07000000007</v>
      </c>
      <c r="J101" s="138">
        <v>165043.5</v>
      </c>
      <c r="K101" s="138">
        <v>1019617.53</v>
      </c>
      <c r="L101" s="138">
        <v>1119112.2</v>
      </c>
      <c r="M101" s="138">
        <v>139266.44</v>
      </c>
      <c r="N101" s="181">
        <f>SUM(Ikärakenne[[#This Row],[Ålder 0–5]:[Ålder 16+]])</f>
        <v>3237111.7399999998</v>
      </c>
    </row>
    <row r="102" spans="1:14">
      <c r="A102" s="128">
        <v>276</v>
      </c>
      <c r="B102" s="124" t="s">
        <v>98</v>
      </c>
      <c r="C102" s="136">
        <v>1041</v>
      </c>
      <c r="D102" s="41">
        <v>207</v>
      </c>
      <c r="E102" s="41">
        <v>1428</v>
      </c>
      <c r="F102" s="41">
        <v>680</v>
      </c>
      <c r="G102" s="41">
        <v>11801</v>
      </c>
      <c r="H102" s="38">
        <f>SUM(Ikärakenne[[#This Row],[0–5-åringar]:[16 år fyllda]])</f>
        <v>15157</v>
      </c>
      <c r="I102" s="138">
        <v>8521948.7100000009</v>
      </c>
      <c r="J102" s="138">
        <v>1798105.5</v>
      </c>
      <c r="K102" s="138">
        <v>10326339.24</v>
      </c>
      <c r="L102" s="138">
        <v>8455514.4000000004</v>
      </c>
      <c r="M102" s="138">
        <v>755972.06</v>
      </c>
      <c r="N102" s="181">
        <f>SUM(Ikärakenne[[#This Row],[Ålder 0–5]:[Ålder 16+]])</f>
        <v>29857879.91</v>
      </c>
    </row>
    <row r="103" spans="1:14">
      <c r="A103" s="128">
        <v>280</v>
      </c>
      <c r="B103" s="124" t="s">
        <v>99</v>
      </c>
      <c r="C103" s="136">
        <v>83</v>
      </c>
      <c r="D103" s="41">
        <v>17</v>
      </c>
      <c r="E103" s="41">
        <v>134</v>
      </c>
      <c r="F103" s="41">
        <v>70</v>
      </c>
      <c r="G103" s="41">
        <v>1720</v>
      </c>
      <c r="H103" s="38">
        <f>SUM(Ikärakenne[[#This Row],[0–5-åringar]:[16 år fyllda]])</f>
        <v>2024</v>
      </c>
      <c r="I103" s="138">
        <v>679463.73</v>
      </c>
      <c r="J103" s="138">
        <v>147670.5</v>
      </c>
      <c r="K103" s="138">
        <v>968998.22</v>
      </c>
      <c r="L103" s="138">
        <v>870420.6</v>
      </c>
      <c r="M103" s="138">
        <v>110183.2</v>
      </c>
      <c r="N103" s="181">
        <f>SUM(Ikärakenne[[#This Row],[Ålder 0–5]:[Ålder 16+]])</f>
        <v>2776736.25</v>
      </c>
    </row>
    <row r="104" spans="1:14">
      <c r="A104" s="128">
        <v>284</v>
      </c>
      <c r="B104" s="124" t="s">
        <v>100</v>
      </c>
      <c r="C104" s="136">
        <v>91</v>
      </c>
      <c r="D104" s="41">
        <v>14</v>
      </c>
      <c r="E104" s="41">
        <v>129</v>
      </c>
      <c r="F104" s="41">
        <v>80</v>
      </c>
      <c r="G104" s="41">
        <v>1913</v>
      </c>
      <c r="H104" s="38">
        <f>SUM(Ikärakenne[[#This Row],[0–5-åringar]:[16 år fyllda]])</f>
        <v>2227</v>
      </c>
      <c r="I104" s="138">
        <v>744954.21000000008</v>
      </c>
      <c r="J104" s="138">
        <v>121611</v>
      </c>
      <c r="K104" s="138">
        <v>932841.57</v>
      </c>
      <c r="L104" s="138">
        <v>994766.4</v>
      </c>
      <c r="M104" s="138">
        <v>122546.78</v>
      </c>
      <c r="N104" s="181">
        <f>SUM(Ikärakenne[[#This Row],[Ålder 0–5]:[Ålder 16+]])</f>
        <v>2916719.96</v>
      </c>
    </row>
    <row r="105" spans="1:14">
      <c r="A105" s="128">
        <v>285</v>
      </c>
      <c r="B105" s="124" t="s">
        <v>101</v>
      </c>
      <c r="C105" s="136">
        <v>2002</v>
      </c>
      <c r="D105" s="41">
        <v>423</v>
      </c>
      <c r="E105" s="41">
        <v>2867</v>
      </c>
      <c r="F105" s="41">
        <v>1564</v>
      </c>
      <c r="G105" s="41">
        <v>43761</v>
      </c>
      <c r="H105" s="38">
        <f>SUM(Ikärakenne[[#This Row],[0–5-åringar]:[16 år fyllda]])</f>
        <v>50617</v>
      </c>
      <c r="I105" s="138">
        <v>16388992.620000001</v>
      </c>
      <c r="J105" s="138">
        <v>3674389.5</v>
      </c>
      <c r="K105" s="138">
        <v>20732223.109999999</v>
      </c>
      <c r="L105" s="138">
        <v>19447683.120000001</v>
      </c>
      <c r="M105" s="138">
        <v>2803329.66</v>
      </c>
      <c r="N105" s="181">
        <f>SUM(Ikärakenne[[#This Row],[Ålder 0–5]:[Ålder 16+]])</f>
        <v>63046618.010000005</v>
      </c>
    </row>
    <row r="106" spans="1:14">
      <c r="A106" s="128">
        <v>286</v>
      </c>
      <c r="B106" s="124" t="s">
        <v>102</v>
      </c>
      <c r="C106" s="136">
        <v>3223</v>
      </c>
      <c r="D106" s="41">
        <v>662</v>
      </c>
      <c r="E106" s="41">
        <v>4534</v>
      </c>
      <c r="F106" s="41">
        <v>2391</v>
      </c>
      <c r="G106" s="41">
        <v>68619</v>
      </c>
      <c r="H106" s="38">
        <f>SUM(Ikärakenne[[#This Row],[0–5-åringar]:[16 år fyllda]])</f>
        <v>79429</v>
      </c>
      <c r="I106" s="138">
        <v>26384477.130000003</v>
      </c>
      <c r="J106" s="138">
        <v>5750463</v>
      </c>
      <c r="K106" s="138">
        <v>32786850.219999999</v>
      </c>
      <c r="L106" s="138">
        <v>29731080.780000001</v>
      </c>
      <c r="M106" s="138">
        <v>4395733.1400000006</v>
      </c>
      <c r="N106" s="181">
        <f>SUM(Ikärakenne[[#This Row],[Ålder 0–5]:[Ålder 16+]])</f>
        <v>99048604.269999996</v>
      </c>
    </row>
    <row r="107" spans="1:14">
      <c r="A107" s="128">
        <v>287</v>
      </c>
      <c r="B107" s="124" t="s">
        <v>852</v>
      </c>
      <c r="C107" s="136">
        <v>251</v>
      </c>
      <c r="D107" s="41">
        <v>61</v>
      </c>
      <c r="E107" s="41">
        <v>322</v>
      </c>
      <c r="F107" s="41">
        <v>172</v>
      </c>
      <c r="G107" s="41">
        <v>5436</v>
      </c>
      <c r="H107" s="38">
        <f>SUM(Ikärakenne[[#This Row],[0–5-åringar]:[16 år fyllda]])</f>
        <v>6242</v>
      </c>
      <c r="I107" s="138">
        <v>2054763.81</v>
      </c>
      <c r="J107" s="138">
        <v>529876.5</v>
      </c>
      <c r="K107" s="138">
        <v>2328488.2599999998</v>
      </c>
      <c r="L107" s="138">
        <v>2138747.7599999998</v>
      </c>
      <c r="M107" s="138">
        <v>348230.16000000003</v>
      </c>
      <c r="N107" s="181">
        <f>SUM(Ikärakenne[[#This Row],[Ålder 0–5]:[Ålder 16+]])</f>
        <v>7400106.4900000002</v>
      </c>
    </row>
    <row r="108" spans="1:14">
      <c r="A108" s="128">
        <v>288</v>
      </c>
      <c r="B108" s="124" t="s">
        <v>853</v>
      </c>
      <c r="C108" s="136">
        <v>366</v>
      </c>
      <c r="D108" s="41">
        <v>64</v>
      </c>
      <c r="E108" s="41">
        <v>467</v>
      </c>
      <c r="F108" s="41">
        <v>275</v>
      </c>
      <c r="G108" s="41">
        <v>5233</v>
      </c>
      <c r="H108" s="38">
        <f>SUM(Ikärakenne[[#This Row],[0–5-åringar]:[16 år fyllda]])</f>
        <v>6405</v>
      </c>
      <c r="I108" s="138">
        <v>2996189.46</v>
      </c>
      <c r="J108" s="138">
        <v>555936</v>
      </c>
      <c r="K108" s="138">
        <v>3377031.11</v>
      </c>
      <c r="L108" s="138">
        <v>3419509.5</v>
      </c>
      <c r="M108" s="138">
        <v>335225.98000000004</v>
      </c>
      <c r="N108" s="181">
        <f>SUM(Ikärakenne[[#This Row],[Ålder 0–5]:[Ålder 16+]])</f>
        <v>10683892.050000001</v>
      </c>
    </row>
    <row r="109" spans="1:14">
      <c r="A109" s="128">
        <v>290</v>
      </c>
      <c r="B109" s="124" t="s">
        <v>105</v>
      </c>
      <c r="C109" s="136">
        <v>229</v>
      </c>
      <c r="D109" s="41">
        <v>46</v>
      </c>
      <c r="E109" s="41">
        <v>363</v>
      </c>
      <c r="F109" s="41">
        <v>254</v>
      </c>
      <c r="G109" s="41">
        <v>6863</v>
      </c>
      <c r="H109" s="38">
        <f>SUM(Ikärakenne[[#This Row],[0–5-åringar]:[16 år fyllda]])</f>
        <v>7755</v>
      </c>
      <c r="I109" s="138">
        <v>1874664.99</v>
      </c>
      <c r="J109" s="138">
        <v>399579</v>
      </c>
      <c r="K109" s="138">
        <v>2624972.79</v>
      </c>
      <c r="L109" s="138">
        <v>3158383.32</v>
      </c>
      <c r="M109" s="138">
        <v>439643.78</v>
      </c>
      <c r="N109" s="181">
        <f>SUM(Ikärakenne[[#This Row],[Ålder 0–5]:[Ålder 16+]])</f>
        <v>8497243.879999999</v>
      </c>
    </row>
    <row r="110" spans="1:14">
      <c r="A110" s="128">
        <v>291</v>
      </c>
      <c r="B110" s="124" t="s">
        <v>106</v>
      </c>
      <c r="C110" s="136">
        <v>50</v>
      </c>
      <c r="D110" s="41">
        <v>17</v>
      </c>
      <c r="E110" s="41">
        <v>78</v>
      </c>
      <c r="F110" s="41">
        <v>41</v>
      </c>
      <c r="G110" s="41">
        <v>1933</v>
      </c>
      <c r="H110" s="38">
        <f>SUM(Ikärakenne[[#This Row],[0–5-åringar]:[16 år fyllda]])</f>
        <v>2119</v>
      </c>
      <c r="I110" s="138">
        <v>409315.5</v>
      </c>
      <c r="J110" s="138">
        <v>147670.5</v>
      </c>
      <c r="K110" s="138">
        <v>564043.74</v>
      </c>
      <c r="L110" s="138">
        <v>509817.77999999997</v>
      </c>
      <c r="M110" s="138">
        <v>123827.98000000001</v>
      </c>
      <c r="N110" s="181">
        <f>SUM(Ikärakenne[[#This Row],[Ålder 0–5]:[Ålder 16+]])</f>
        <v>1754675.5</v>
      </c>
    </row>
    <row r="111" spans="1:14">
      <c r="A111" s="128">
        <v>297</v>
      </c>
      <c r="B111" s="124" t="s">
        <v>107</v>
      </c>
      <c r="C111" s="136">
        <v>6265</v>
      </c>
      <c r="D111" s="41">
        <v>1139</v>
      </c>
      <c r="E111" s="41">
        <v>7520</v>
      </c>
      <c r="F111" s="41">
        <v>3556</v>
      </c>
      <c r="G111" s="41">
        <v>104114</v>
      </c>
      <c r="H111" s="38">
        <f>SUM(Ikärakenne[[#This Row],[0–5-åringar]:[16 år fyllda]])</f>
        <v>122594</v>
      </c>
      <c r="I111" s="138">
        <v>51287232.150000006</v>
      </c>
      <c r="J111" s="138">
        <v>9893923.5</v>
      </c>
      <c r="K111" s="138">
        <v>54379601.600000001</v>
      </c>
      <c r="L111" s="138">
        <v>44217366.479999997</v>
      </c>
      <c r="M111" s="138">
        <v>6669542.8399999999</v>
      </c>
      <c r="N111" s="181">
        <f>SUM(Ikärakenne[[#This Row],[Ålder 0–5]:[Ålder 16+]])</f>
        <v>166447666.56999999</v>
      </c>
    </row>
    <row r="112" spans="1:14">
      <c r="A112" s="124">
        <v>300</v>
      </c>
      <c r="B112" s="124" t="s">
        <v>108</v>
      </c>
      <c r="C112" s="137">
        <v>146</v>
      </c>
      <c r="D112" s="38">
        <v>27</v>
      </c>
      <c r="E112" s="38">
        <v>185</v>
      </c>
      <c r="F112" s="38">
        <v>135</v>
      </c>
      <c r="G112" s="38">
        <v>2944</v>
      </c>
      <c r="H112" s="38">
        <f>SUM(Ikärakenne[[#This Row],[0–5-åringar]:[16 år fyllda]])</f>
        <v>3437</v>
      </c>
      <c r="I112" s="138">
        <v>1195201.26</v>
      </c>
      <c r="J112" s="138">
        <v>234535.5</v>
      </c>
      <c r="K112" s="138">
        <v>1337796.05</v>
      </c>
      <c r="L112" s="138">
        <v>1678668.3</v>
      </c>
      <c r="M112" s="138">
        <v>188592.64000000001</v>
      </c>
      <c r="N112" s="181">
        <f>SUM(Ikärakenne[[#This Row],[Ålder 0–5]:[Ålder 16+]])</f>
        <v>4634793.75</v>
      </c>
    </row>
    <row r="113" spans="1:14">
      <c r="A113" s="128">
        <v>301</v>
      </c>
      <c r="B113" s="124" t="s">
        <v>109</v>
      </c>
      <c r="C113" s="136">
        <v>897</v>
      </c>
      <c r="D113" s="41">
        <v>192</v>
      </c>
      <c r="E113" s="41">
        <v>1334</v>
      </c>
      <c r="F113" s="41">
        <v>683</v>
      </c>
      <c r="G113" s="41">
        <v>16784</v>
      </c>
      <c r="H113" s="38">
        <f>SUM(Ikärakenne[[#This Row],[0–5-åringar]:[16 år fyllda]])</f>
        <v>19890</v>
      </c>
      <c r="I113" s="138">
        <v>7343120.0700000003</v>
      </c>
      <c r="J113" s="138">
        <v>1667808</v>
      </c>
      <c r="K113" s="138">
        <v>9646594.2200000007</v>
      </c>
      <c r="L113" s="138">
        <v>8492818.1400000006</v>
      </c>
      <c r="M113" s="138">
        <v>1075183.04</v>
      </c>
      <c r="N113" s="181">
        <f>SUM(Ikärakenne[[#This Row],[Ålder 0–5]:[Ålder 16+]])</f>
        <v>28225523.469999999</v>
      </c>
    </row>
    <row r="114" spans="1:14">
      <c r="A114" s="128">
        <v>304</v>
      </c>
      <c r="B114" s="124" t="s">
        <v>854</v>
      </c>
      <c r="C114" s="137">
        <v>23</v>
      </c>
      <c r="D114" s="137">
        <v>9</v>
      </c>
      <c r="E114" s="137">
        <v>33</v>
      </c>
      <c r="F114" s="137">
        <v>17</v>
      </c>
      <c r="G114" s="137">
        <v>868</v>
      </c>
      <c r="H114" s="38">
        <f>SUM(Ikärakenne[[#This Row],[0–5-åringar]:[16 år fyllda]])</f>
        <v>950</v>
      </c>
      <c r="I114" s="138">
        <v>188285.13</v>
      </c>
      <c r="J114" s="138">
        <v>78178.5</v>
      </c>
      <c r="K114" s="138">
        <v>238633.88999999998</v>
      </c>
      <c r="L114" s="138">
        <v>211387.86</v>
      </c>
      <c r="M114" s="138">
        <v>55604.08</v>
      </c>
      <c r="N114" s="181">
        <f>SUM(Ikärakenne[[#This Row],[Ålder 0–5]:[Ålder 16+]])</f>
        <v>772089.46</v>
      </c>
    </row>
    <row r="115" spans="1:14">
      <c r="A115" s="128">
        <v>305</v>
      </c>
      <c r="B115" s="124" t="s">
        <v>111</v>
      </c>
      <c r="C115" s="136">
        <v>674</v>
      </c>
      <c r="D115" s="41">
        <v>168</v>
      </c>
      <c r="E115" s="41">
        <v>990</v>
      </c>
      <c r="F115" s="41">
        <v>549</v>
      </c>
      <c r="G115" s="41">
        <v>12765</v>
      </c>
      <c r="H115" s="38">
        <f>SUM(Ikärakenne[[#This Row],[0–5-åringar]:[16 år fyllda]])</f>
        <v>15146</v>
      </c>
      <c r="I115" s="138">
        <v>5517572.9400000004</v>
      </c>
      <c r="J115" s="138">
        <v>1459332</v>
      </c>
      <c r="K115" s="138">
        <v>7159016.7000000002</v>
      </c>
      <c r="L115" s="138">
        <v>6826584.4199999999</v>
      </c>
      <c r="M115" s="138">
        <v>817725.9</v>
      </c>
      <c r="N115" s="181">
        <f>SUM(Ikärakenne[[#This Row],[Ålder 0–5]:[Ålder 16+]])</f>
        <v>21780231.960000001</v>
      </c>
    </row>
    <row r="116" spans="1:14">
      <c r="A116" s="128">
        <v>309</v>
      </c>
      <c r="B116" s="124" t="s">
        <v>112</v>
      </c>
      <c r="C116" s="136">
        <v>227</v>
      </c>
      <c r="D116" s="41">
        <v>63</v>
      </c>
      <c r="E116" s="41">
        <v>386</v>
      </c>
      <c r="F116" s="41">
        <v>221</v>
      </c>
      <c r="G116" s="41">
        <v>5560</v>
      </c>
      <c r="H116" s="38">
        <f>SUM(Ikärakenne[[#This Row],[0–5-åringar]:[16 år fyllda]])</f>
        <v>6457</v>
      </c>
      <c r="I116" s="138">
        <v>1858292.37</v>
      </c>
      <c r="J116" s="138">
        <v>547249.5</v>
      </c>
      <c r="K116" s="138">
        <v>2791293.38</v>
      </c>
      <c r="L116" s="138">
        <v>2748042.18</v>
      </c>
      <c r="M116" s="138">
        <v>356173.60000000003</v>
      </c>
      <c r="N116" s="181">
        <f>SUM(Ikärakenne[[#This Row],[Ålder 0–5]:[Ålder 16+]])</f>
        <v>8301051.0299999993</v>
      </c>
    </row>
    <row r="117" spans="1:14">
      <c r="A117" s="128">
        <v>312</v>
      </c>
      <c r="B117" s="124" t="s">
        <v>113</v>
      </c>
      <c r="C117" s="136">
        <v>50</v>
      </c>
      <c r="D117" s="41">
        <v>13</v>
      </c>
      <c r="E117" s="41">
        <v>98</v>
      </c>
      <c r="F117" s="41">
        <v>33</v>
      </c>
      <c r="G117" s="41">
        <v>1002</v>
      </c>
      <c r="H117" s="38">
        <f>SUM(Ikärakenne[[#This Row],[0–5-åringar]:[16 år fyllda]])</f>
        <v>1196</v>
      </c>
      <c r="I117" s="138">
        <v>409315.5</v>
      </c>
      <c r="J117" s="138">
        <v>112924.5</v>
      </c>
      <c r="K117" s="138">
        <v>708670.34</v>
      </c>
      <c r="L117" s="138">
        <v>410341.14</v>
      </c>
      <c r="M117" s="138">
        <v>64188.12</v>
      </c>
      <c r="N117" s="181">
        <f>SUM(Ikärakenne[[#This Row],[Ålder 0–5]:[Ålder 16+]])</f>
        <v>1705439.6</v>
      </c>
    </row>
    <row r="118" spans="1:14">
      <c r="A118" s="128">
        <v>316</v>
      </c>
      <c r="B118" s="124" t="s">
        <v>114</v>
      </c>
      <c r="C118" s="136">
        <v>167</v>
      </c>
      <c r="D118" s="41">
        <v>25</v>
      </c>
      <c r="E118" s="41">
        <v>254</v>
      </c>
      <c r="F118" s="41">
        <v>134</v>
      </c>
      <c r="G118" s="41">
        <v>3618</v>
      </c>
      <c r="H118" s="38">
        <f>SUM(Ikärakenne[[#This Row],[0–5-åringar]:[16 år fyllda]])</f>
        <v>4198</v>
      </c>
      <c r="I118" s="138">
        <v>1367113.77</v>
      </c>
      <c r="J118" s="138">
        <v>217162.5</v>
      </c>
      <c r="K118" s="138">
        <v>1836757.82</v>
      </c>
      <c r="L118" s="138">
        <v>1666233.72</v>
      </c>
      <c r="M118" s="138">
        <v>231769.08000000002</v>
      </c>
      <c r="N118" s="181">
        <f>SUM(Ikärakenne[[#This Row],[Ålder 0–5]:[Ålder 16+]])</f>
        <v>5319036.8899999997</v>
      </c>
    </row>
    <row r="119" spans="1:14">
      <c r="A119" s="128">
        <v>317</v>
      </c>
      <c r="B119" s="124" t="s">
        <v>115</v>
      </c>
      <c r="C119" s="136">
        <v>130</v>
      </c>
      <c r="D119" s="41">
        <v>26</v>
      </c>
      <c r="E119" s="41">
        <v>198</v>
      </c>
      <c r="F119" s="41">
        <v>112</v>
      </c>
      <c r="G119" s="41">
        <v>2008</v>
      </c>
      <c r="H119" s="38">
        <f>SUM(Ikärakenne[[#This Row],[0–5-åringar]:[16 år fyllda]])</f>
        <v>2474</v>
      </c>
      <c r="I119" s="138">
        <v>1064220.3</v>
      </c>
      <c r="J119" s="138">
        <v>225849</v>
      </c>
      <c r="K119" s="138">
        <v>1431803.34</v>
      </c>
      <c r="L119" s="138">
        <v>1392672.96</v>
      </c>
      <c r="M119" s="138">
        <v>128632.48000000001</v>
      </c>
      <c r="N119" s="181">
        <f>SUM(Ikärakenne[[#This Row],[Ålder 0–5]:[Ålder 16+]])</f>
        <v>4243178.08</v>
      </c>
    </row>
    <row r="120" spans="1:14">
      <c r="A120" s="128">
        <v>320</v>
      </c>
      <c r="B120" s="124" t="s">
        <v>116</v>
      </c>
      <c r="C120" s="136">
        <v>223</v>
      </c>
      <c r="D120" s="41">
        <v>39</v>
      </c>
      <c r="E120" s="41">
        <v>310</v>
      </c>
      <c r="F120" s="41">
        <v>149</v>
      </c>
      <c r="G120" s="41">
        <v>6275</v>
      </c>
      <c r="H120" s="38">
        <f>SUM(Ikärakenne[[#This Row],[0–5-åringar]:[16 år fyllda]])</f>
        <v>6996</v>
      </c>
      <c r="I120" s="138">
        <v>1825547.1300000001</v>
      </c>
      <c r="J120" s="138">
        <v>338773.5</v>
      </c>
      <c r="K120" s="138">
        <v>2241712.2999999998</v>
      </c>
      <c r="L120" s="138">
        <v>1852752.42</v>
      </c>
      <c r="M120" s="138">
        <v>401976.5</v>
      </c>
      <c r="N120" s="181">
        <f>SUM(Ikärakenne[[#This Row],[Ålder 0–5]:[Ålder 16+]])</f>
        <v>6660761.8499999996</v>
      </c>
    </row>
    <row r="121" spans="1:14">
      <c r="A121" s="128">
        <v>322</v>
      </c>
      <c r="B121" s="124" t="s">
        <v>855</v>
      </c>
      <c r="C121" s="136">
        <v>259</v>
      </c>
      <c r="D121" s="41">
        <v>45</v>
      </c>
      <c r="E121" s="41">
        <v>346</v>
      </c>
      <c r="F121" s="41">
        <v>182</v>
      </c>
      <c r="G121" s="41">
        <v>5717</v>
      </c>
      <c r="H121" s="38">
        <f>SUM(Ikärakenne[[#This Row],[0–5-åringar]:[16 år fyllda]])</f>
        <v>6549</v>
      </c>
      <c r="I121" s="138">
        <v>2120254.29</v>
      </c>
      <c r="J121" s="138">
        <v>390892.5</v>
      </c>
      <c r="K121" s="138">
        <v>2502040.1800000002</v>
      </c>
      <c r="L121" s="138">
        <v>2263093.56</v>
      </c>
      <c r="M121" s="138">
        <v>366231.02</v>
      </c>
      <c r="N121" s="181">
        <f>SUM(Ikärakenne[[#This Row],[Ålder 0–5]:[Ålder 16+]])</f>
        <v>7642511.5500000007</v>
      </c>
    </row>
    <row r="122" spans="1:14">
      <c r="A122" s="128">
        <v>398</v>
      </c>
      <c r="B122" s="124" t="s">
        <v>856</v>
      </c>
      <c r="C122" s="136">
        <v>5822</v>
      </c>
      <c r="D122" s="41">
        <v>1061</v>
      </c>
      <c r="E122" s="41">
        <v>7276</v>
      </c>
      <c r="F122" s="41">
        <v>3873</v>
      </c>
      <c r="G122" s="41">
        <v>102143</v>
      </c>
      <c r="H122" s="38">
        <f>SUM(Ikärakenne[[#This Row],[0–5-åringar]:[16 år fyllda]])</f>
        <v>120175</v>
      </c>
      <c r="I122" s="138">
        <v>47660696.82</v>
      </c>
      <c r="J122" s="138">
        <v>9216376.5</v>
      </c>
      <c r="K122" s="138">
        <v>52615157.079999998</v>
      </c>
      <c r="L122" s="138">
        <v>48159128.339999996</v>
      </c>
      <c r="M122" s="138">
        <v>6543280.5800000001</v>
      </c>
      <c r="N122" s="181">
        <f>SUM(Ikärakenne[[#This Row],[Ålder 0–5]:[Ålder 16+]])</f>
        <v>164194639.32000002</v>
      </c>
    </row>
    <row r="123" spans="1:14">
      <c r="A123" s="128">
        <v>399</v>
      </c>
      <c r="B123" s="124" t="s">
        <v>857</v>
      </c>
      <c r="C123" s="137">
        <v>422</v>
      </c>
      <c r="D123" s="137">
        <v>91</v>
      </c>
      <c r="E123" s="137">
        <v>728</v>
      </c>
      <c r="F123" s="137">
        <v>345</v>
      </c>
      <c r="G123" s="137">
        <v>6231</v>
      </c>
      <c r="H123" s="38">
        <f>SUM(Ikärakenne[[#This Row],[0–5-åringar]:[16 år fyllda]])</f>
        <v>7817</v>
      </c>
      <c r="I123" s="138">
        <v>3454622.8200000003</v>
      </c>
      <c r="J123" s="138">
        <v>790471.5</v>
      </c>
      <c r="K123" s="138">
        <v>5264408.24</v>
      </c>
      <c r="L123" s="138">
        <v>4289930.0999999996</v>
      </c>
      <c r="M123" s="138">
        <v>399157.86</v>
      </c>
      <c r="N123" s="181">
        <f>SUM(Ikärakenne[[#This Row],[Ålder 0–5]:[Ålder 16+]])</f>
        <v>14198590.52</v>
      </c>
    </row>
    <row r="124" spans="1:14">
      <c r="A124" s="128">
        <v>400</v>
      </c>
      <c r="B124" s="124" t="s">
        <v>120</v>
      </c>
      <c r="C124" s="136">
        <v>418</v>
      </c>
      <c r="D124" s="41">
        <v>89</v>
      </c>
      <c r="E124" s="41">
        <v>627</v>
      </c>
      <c r="F124" s="41">
        <v>306</v>
      </c>
      <c r="G124" s="41">
        <v>6926</v>
      </c>
      <c r="H124" s="38">
        <f>SUM(Ikärakenne[[#This Row],[0–5-åringar]:[16 år fyllda]])</f>
        <v>8366</v>
      </c>
      <c r="I124" s="138">
        <v>3421877.58</v>
      </c>
      <c r="J124" s="138">
        <v>773098.5</v>
      </c>
      <c r="K124" s="138">
        <v>4534043.91</v>
      </c>
      <c r="L124" s="138">
        <v>3804981.48</v>
      </c>
      <c r="M124" s="138">
        <v>443679.56</v>
      </c>
      <c r="N124" s="181">
        <f>SUM(Ikärakenne[[#This Row],[Ålder 0–5]:[Ålder 16+]])</f>
        <v>12977681.030000001</v>
      </c>
    </row>
    <row r="125" spans="1:14">
      <c r="A125" s="128">
        <v>402</v>
      </c>
      <c r="B125" s="124" t="s">
        <v>121</v>
      </c>
      <c r="C125" s="136">
        <v>387</v>
      </c>
      <c r="D125" s="41">
        <v>70</v>
      </c>
      <c r="E125" s="41">
        <v>586</v>
      </c>
      <c r="F125" s="41">
        <v>352</v>
      </c>
      <c r="G125" s="41">
        <v>7704</v>
      </c>
      <c r="H125" s="38">
        <f>SUM(Ikärakenne[[#This Row],[0–5-åringar]:[16 år fyllda]])</f>
        <v>9099</v>
      </c>
      <c r="I125" s="138">
        <v>3168101.97</v>
      </c>
      <c r="J125" s="138">
        <v>608055</v>
      </c>
      <c r="K125" s="138">
        <v>4237559.38</v>
      </c>
      <c r="L125" s="138">
        <v>4376972.16</v>
      </c>
      <c r="M125" s="138">
        <v>493518.24</v>
      </c>
      <c r="N125" s="181">
        <f>SUM(Ikärakenne[[#This Row],[Ålder 0–5]:[Ålder 16+]])</f>
        <v>12884206.75</v>
      </c>
    </row>
    <row r="126" spans="1:14">
      <c r="A126" s="128">
        <v>403</v>
      </c>
      <c r="B126" s="124" t="s">
        <v>122</v>
      </c>
      <c r="C126" s="136">
        <v>113</v>
      </c>
      <c r="D126" s="41">
        <v>32</v>
      </c>
      <c r="E126" s="41">
        <v>174</v>
      </c>
      <c r="F126" s="41">
        <v>98</v>
      </c>
      <c r="G126" s="41">
        <v>2403</v>
      </c>
      <c r="H126" s="38">
        <f>SUM(Ikärakenne[[#This Row],[0–5-åringar]:[16 år fyllda]])</f>
        <v>2820</v>
      </c>
      <c r="I126" s="138">
        <v>925053.03</v>
      </c>
      <c r="J126" s="138">
        <v>277968</v>
      </c>
      <c r="K126" s="138">
        <v>1258251.42</v>
      </c>
      <c r="L126" s="138">
        <v>1218588.8400000001</v>
      </c>
      <c r="M126" s="138">
        <v>153936.18</v>
      </c>
      <c r="N126" s="181">
        <f>SUM(Ikärakenne[[#This Row],[Ålder 0–5]:[Ålder 16+]])</f>
        <v>3833797.47</v>
      </c>
    </row>
    <row r="127" spans="1:14">
      <c r="A127" s="128">
        <v>405</v>
      </c>
      <c r="B127" s="124" t="s">
        <v>858</v>
      </c>
      <c r="C127" s="136">
        <v>3172</v>
      </c>
      <c r="D127" s="41">
        <v>629</v>
      </c>
      <c r="E127" s="41">
        <v>4349</v>
      </c>
      <c r="F127" s="41">
        <v>2195</v>
      </c>
      <c r="G127" s="41">
        <v>62305</v>
      </c>
      <c r="H127" s="38">
        <f>SUM(Ikärakenne[[#This Row],[0–5-åringar]:[16 år fyllda]])</f>
        <v>72650</v>
      </c>
      <c r="I127" s="138">
        <v>25966975.32</v>
      </c>
      <c r="J127" s="138">
        <v>5463808.5</v>
      </c>
      <c r="K127" s="138">
        <v>31449054.169999998</v>
      </c>
      <c r="L127" s="138">
        <v>27293903.100000001</v>
      </c>
      <c r="M127" s="138">
        <v>3991258.3000000003</v>
      </c>
      <c r="N127" s="181">
        <f>SUM(Ikärakenne[[#This Row],[Ålder 0–5]:[Ålder 16+]])</f>
        <v>94164999.390000001</v>
      </c>
    </row>
    <row r="128" spans="1:14">
      <c r="A128" s="128">
        <v>407</v>
      </c>
      <c r="B128" s="124" t="s">
        <v>859</v>
      </c>
      <c r="C128" s="136">
        <v>123</v>
      </c>
      <c r="D128" s="41">
        <v>36</v>
      </c>
      <c r="E128" s="41">
        <v>140</v>
      </c>
      <c r="F128" s="41">
        <v>91</v>
      </c>
      <c r="G128" s="41">
        <v>2128</v>
      </c>
      <c r="H128" s="38">
        <f>SUM(Ikärakenne[[#This Row],[0–5-åringar]:[16 år fyllda]])</f>
        <v>2518</v>
      </c>
      <c r="I128" s="138">
        <v>1006916.13</v>
      </c>
      <c r="J128" s="138">
        <v>312714</v>
      </c>
      <c r="K128" s="138">
        <v>1012386.2</v>
      </c>
      <c r="L128" s="138">
        <v>1131546.78</v>
      </c>
      <c r="M128" s="138">
        <v>136319.67999999999</v>
      </c>
      <c r="N128" s="181">
        <f>SUM(Ikärakenne[[#This Row],[Ålder 0–5]:[Ålder 16+]])</f>
        <v>3599882.7900000005</v>
      </c>
    </row>
    <row r="129" spans="1:14">
      <c r="A129" s="128">
        <v>408</v>
      </c>
      <c r="B129" s="124" t="s">
        <v>860</v>
      </c>
      <c r="C129" s="136">
        <v>741</v>
      </c>
      <c r="D129" s="41">
        <v>170</v>
      </c>
      <c r="E129" s="41">
        <v>1119</v>
      </c>
      <c r="F129" s="41">
        <v>563</v>
      </c>
      <c r="G129" s="41">
        <v>11506</v>
      </c>
      <c r="H129" s="38">
        <f>SUM(Ikärakenne[[#This Row],[0–5-åringar]:[16 år fyllda]])</f>
        <v>14099</v>
      </c>
      <c r="I129" s="138">
        <v>6066055.71</v>
      </c>
      <c r="J129" s="138">
        <v>1476705</v>
      </c>
      <c r="K129" s="138">
        <v>8091858.2699999996</v>
      </c>
      <c r="L129" s="138">
        <v>7000668.54</v>
      </c>
      <c r="M129" s="138">
        <v>737074.36</v>
      </c>
      <c r="N129" s="181">
        <f>SUM(Ikärakenne[[#This Row],[Ålder 0–5]:[Ålder 16+]])</f>
        <v>23372361.879999999</v>
      </c>
    </row>
    <row r="130" spans="1:14">
      <c r="A130" s="128">
        <v>410</v>
      </c>
      <c r="B130" s="124" t="s">
        <v>126</v>
      </c>
      <c r="C130" s="136">
        <v>1227</v>
      </c>
      <c r="D130" s="41">
        <v>291</v>
      </c>
      <c r="E130" s="41">
        <v>1937</v>
      </c>
      <c r="F130" s="41">
        <v>882</v>
      </c>
      <c r="G130" s="41">
        <v>14438</v>
      </c>
      <c r="H130" s="38">
        <f>SUM(Ikärakenne[[#This Row],[0–5-åringar]:[16 år fyllda]])</f>
        <v>18775</v>
      </c>
      <c r="I130" s="138">
        <v>10044602.370000001</v>
      </c>
      <c r="J130" s="138">
        <v>2527771.5</v>
      </c>
      <c r="K130" s="138">
        <v>14007086.209999999</v>
      </c>
      <c r="L130" s="138">
        <v>10967299.560000001</v>
      </c>
      <c r="M130" s="138">
        <v>924898.28</v>
      </c>
      <c r="N130" s="181">
        <f>SUM(Ikärakenne[[#This Row],[Ålder 0–5]:[Ålder 16+]])</f>
        <v>38471657.920000002</v>
      </c>
    </row>
    <row r="131" spans="1:14">
      <c r="A131" s="128">
        <v>416</v>
      </c>
      <c r="B131" s="124" t="s">
        <v>127</v>
      </c>
      <c r="C131" s="136">
        <v>148</v>
      </c>
      <c r="D131" s="41">
        <v>34</v>
      </c>
      <c r="E131" s="41">
        <v>236</v>
      </c>
      <c r="F131" s="41">
        <v>113</v>
      </c>
      <c r="G131" s="41">
        <v>2355</v>
      </c>
      <c r="H131" s="38">
        <f>SUM(Ikärakenne[[#This Row],[0–5-åringar]:[16 år fyllda]])</f>
        <v>2886</v>
      </c>
      <c r="I131" s="138">
        <v>1211573.8800000001</v>
      </c>
      <c r="J131" s="138">
        <v>295341</v>
      </c>
      <c r="K131" s="138">
        <v>1706593.88</v>
      </c>
      <c r="L131" s="138">
        <v>1405107.54</v>
      </c>
      <c r="M131" s="138">
        <v>150861.30000000002</v>
      </c>
      <c r="N131" s="181">
        <f>SUM(Ikärakenne[[#This Row],[Ålder 0–5]:[Ålder 16+]])</f>
        <v>4769477.5999999996</v>
      </c>
    </row>
    <row r="132" spans="1:14">
      <c r="A132" s="128">
        <v>418</v>
      </c>
      <c r="B132" s="124" t="s">
        <v>128</v>
      </c>
      <c r="C132" s="136">
        <v>1749</v>
      </c>
      <c r="D132" s="41">
        <v>324</v>
      </c>
      <c r="E132" s="41">
        <v>2330</v>
      </c>
      <c r="F132" s="41">
        <v>1210</v>
      </c>
      <c r="G132" s="41">
        <v>18967</v>
      </c>
      <c r="H132" s="38">
        <f>SUM(Ikärakenne[[#This Row],[0–5-åringar]:[16 år fyllda]])</f>
        <v>24580</v>
      </c>
      <c r="I132" s="138">
        <v>14317856.190000001</v>
      </c>
      <c r="J132" s="138">
        <v>2814426</v>
      </c>
      <c r="K132" s="138">
        <v>16848998.899999999</v>
      </c>
      <c r="L132" s="138">
        <v>15045841.800000001</v>
      </c>
      <c r="M132" s="138">
        <v>1215026.02</v>
      </c>
      <c r="N132" s="181">
        <f>SUM(Ikärakenne[[#This Row],[Ålder 0–5]:[Ålder 16+]])</f>
        <v>50242148.910000004</v>
      </c>
    </row>
    <row r="133" spans="1:14">
      <c r="A133" s="128">
        <v>420</v>
      </c>
      <c r="B133" s="124" t="s">
        <v>129</v>
      </c>
      <c r="C133" s="136">
        <v>432</v>
      </c>
      <c r="D133" s="41">
        <v>61</v>
      </c>
      <c r="E133" s="41">
        <v>526</v>
      </c>
      <c r="F133" s="41">
        <v>288</v>
      </c>
      <c r="G133" s="41">
        <v>7870</v>
      </c>
      <c r="H133" s="38">
        <f>SUM(Ikärakenne[[#This Row],[0–5-åringar]:[16 år fyllda]])</f>
        <v>9177</v>
      </c>
      <c r="I133" s="138">
        <v>3536485.9200000004</v>
      </c>
      <c r="J133" s="138">
        <v>529876.5</v>
      </c>
      <c r="K133" s="138">
        <v>3803679.58</v>
      </c>
      <c r="L133" s="138">
        <v>3581159.04</v>
      </c>
      <c r="M133" s="138">
        <v>504152.2</v>
      </c>
      <c r="N133" s="181">
        <f>SUM(Ikärakenne[[#This Row],[Ålder 0–5]:[Ålder 16+]])</f>
        <v>11955353.239999998</v>
      </c>
    </row>
    <row r="134" spans="1:14">
      <c r="A134" s="128">
        <v>421</v>
      </c>
      <c r="B134" s="124" t="s">
        <v>130</v>
      </c>
      <c r="C134" s="136">
        <v>44</v>
      </c>
      <c r="D134" s="41">
        <v>9</v>
      </c>
      <c r="E134" s="41">
        <v>41</v>
      </c>
      <c r="F134" s="41">
        <v>23</v>
      </c>
      <c r="G134" s="41">
        <v>578</v>
      </c>
      <c r="H134" s="38">
        <f>SUM(Ikärakenne[[#This Row],[0–5-åringar]:[16 år fyllda]])</f>
        <v>695</v>
      </c>
      <c r="I134" s="138">
        <v>360197.64</v>
      </c>
      <c r="J134" s="138">
        <v>78178.5</v>
      </c>
      <c r="K134" s="138">
        <v>296484.52999999997</v>
      </c>
      <c r="L134" s="138">
        <v>285995.34000000003</v>
      </c>
      <c r="M134" s="138">
        <v>37026.68</v>
      </c>
      <c r="N134" s="181">
        <f>SUM(Ikärakenne[[#This Row],[Ålder 0–5]:[Ålder 16+]])</f>
        <v>1057882.69</v>
      </c>
    </row>
    <row r="135" spans="1:14">
      <c r="A135" s="128">
        <v>422</v>
      </c>
      <c r="B135" s="124" t="s">
        <v>131</v>
      </c>
      <c r="C135" s="136">
        <v>291</v>
      </c>
      <c r="D135" s="41">
        <v>70</v>
      </c>
      <c r="E135" s="41">
        <v>472</v>
      </c>
      <c r="F135" s="41">
        <v>255</v>
      </c>
      <c r="G135" s="41">
        <v>9284</v>
      </c>
      <c r="H135" s="38">
        <f>SUM(Ikärakenne[[#This Row],[0–5-åringar]:[16 år fyllda]])</f>
        <v>10372</v>
      </c>
      <c r="I135" s="138">
        <v>2382216.21</v>
      </c>
      <c r="J135" s="138">
        <v>608055</v>
      </c>
      <c r="K135" s="138">
        <v>3413187.76</v>
      </c>
      <c r="L135" s="138">
        <v>3170817.9</v>
      </c>
      <c r="M135" s="138">
        <v>594733.04</v>
      </c>
      <c r="N135" s="181">
        <f>SUM(Ikärakenne[[#This Row],[Ålder 0–5]:[Ålder 16+]])</f>
        <v>10169009.91</v>
      </c>
    </row>
    <row r="136" spans="1:14">
      <c r="A136" s="128">
        <v>423</v>
      </c>
      <c r="B136" s="124" t="s">
        <v>861</v>
      </c>
      <c r="C136" s="136">
        <v>1305</v>
      </c>
      <c r="D136" s="41">
        <v>247</v>
      </c>
      <c r="E136" s="41">
        <v>1773</v>
      </c>
      <c r="F136" s="41">
        <v>860</v>
      </c>
      <c r="G136" s="41">
        <v>16312</v>
      </c>
      <c r="H136" s="38">
        <f>SUM(Ikärakenne[[#This Row],[0–5-åringar]:[16 år fyllda]])</f>
        <v>20497</v>
      </c>
      <c r="I136" s="138">
        <v>10683134.550000001</v>
      </c>
      <c r="J136" s="138">
        <v>2145565.5</v>
      </c>
      <c r="K136" s="138">
        <v>12821148.09</v>
      </c>
      <c r="L136" s="138">
        <v>10693738.800000001</v>
      </c>
      <c r="M136" s="138">
        <v>1044946.7200000001</v>
      </c>
      <c r="N136" s="181">
        <f>SUM(Ikärakenne[[#This Row],[Ålder 0–5]:[Ålder 16+]])</f>
        <v>37388533.659999996</v>
      </c>
    </row>
    <row r="137" spans="1:14">
      <c r="A137" s="124">
        <v>425</v>
      </c>
      <c r="B137" s="124" t="s">
        <v>862</v>
      </c>
      <c r="C137" s="137">
        <v>981</v>
      </c>
      <c r="D137" s="38">
        <v>199</v>
      </c>
      <c r="E137" s="38">
        <v>1428</v>
      </c>
      <c r="F137" s="38">
        <v>734</v>
      </c>
      <c r="G137" s="38">
        <v>6916</v>
      </c>
      <c r="H137" s="38">
        <f>SUM(Ikärakenne[[#This Row],[0–5-åringar]:[16 år fyllda]])</f>
        <v>10258</v>
      </c>
      <c r="I137" s="138">
        <v>8030770.1100000003</v>
      </c>
      <c r="J137" s="138">
        <v>1728613.5</v>
      </c>
      <c r="K137" s="138">
        <v>10326339.24</v>
      </c>
      <c r="L137" s="138">
        <v>9126981.7200000007</v>
      </c>
      <c r="M137" s="138">
        <v>443038.96</v>
      </c>
      <c r="N137" s="181">
        <f>SUM(Ikärakenne[[#This Row],[Ålder 0–5]:[Ålder 16+]])</f>
        <v>29655743.530000001</v>
      </c>
    </row>
    <row r="138" spans="1:14">
      <c r="A138" s="128">
        <v>426</v>
      </c>
      <c r="B138" s="124" t="s">
        <v>134</v>
      </c>
      <c r="C138" s="136">
        <v>647</v>
      </c>
      <c r="D138" s="41">
        <v>143</v>
      </c>
      <c r="E138" s="41">
        <v>990</v>
      </c>
      <c r="F138" s="41">
        <v>481</v>
      </c>
      <c r="G138" s="41">
        <v>9701</v>
      </c>
      <c r="H138" s="38">
        <f>SUM(Ikärakenne[[#This Row],[0–5-åringar]:[16 år fyllda]])</f>
        <v>11962</v>
      </c>
      <c r="I138" s="138">
        <v>5296542.57</v>
      </c>
      <c r="J138" s="138">
        <v>1242169.5</v>
      </c>
      <c r="K138" s="138">
        <v>7159016.7000000002</v>
      </c>
      <c r="L138" s="138">
        <v>5981032.9799999995</v>
      </c>
      <c r="M138" s="138">
        <v>621446.06000000006</v>
      </c>
      <c r="N138" s="181">
        <f>SUM(Ikärakenne[[#This Row],[Ålder 0–5]:[Ålder 16+]])</f>
        <v>20300207.809999999</v>
      </c>
    </row>
    <row r="139" spans="1:14">
      <c r="A139" s="128">
        <v>430</v>
      </c>
      <c r="B139" s="124" t="s">
        <v>135</v>
      </c>
      <c r="C139" s="136">
        <v>683</v>
      </c>
      <c r="D139" s="41">
        <v>116</v>
      </c>
      <c r="E139" s="41">
        <v>891</v>
      </c>
      <c r="F139" s="41">
        <v>490</v>
      </c>
      <c r="G139" s="41">
        <v>13212</v>
      </c>
      <c r="H139" s="38">
        <f>SUM(Ikärakenne[[#This Row],[0–5-åringar]:[16 år fyllda]])</f>
        <v>15392</v>
      </c>
      <c r="I139" s="138">
        <v>5591249.7300000004</v>
      </c>
      <c r="J139" s="138">
        <v>1007634</v>
      </c>
      <c r="K139" s="138">
        <v>6443115.0300000003</v>
      </c>
      <c r="L139" s="138">
        <v>6092944.2000000002</v>
      </c>
      <c r="M139" s="138">
        <v>846360.72</v>
      </c>
      <c r="N139" s="181">
        <f>SUM(Ikärakenne[[#This Row],[Ålder 0–5]:[Ålder 16+]])</f>
        <v>19981303.68</v>
      </c>
    </row>
    <row r="140" spans="1:14">
      <c r="A140" s="128">
        <v>433</v>
      </c>
      <c r="B140" s="124" t="s">
        <v>136</v>
      </c>
      <c r="C140" s="136">
        <v>372</v>
      </c>
      <c r="D140" s="41">
        <v>68</v>
      </c>
      <c r="E140" s="41">
        <v>533</v>
      </c>
      <c r="F140" s="41">
        <v>337</v>
      </c>
      <c r="G140" s="41">
        <v>6439</v>
      </c>
      <c r="H140" s="38">
        <f>SUM(Ikärakenne[[#This Row],[0–5-åringar]:[16 år fyllda]])</f>
        <v>7749</v>
      </c>
      <c r="I140" s="138">
        <v>3045307.3200000003</v>
      </c>
      <c r="J140" s="138">
        <v>590682</v>
      </c>
      <c r="K140" s="138">
        <v>3854298.89</v>
      </c>
      <c r="L140" s="138">
        <v>4190453.46</v>
      </c>
      <c r="M140" s="138">
        <v>412482.34</v>
      </c>
      <c r="N140" s="181">
        <f>SUM(Ikärakenne[[#This Row],[Ålder 0–5]:[Ålder 16+]])</f>
        <v>12093224.010000002</v>
      </c>
    </row>
    <row r="141" spans="1:14">
      <c r="A141" s="128">
        <v>434</v>
      </c>
      <c r="B141" s="124" t="s">
        <v>863</v>
      </c>
      <c r="C141" s="136">
        <v>595</v>
      </c>
      <c r="D141" s="41">
        <v>125</v>
      </c>
      <c r="E141" s="41">
        <v>872</v>
      </c>
      <c r="F141" s="41">
        <v>452</v>
      </c>
      <c r="G141" s="41">
        <v>12524</v>
      </c>
      <c r="H141" s="38">
        <f>SUM(Ikärakenne[[#This Row],[0–5-åringar]:[16 år fyllda]])</f>
        <v>14568</v>
      </c>
      <c r="I141" s="138">
        <v>4870854.45</v>
      </c>
      <c r="J141" s="138">
        <v>1085812.5</v>
      </c>
      <c r="K141" s="138">
        <v>6305719.7599999998</v>
      </c>
      <c r="L141" s="138">
        <v>5620430.1600000001</v>
      </c>
      <c r="M141" s="138">
        <v>802287.44000000006</v>
      </c>
      <c r="N141" s="181">
        <f>SUM(Ikärakenne[[#This Row],[Ålder 0–5]:[Ålder 16+]])</f>
        <v>18685104.310000002</v>
      </c>
    </row>
    <row r="142" spans="1:14">
      <c r="A142" s="128">
        <v>435</v>
      </c>
      <c r="B142" s="124" t="s">
        <v>138</v>
      </c>
      <c r="C142" s="136">
        <v>8</v>
      </c>
      <c r="D142" s="41">
        <v>3</v>
      </c>
      <c r="E142" s="41">
        <v>32</v>
      </c>
      <c r="F142" s="41">
        <v>11</v>
      </c>
      <c r="G142" s="41">
        <v>638</v>
      </c>
      <c r="H142" s="38">
        <f>SUM(Ikärakenne[[#This Row],[0–5-åringar]:[16 år fyllda]])</f>
        <v>692</v>
      </c>
      <c r="I142" s="138">
        <v>65490.48</v>
      </c>
      <c r="J142" s="138">
        <v>26059.5</v>
      </c>
      <c r="K142" s="138">
        <v>231402.56</v>
      </c>
      <c r="L142" s="138">
        <v>136780.38</v>
      </c>
      <c r="M142" s="138">
        <v>40870.28</v>
      </c>
      <c r="N142" s="181">
        <f>SUM(Ikärakenne[[#This Row],[Ålder 0–5]:[Ålder 16+]])</f>
        <v>500603.20000000007</v>
      </c>
    </row>
    <row r="143" spans="1:14">
      <c r="A143" s="128">
        <v>436</v>
      </c>
      <c r="B143" s="124" t="s">
        <v>139</v>
      </c>
      <c r="C143" s="136">
        <v>144</v>
      </c>
      <c r="D143" s="41">
        <v>33</v>
      </c>
      <c r="E143" s="41">
        <v>229</v>
      </c>
      <c r="F143" s="41">
        <v>122</v>
      </c>
      <c r="G143" s="41">
        <v>1460</v>
      </c>
      <c r="H143" s="38">
        <f>SUM(Ikärakenne[[#This Row],[0–5-åringar]:[16 år fyllda]])</f>
        <v>1988</v>
      </c>
      <c r="I143" s="138">
        <v>1178828.6400000001</v>
      </c>
      <c r="J143" s="138">
        <v>286654.5</v>
      </c>
      <c r="K143" s="138">
        <v>1655974.57</v>
      </c>
      <c r="L143" s="138">
        <v>1517018.76</v>
      </c>
      <c r="M143" s="138">
        <v>93527.6</v>
      </c>
      <c r="N143" s="181">
        <f>SUM(Ikärakenne[[#This Row],[Ålder 0–5]:[Ålder 16+]])</f>
        <v>4732004.0699999994</v>
      </c>
    </row>
    <row r="144" spans="1:14">
      <c r="A144" s="128">
        <v>440</v>
      </c>
      <c r="B144" s="124" t="s">
        <v>864</v>
      </c>
      <c r="C144" s="136">
        <v>705</v>
      </c>
      <c r="D144" s="41">
        <v>108</v>
      </c>
      <c r="E144" s="41">
        <v>660</v>
      </c>
      <c r="F144" s="41">
        <v>316</v>
      </c>
      <c r="G144" s="41">
        <v>3943</v>
      </c>
      <c r="H144" s="38">
        <f>SUM(Ikärakenne[[#This Row],[0–5-åringar]:[16 år fyllda]])</f>
        <v>5732</v>
      </c>
      <c r="I144" s="138">
        <v>5771348.5500000007</v>
      </c>
      <c r="J144" s="138">
        <v>938142</v>
      </c>
      <c r="K144" s="138">
        <v>4772677.8</v>
      </c>
      <c r="L144" s="138">
        <v>3929327.28</v>
      </c>
      <c r="M144" s="138">
        <v>252588.58000000002</v>
      </c>
      <c r="N144" s="181">
        <f>SUM(Ikärakenne[[#This Row],[Ålder 0–5]:[Ålder 16+]])</f>
        <v>15664084.210000001</v>
      </c>
    </row>
    <row r="145" spans="1:14">
      <c r="A145" s="128">
        <v>441</v>
      </c>
      <c r="B145" s="124" t="s">
        <v>141</v>
      </c>
      <c r="C145" s="136">
        <v>145</v>
      </c>
      <c r="D145" s="41">
        <v>28</v>
      </c>
      <c r="E145" s="41">
        <v>247</v>
      </c>
      <c r="F145" s="41">
        <v>136</v>
      </c>
      <c r="G145" s="41">
        <v>3865</v>
      </c>
      <c r="H145" s="38">
        <f>SUM(Ikärakenne[[#This Row],[0–5-åringar]:[16 år fyllda]])</f>
        <v>4421</v>
      </c>
      <c r="I145" s="138">
        <v>1187014.95</v>
      </c>
      <c r="J145" s="138">
        <v>243222</v>
      </c>
      <c r="K145" s="138">
        <v>1786138.51</v>
      </c>
      <c r="L145" s="138">
        <v>1691102.88</v>
      </c>
      <c r="M145" s="138">
        <v>247591.90000000002</v>
      </c>
      <c r="N145" s="181">
        <f>SUM(Ikärakenne[[#This Row],[Ålder 0–5]:[Ålder 16+]])</f>
        <v>5155070.24</v>
      </c>
    </row>
    <row r="146" spans="1:14">
      <c r="A146" s="128">
        <v>444</v>
      </c>
      <c r="B146" s="124" t="s">
        <v>865</v>
      </c>
      <c r="C146" s="136">
        <v>2113</v>
      </c>
      <c r="D146" s="41">
        <v>422</v>
      </c>
      <c r="E146" s="41">
        <v>3180</v>
      </c>
      <c r="F146" s="41">
        <v>1746</v>
      </c>
      <c r="G146" s="41">
        <v>38350</v>
      </c>
      <c r="H146" s="38">
        <f>SUM(Ikärakenne[[#This Row],[0–5-åringar]:[16 år fyllda]])</f>
        <v>45811</v>
      </c>
      <c r="I146" s="138">
        <v>17297673.030000001</v>
      </c>
      <c r="J146" s="138">
        <v>3665703</v>
      </c>
      <c r="K146" s="138">
        <v>22995629.399999999</v>
      </c>
      <c r="L146" s="138">
        <v>21710776.68</v>
      </c>
      <c r="M146" s="138">
        <v>2456701</v>
      </c>
      <c r="N146" s="181">
        <f>SUM(Ikärakenne[[#This Row],[Ålder 0–5]:[Ålder 16+]])</f>
        <v>68126483.109999999</v>
      </c>
    </row>
    <row r="147" spans="1:14">
      <c r="A147" s="128">
        <v>445</v>
      </c>
      <c r="B147" s="124" t="s">
        <v>866</v>
      </c>
      <c r="C147" s="136">
        <v>660</v>
      </c>
      <c r="D147" s="41">
        <v>139</v>
      </c>
      <c r="E147" s="41">
        <v>1021</v>
      </c>
      <c r="F147" s="41">
        <v>543</v>
      </c>
      <c r="G147" s="41">
        <v>12628</v>
      </c>
      <c r="H147" s="38">
        <f>SUM(Ikärakenne[[#This Row],[0–5-åringar]:[16 år fyllda]])</f>
        <v>14991</v>
      </c>
      <c r="I147" s="138">
        <v>5402964.6000000006</v>
      </c>
      <c r="J147" s="138">
        <v>1207423.5</v>
      </c>
      <c r="K147" s="138">
        <v>7383187.9299999997</v>
      </c>
      <c r="L147" s="138">
        <v>6751976.9400000004</v>
      </c>
      <c r="M147" s="138">
        <v>808949.68</v>
      </c>
      <c r="N147" s="181">
        <f>SUM(Ikärakenne[[#This Row],[Ålder 0–5]:[Ålder 16+]])</f>
        <v>21554502.650000002</v>
      </c>
    </row>
    <row r="148" spans="1:14">
      <c r="A148" s="128">
        <v>475</v>
      </c>
      <c r="B148" s="124" t="s">
        <v>867</v>
      </c>
      <c r="C148" s="136">
        <v>321</v>
      </c>
      <c r="D148" s="41">
        <v>49</v>
      </c>
      <c r="E148" s="41">
        <v>333</v>
      </c>
      <c r="F148" s="41">
        <v>211</v>
      </c>
      <c r="G148" s="41">
        <v>4565</v>
      </c>
      <c r="H148" s="38">
        <f>SUM(Ikärakenne[[#This Row],[0–5-åringar]:[16 år fyllda]])</f>
        <v>5479</v>
      </c>
      <c r="I148" s="138">
        <v>2627805.5100000002</v>
      </c>
      <c r="J148" s="138">
        <v>425638.5</v>
      </c>
      <c r="K148" s="138">
        <v>2408032.89</v>
      </c>
      <c r="L148" s="138">
        <v>2623696.38</v>
      </c>
      <c r="M148" s="138">
        <v>292433.90000000002</v>
      </c>
      <c r="N148" s="181">
        <f>SUM(Ikärakenne[[#This Row],[Ålder 0–5]:[Ålder 16+]])</f>
        <v>8377607.1800000006</v>
      </c>
    </row>
    <row r="149" spans="1:14">
      <c r="A149" s="128">
        <v>480</v>
      </c>
      <c r="B149" s="124" t="s">
        <v>145</v>
      </c>
      <c r="C149" s="136">
        <v>105</v>
      </c>
      <c r="D149" s="41">
        <v>26</v>
      </c>
      <c r="E149" s="41">
        <v>141</v>
      </c>
      <c r="F149" s="41">
        <v>71</v>
      </c>
      <c r="G149" s="41">
        <v>1635</v>
      </c>
      <c r="H149" s="38">
        <f>SUM(Ikärakenne[[#This Row],[0–5-åringar]:[16 år fyllda]])</f>
        <v>1978</v>
      </c>
      <c r="I149" s="138">
        <v>859562.55</v>
      </c>
      <c r="J149" s="138">
        <v>225849</v>
      </c>
      <c r="K149" s="138">
        <v>1019617.53</v>
      </c>
      <c r="L149" s="138">
        <v>882855.18</v>
      </c>
      <c r="M149" s="138">
        <v>104738.1</v>
      </c>
      <c r="N149" s="181">
        <f>SUM(Ikärakenne[[#This Row],[Ålder 0–5]:[Ålder 16+]])</f>
        <v>3092622.3600000003</v>
      </c>
    </row>
    <row r="150" spans="1:14">
      <c r="A150" s="128">
        <v>481</v>
      </c>
      <c r="B150" s="124" t="s">
        <v>146</v>
      </c>
      <c r="C150" s="136">
        <v>610</v>
      </c>
      <c r="D150" s="41">
        <v>112</v>
      </c>
      <c r="E150" s="41">
        <v>854</v>
      </c>
      <c r="F150" s="41">
        <v>417</v>
      </c>
      <c r="G150" s="41">
        <v>7649</v>
      </c>
      <c r="H150" s="38">
        <f>SUM(Ikärakenne[[#This Row],[0–5-åringar]:[16 år fyllda]])</f>
        <v>9642</v>
      </c>
      <c r="I150" s="138">
        <v>4993649.1000000006</v>
      </c>
      <c r="J150" s="138">
        <v>972888</v>
      </c>
      <c r="K150" s="138">
        <v>6175555.8200000003</v>
      </c>
      <c r="L150" s="138">
        <v>5185219.8600000003</v>
      </c>
      <c r="M150" s="138">
        <v>489994.94</v>
      </c>
      <c r="N150" s="181">
        <f>SUM(Ikärakenne[[#This Row],[Ålder 0–5]:[Ålder 16+]])</f>
        <v>17817307.720000003</v>
      </c>
    </row>
    <row r="151" spans="1:14">
      <c r="A151" s="128">
        <v>483</v>
      </c>
      <c r="B151" s="124" t="s">
        <v>147</v>
      </c>
      <c r="C151" s="136">
        <v>97</v>
      </c>
      <c r="D151" s="41">
        <v>18</v>
      </c>
      <c r="E151" s="41">
        <v>118</v>
      </c>
      <c r="F151" s="41">
        <v>41</v>
      </c>
      <c r="G151" s="41">
        <v>793</v>
      </c>
      <c r="H151" s="38">
        <f>SUM(Ikärakenne[[#This Row],[0–5-åringar]:[16 år fyllda]])</f>
        <v>1067</v>
      </c>
      <c r="I151" s="138">
        <v>794072.07000000007</v>
      </c>
      <c r="J151" s="138">
        <v>156357</v>
      </c>
      <c r="K151" s="138">
        <v>853296.94</v>
      </c>
      <c r="L151" s="138">
        <v>509817.77999999997</v>
      </c>
      <c r="M151" s="138">
        <v>50799.58</v>
      </c>
      <c r="N151" s="181">
        <f>SUM(Ikärakenne[[#This Row],[Ålder 0–5]:[Ålder 16+]])</f>
        <v>2364343.37</v>
      </c>
    </row>
    <row r="152" spans="1:14">
      <c r="A152" s="128">
        <v>484</v>
      </c>
      <c r="B152" s="124" t="s">
        <v>868</v>
      </c>
      <c r="C152" s="136">
        <v>149</v>
      </c>
      <c r="D152" s="41">
        <v>27</v>
      </c>
      <c r="E152" s="41">
        <v>196</v>
      </c>
      <c r="F152" s="41">
        <v>81</v>
      </c>
      <c r="G152" s="41">
        <v>2514</v>
      </c>
      <c r="H152" s="38">
        <f>SUM(Ikärakenne[[#This Row],[0–5-åringar]:[16 år fyllda]])</f>
        <v>2967</v>
      </c>
      <c r="I152" s="138">
        <v>1219760.19</v>
      </c>
      <c r="J152" s="138">
        <v>234535.5</v>
      </c>
      <c r="K152" s="138">
        <v>1417340.68</v>
      </c>
      <c r="L152" s="138">
        <v>1007200.98</v>
      </c>
      <c r="M152" s="138">
        <v>161046.84</v>
      </c>
      <c r="N152" s="181">
        <f>SUM(Ikärakenne[[#This Row],[Ålder 0–5]:[Ålder 16+]])</f>
        <v>4039884.19</v>
      </c>
    </row>
    <row r="153" spans="1:14">
      <c r="A153" s="128">
        <v>489</v>
      </c>
      <c r="B153" s="124" t="s">
        <v>149</v>
      </c>
      <c r="C153" s="136">
        <v>49</v>
      </c>
      <c r="D153" s="41">
        <v>10</v>
      </c>
      <c r="E153" s="41">
        <v>74</v>
      </c>
      <c r="F153" s="41">
        <v>52</v>
      </c>
      <c r="G153" s="41">
        <v>1606</v>
      </c>
      <c r="H153" s="38">
        <f>SUM(Ikärakenne[[#This Row],[0–5-åringar]:[16 år fyllda]])</f>
        <v>1791</v>
      </c>
      <c r="I153" s="138">
        <v>401129.19</v>
      </c>
      <c r="J153" s="138">
        <v>86865</v>
      </c>
      <c r="K153" s="138">
        <v>535118.42000000004</v>
      </c>
      <c r="L153" s="138">
        <v>646598.16</v>
      </c>
      <c r="M153" s="138">
        <v>102880.36</v>
      </c>
      <c r="N153" s="181">
        <f>SUM(Ikärakenne[[#This Row],[Ålder 0–5]:[Ålder 16+]])</f>
        <v>1772591.1300000001</v>
      </c>
    </row>
    <row r="154" spans="1:14">
      <c r="A154" s="128">
        <v>491</v>
      </c>
      <c r="B154" s="124" t="s">
        <v>869</v>
      </c>
      <c r="C154" s="136">
        <v>2356</v>
      </c>
      <c r="D154" s="41">
        <v>491</v>
      </c>
      <c r="E154" s="41">
        <v>3082</v>
      </c>
      <c r="F154" s="41">
        <v>1608</v>
      </c>
      <c r="G154" s="41">
        <v>44443</v>
      </c>
      <c r="H154" s="38">
        <f>SUM(Ikärakenne[[#This Row],[0–5-åringar]:[16 år fyllda]])</f>
        <v>51980</v>
      </c>
      <c r="I154" s="138">
        <v>19286946.359999999</v>
      </c>
      <c r="J154" s="138">
        <v>4265071.5</v>
      </c>
      <c r="K154" s="138">
        <v>22286959.059999999</v>
      </c>
      <c r="L154" s="138">
        <v>19994804.640000001</v>
      </c>
      <c r="M154" s="138">
        <v>2847018.58</v>
      </c>
      <c r="N154" s="181">
        <f>SUM(Ikärakenne[[#This Row],[Ålder 0–5]:[Ålder 16+]])</f>
        <v>68680800.140000001</v>
      </c>
    </row>
    <row r="155" spans="1:14">
      <c r="A155" s="128">
        <v>494</v>
      </c>
      <c r="B155" s="124" t="s">
        <v>151</v>
      </c>
      <c r="C155" s="136">
        <v>644</v>
      </c>
      <c r="D155" s="41">
        <v>113</v>
      </c>
      <c r="E155" s="41">
        <v>913</v>
      </c>
      <c r="F155" s="41">
        <v>464</v>
      </c>
      <c r="G155" s="41">
        <v>6748</v>
      </c>
      <c r="H155" s="38">
        <f>SUM(Ikärakenne[[#This Row],[0–5-åringar]:[16 år fyllda]])</f>
        <v>8882</v>
      </c>
      <c r="I155" s="138">
        <v>5271983.6400000006</v>
      </c>
      <c r="J155" s="138">
        <v>981574.5</v>
      </c>
      <c r="K155" s="138">
        <v>6602204.29</v>
      </c>
      <c r="L155" s="138">
        <v>5769645.1200000001</v>
      </c>
      <c r="M155" s="138">
        <v>432276.88</v>
      </c>
      <c r="N155" s="181">
        <f>SUM(Ikärakenne[[#This Row],[Ålder 0–5]:[Ålder 16+]])</f>
        <v>19057684.43</v>
      </c>
    </row>
    <row r="156" spans="1:14">
      <c r="A156" s="128">
        <v>495</v>
      </c>
      <c r="B156" s="124" t="s">
        <v>152</v>
      </c>
      <c r="C156" s="136">
        <v>58</v>
      </c>
      <c r="D156" s="41">
        <v>12</v>
      </c>
      <c r="E156" s="41">
        <v>87</v>
      </c>
      <c r="F156" s="41">
        <v>50</v>
      </c>
      <c r="G156" s="41">
        <v>1270</v>
      </c>
      <c r="H156" s="38">
        <f>SUM(Ikärakenne[[#This Row],[0–5-åringar]:[16 år fyllda]])</f>
        <v>1477</v>
      </c>
      <c r="I156" s="138">
        <v>474805.98000000004</v>
      </c>
      <c r="J156" s="138">
        <v>104238</v>
      </c>
      <c r="K156" s="138">
        <v>629125.71</v>
      </c>
      <c r="L156" s="138">
        <v>621729</v>
      </c>
      <c r="M156" s="138">
        <v>81356.2</v>
      </c>
      <c r="N156" s="181">
        <f>SUM(Ikärakenne[[#This Row],[Ålder 0–5]:[Ålder 16+]])</f>
        <v>1911254.89</v>
      </c>
    </row>
    <row r="157" spans="1:14">
      <c r="A157" s="128">
        <v>498</v>
      </c>
      <c r="B157" s="124" t="s">
        <v>153</v>
      </c>
      <c r="C157" s="136">
        <v>96</v>
      </c>
      <c r="D157" s="41">
        <v>20</v>
      </c>
      <c r="E157" s="41">
        <v>154</v>
      </c>
      <c r="F157" s="41">
        <v>72</v>
      </c>
      <c r="G157" s="41">
        <v>1939</v>
      </c>
      <c r="H157" s="38">
        <f>SUM(Ikärakenne[[#This Row],[0–5-åringar]:[16 år fyllda]])</f>
        <v>2281</v>
      </c>
      <c r="I157" s="138">
        <v>785885.76</v>
      </c>
      <c r="J157" s="138">
        <v>173730</v>
      </c>
      <c r="K157" s="138">
        <v>1113624.82</v>
      </c>
      <c r="L157" s="138">
        <v>895289.76</v>
      </c>
      <c r="M157" s="138">
        <v>124212.34000000001</v>
      </c>
      <c r="N157" s="181">
        <f>SUM(Ikärakenne[[#This Row],[Ålder 0–5]:[Ålder 16+]])</f>
        <v>3092742.6799999997</v>
      </c>
    </row>
    <row r="158" spans="1:14">
      <c r="A158" s="128">
        <v>499</v>
      </c>
      <c r="B158" s="124" t="s">
        <v>870</v>
      </c>
      <c r="C158" s="136">
        <v>1306</v>
      </c>
      <c r="D158" s="41">
        <v>259</v>
      </c>
      <c r="E158" s="41">
        <v>1682</v>
      </c>
      <c r="F158" s="41">
        <v>783</v>
      </c>
      <c r="G158" s="41">
        <v>15632</v>
      </c>
      <c r="H158" s="38">
        <f>SUM(Ikärakenne[[#This Row],[0–5-åringar]:[16 år fyllda]])</f>
        <v>19662</v>
      </c>
      <c r="I158" s="138">
        <v>10691320.860000001</v>
      </c>
      <c r="J158" s="138">
        <v>2249803.5</v>
      </c>
      <c r="K158" s="138">
        <v>12163097.060000001</v>
      </c>
      <c r="L158" s="138">
        <v>9736276.1400000006</v>
      </c>
      <c r="M158" s="138">
        <v>1001385.92</v>
      </c>
      <c r="N158" s="181">
        <f>SUM(Ikärakenne[[#This Row],[Ålder 0–5]:[Ålder 16+]])</f>
        <v>35841883.480000004</v>
      </c>
    </row>
    <row r="159" spans="1:14">
      <c r="A159" s="128">
        <v>500</v>
      </c>
      <c r="B159" s="124" t="s">
        <v>155</v>
      </c>
      <c r="C159" s="136">
        <v>680</v>
      </c>
      <c r="D159" s="41">
        <v>130</v>
      </c>
      <c r="E159" s="41">
        <v>1057</v>
      </c>
      <c r="F159" s="41">
        <v>494</v>
      </c>
      <c r="G159" s="41">
        <v>8125</v>
      </c>
      <c r="H159" s="38">
        <f>SUM(Ikärakenne[[#This Row],[0–5-åringar]:[16 år fyllda]])</f>
        <v>10486</v>
      </c>
      <c r="I159" s="138">
        <v>5566690.7999999998</v>
      </c>
      <c r="J159" s="138">
        <v>1129245</v>
      </c>
      <c r="K159" s="138">
        <v>7643515.8099999996</v>
      </c>
      <c r="L159" s="138">
        <v>6142682.5199999996</v>
      </c>
      <c r="M159" s="138">
        <v>520487.5</v>
      </c>
      <c r="N159" s="181">
        <f>SUM(Ikärakenne[[#This Row],[Ålder 0–5]:[Ålder 16+]])</f>
        <v>21002621.629999999</v>
      </c>
    </row>
    <row r="160" spans="1:14">
      <c r="A160" s="128">
        <v>503</v>
      </c>
      <c r="B160" s="124" t="s">
        <v>156</v>
      </c>
      <c r="C160" s="136">
        <v>392</v>
      </c>
      <c r="D160" s="41">
        <v>77</v>
      </c>
      <c r="E160" s="41">
        <v>461</v>
      </c>
      <c r="F160" s="41">
        <v>265</v>
      </c>
      <c r="G160" s="41">
        <v>6344</v>
      </c>
      <c r="H160" s="38">
        <f>SUM(Ikärakenne[[#This Row],[0–5-åringar]:[16 år fyllda]])</f>
        <v>7539</v>
      </c>
      <c r="I160" s="138">
        <v>3209033.52</v>
      </c>
      <c r="J160" s="138">
        <v>668860.5</v>
      </c>
      <c r="K160" s="138">
        <v>3333643.13</v>
      </c>
      <c r="L160" s="138">
        <v>3295163.7</v>
      </c>
      <c r="M160" s="138">
        <v>406396.64</v>
      </c>
      <c r="N160" s="181">
        <f>SUM(Ikärakenne[[#This Row],[Ålder 0–5]:[Ålder 16+]])</f>
        <v>10913097.490000002</v>
      </c>
    </row>
    <row r="161" spans="1:14">
      <c r="A161" s="128">
        <v>504</v>
      </c>
      <c r="B161" s="124" t="s">
        <v>871</v>
      </c>
      <c r="C161" s="136">
        <v>73</v>
      </c>
      <c r="D161" s="41">
        <v>11</v>
      </c>
      <c r="E161" s="41">
        <v>118</v>
      </c>
      <c r="F161" s="41">
        <v>67</v>
      </c>
      <c r="G161" s="41">
        <v>1495</v>
      </c>
      <c r="H161" s="38">
        <f>SUM(Ikärakenne[[#This Row],[0–5-åringar]:[16 år fyllda]])</f>
        <v>1764</v>
      </c>
      <c r="I161" s="138">
        <v>597600.63</v>
      </c>
      <c r="J161" s="138">
        <v>95551.5</v>
      </c>
      <c r="K161" s="138">
        <v>853296.94</v>
      </c>
      <c r="L161" s="138">
        <v>833116.86</v>
      </c>
      <c r="M161" s="138">
        <v>95769.7</v>
      </c>
      <c r="N161" s="181">
        <f>SUM(Ikärakenne[[#This Row],[Ålder 0–5]:[Ålder 16+]])</f>
        <v>2475335.63</v>
      </c>
    </row>
    <row r="162" spans="1:14">
      <c r="A162" s="128">
        <v>505</v>
      </c>
      <c r="B162" s="124" t="s">
        <v>158</v>
      </c>
      <c r="C162" s="136">
        <v>1190</v>
      </c>
      <c r="D162" s="41">
        <v>285</v>
      </c>
      <c r="E162" s="41">
        <v>1722</v>
      </c>
      <c r="F162" s="41">
        <v>966</v>
      </c>
      <c r="G162" s="41">
        <v>16749</v>
      </c>
      <c r="H162" s="38">
        <f>SUM(Ikärakenne[[#This Row],[0–5-åringar]:[16 år fyllda]])</f>
        <v>20912</v>
      </c>
      <c r="I162" s="138">
        <v>9741708.9000000004</v>
      </c>
      <c r="J162" s="138">
        <v>2475652.5</v>
      </c>
      <c r="K162" s="138">
        <v>12452350.26</v>
      </c>
      <c r="L162" s="138">
        <v>12011804.279999999</v>
      </c>
      <c r="M162" s="138">
        <v>1072940.94</v>
      </c>
      <c r="N162" s="181">
        <f>SUM(Ikärakenne[[#This Row],[Ålder 0–5]:[Ålder 16+]])</f>
        <v>37754456.879999995</v>
      </c>
    </row>
    <row r="163" spans="1:14">
      <c r="A163" s="128">
        <v>507</v>
      </c>
      <c r="B163" s="124" t="s">
        <v>159</v>
      </c>
      <c r="C163" s="136">
        <v>173</v>
      </c>
      <c r="D163" s="41">
        <v>35</v>
      </c>
      <c r="E163" s="41">
        <v>291</v>
      </c>
      <c r="F163" s="41">
        <v>155</v>
      </c>
      <c r="G163" s="41">
        <v>4910</v>
      </c>
      <c r="H163" s="38">
        <f>SUM(Ikärakenne[[#This Row],[0–5-åringar]:[16 år fyllda]])</f>
        <v>5564</v>
      </c>
      <c r="I163" s="138">
        <v>1416231.6300000001</v>
      </c>
      <c r="J163" s="138">
        <v>304027.5</v>
      </c>
      <c r="K163" s="138">
        <v>2104317.0299999998</v>
      </c>
      <c r="L163" s="138">
        <v>1927359.9</v>
      </c>
      <c r="M163" s="138">
        <v>314534.60000000003</v>
      </c>
      <c r="N163" s="181">
        <f>SUM(Ikärakenne[[#This Row],[Ålder 0–5]:[Ålder 16+]])</f>
        <v>6066470.6600000001</v>
      </c>
    </row>
    <row r="164" spans="1:14">
      <c r="A164" s="128">
        <v>508</v>
      </c>
      <c r="B164" s="124" t="s">
        <v>160</v>
      </c>
      <c r="C164" s="136">
        <v>338</v>
      </c>
      <c r="D164" s="41">
        <v>62</v>
      </c>
      <c r="E164" s="41">
        <v>488</v>
      </c>
      <c r="F164" s="41">
        <v>264</v>
      </c>
      <c r="G164" s="41">
        <v>8208</v>
      </c>
      <c r="H164" s="38">
        <f>SUM(Ikärakenne[[#This Row],[0–5-åringar]:[16 år fyllda]])</f>
        <v>9360</v>
      </c>
      <c r="I164" s="138">
        <v>2766972.7800000003</v>
      </c>
      <c r="J164" s="138">
        <v>538563</v>
      </c>
      <c r="K164" s="138">
        <v>3528889.04</v>
      </c>
      <c r="L164" s="138">
        <v>3282729.12</v>
      </c>
      <c r="M164" s="138">
        <v>525804.48</v>
      </c>
      <c r="N164" s="181">
        <f>SUM(Ikärakenne[[#This Row],[Ålder 0–5]:[Ålder 16+]])</f>
        <v>10642958.420000002</v>
      </c>
    </row>
    <row r="165" spans="1:14">
      <c r="A165" s="128">
        <v>529</v>
      </c>
      <c r="B165" s="124" t="s">
        <v>872</v>
      </c>
      <c r="C165" s="136">
        <v>936</v>
      </c>
      <c r="D165" s="41">
        <v>200</v>
      </c>
      <c r="E165" s="41">
        <v>1253</v>
      </c>
      <c r="F165" s="41">
        <v>730</v>
      </c>
      <c r="G165" s="41">
        <v>16731</v>
      </c>
      <c r="H165" s="38">
        <f>SUM(Ikärakenne[[#This Row],[0–5-åringar]:[16 år fyllda]])</f>
        <v>19850</v>
      </c>
      <c r="I165" s="138">
        <v>7662386.1600000001</v>
      </c>
      <c r="J165" s="138">
        <v>1737300</v>
      </c>
      <c r="K165" s="138">
        <v>9060856.4900000002</v>
      </c>
      <c r="L165" s="138">
        <v>9077243.4000000004</v>
      </c>
      <c r="M165" s="138">
        <v>1071787.8600000001</v>
      </c>
      <c r="N165" s="181">
        <f>SUM(Ikärakenne[[#This Row],[Ålder 0–5]:[Ålder 16+]])</f>
        <v>28609573.909999996</v>
      </c>
    </row>
    <row r="166" spans="1:14">
      <c r="A166" s="128">
        <v>531</v>
      </c>
      <c r="B166" s="124" t="s">
        <v>162</v>
      </c>
      <c r="C166" s="136">
        <v>184</v>
      </c>
      <c r="D166" s="41">
        <v>45</v>
      </c>
      <c r="E166" s="41">
        <v>347</v>
      </c>
      <c r="F166" s="41">
        <v>182</v>
      </c>
      <c r="G166" s="41">
        <v>4314</v>
      </c>
      <c r="H166" s="38">
        <f>SUM(Ikärakenne[[#This Row],[0–5-åringar]:[16 år fyllda]])</f>
        <v>5072</v>
      </c>
      <c r="I166" s="138">
        <v>1506281.04</v>
      </c>
      <c r="J166" s="138">
        <v>390892.5</v>
      </c>
      <c r="K166" s="138">
        <v>2509271.5099999998</v>
      </c>
      <c r="L166" s="138">
        <v>2263093.56</v>
      </c>
      <c r="M166" s="138">
        <v>276354.84000000003</v>
      </c>
      <c r="N166" s="181">
        <f>SUM(Ikärakenne[[#This Row],[Ålder 0–5]:[Ålder 16+]])</f>
        <v>6945893.4499999993</v>
      </c>
    </row>
    <row r="167" spans="1:14">
      <c r="A167" s="128">
        <v>535</v>
      </c>
      <c r="B167" s="124" t="s">
        <v>163</v>
      </c>
      <c r="C167" s="136">
        <v>715</v>
      </c>
      <c r="D167" s="41">
        <v>129</v>
      </c>
      <c r="E167" s="41">
        <v>1052</v>
      </c>
      <c r="F167" s="41">
        <v>528</v>
      </c>
      <c r="G167" s="41">
        <v>7995</v>
      </c>
      <c r="H167" s="38">
        <f>SUM(Ikärakenne[[#This Row],[0–5-åringar]:[16 år fyllda]])</f>
        <v>10419</v>
      </c>
      <c r="I167" s="138">
        <v>5853211.6500000004</v>
      </c>
      <c r="J167" s="138">
        <v>1120558.5</v>
      </c>
      <c r="K167" s="138">
        <v>7607359.1600000001</v>
      </c>
      <c r="L167" s="138">
        <v>6565458.2400000002</v>
      </c>
      <c r="M167" s="138">
        <v>512159.7</v>
      </c>
      <c r="N167" s="181">
        <f>SUM(Ikärakenne[[#This Row],[Ålder 0–5]:[Ålder 16+]])</f>
        <v>21658747.25</v>
      </c>
    </row>
    <row r="168" spans="1:14">
      <c r="A168" s="128">
        <v>536</v>
      </c>
      <c r="B168" s="124" t="s">
        <v>164</v>
      </c>
      <c r="C168" s="136">
        <v>2060</v>
      </c>
      <c r="D168" s="41">
        <v>364</v>
      </c>
      <c r="E168" s="41">
        <v>2749</v>
      </c>
      <c r="F168" s="41">
        <v>1522</v>
      </c>
      <c r="G168" s="41">
        <v>28651</v>
      </c>
      <c r="H168" s="38">
        <f>SUM(Ikärakenne[[#This Row],[0–5-åringar]:[16 år fyllda]])</f>
        <v>35346</v>
      </c>
      <c r="I168" s="138">
        <v>16863798.600000001</v>
      </c>
      <c r="J168" s="138">
        <v>3161886</v>
      </c>
      <c r="K168" s="138">
        <v>19878926.169999998</v>
      </c>
      <c r="L168" s="138">
        <v>18925430.760000002</v>
      </c>
      <c r="M168" s="138">
        <v>1835383.06</v>
      </c>
      <c r="N168" s="181">
        <f>SUM(Ikärakenne[[#This Row],[Ålder 0–5]:[Ålder 16+]])</f>
        <v>60665424.590000004</v>
      </c>
    </row>
    <row r="169" spans="1:14">
      <c r="A169" s="128">
        <v>538</v>
      </c>
      <c r="B169" s="124" t="s">
        <v>873</v>
      </c>
      <c r="C169" s="136">
        <v>273</v>
      </c>
      <c r="D169" s="41">
        <v>50</v>
      </c>
      <c r="E169" s="41">
        <v>410</v>
      </c>
      <c r="F169" s="41">
        <v>209</v>
      </c>
      <c r="G169" s="41">
        <v>3702</v>
      </c>
      <c r="H169" s="38">
        <f>SUM(Ikärakenne[[#This Row],[0–5-åringar]:[16 år fyllda]])</f>
        <v>4644</v>
      </c>
      <c r="I169" s="138">
        <v>2234862.63</v>
      </c>
      <c r="J169" s="138">
        <v>434325</v>
      </c>
      <c r="K169" s="138">
        <v>2964845.3</v>
      </c>
      <c r="L169" s="138">
        <v>2598827.2200000002</v>
      </c>
      <c r="M169" s="138">
        <v>237150.12</v>
      </c>
      <c r="N169" s="181">
        <f>SUM(Ikärakenne[[#This Row],[Ålder 0–5]:[Ålder 16+]])</f>
        <v>8470010.2699999996</v>
      </c>
    </row>
    <row r="170" spans="1:14">
      <c r="A170" s="128">
        <v>541</v>
      </c>
      <c r="B170" s="124" t="s">
        <v>166</v>
      </c>
      <c r="C170" s="136">
        <v>341</v>
      </c>
      <c r="D170" s="41">
        <v>65</v>
      </c>
      <c r="E170" s="41">
        <v>476</v>
      </c>
      <c r="F170" s="41">
        <v>250</v>
      </c>
      <c r="G170" s="41">
        <v>8111</v>
      </c>
      <c r="H170" s="38">
        <f>SUM(Ikärakenne[[#This Row],[0–5-åringar]:[16 år fyllda]])</f>
        <v>9243</v>
      </c>
      <c r="I170" s="138">
        <v>2791531.71</v>
      </c>
      <c r="J170" s="138">
        <v>564622.5</v>
      </c>
      <c r="K170" s="138">
        <v>3442113.08</v>
      </c>
      <c r="L170" s="138">
        <v>3108645</v>
      </c>
      <c r="M170" s="138">
        <v>519590.66000000003</v>
      </c>
      <c r="N170" s="181">
        <f>SUM(Ikärakenne[[#This Row],[Ålder 0–5]:[Ålder 16+]])</f>
        <v>10426502.949999999</v>
      </c>
    </row>
    <row r="171" spans="1:14">
      <c r="A171" s="128">
        <v>543</v>
      </c>
      <c r="B171" s="124" t="s">
        <v>167</v>
      </c>
      <c r="C171" s="136">
        <v>2821</v>
      </c>
      <c r="D171" s="41">
        <v>547</v>
      </c>
      <c r="E171" s="41">
        <v>3736</v>
      </c>
      <c r="F171" s="41">
        <v>2005</v>
      </c>
      <c r="G171" s="41">
        <v>35349</v>
      </c>
      <c r="H171" s="38">
        <f>SUM(Ikärakenne[[#This Row],[0–5-åringar]:[16 år fyllda]])</f>
        <v>44458</v>
      </c>
      <c r="I171" s="138">
        <v>23093580.510000002</v>
      </c>
      <c r="J171" s="138">
        <v>4751515.5</v>
      </c>
      <c r="K171" s="138">
        <v>27016248.879999999</v>
      </c>
      <c r="L171" s="138">
        <v>24931332.899999999</v>
      </c>
      <c r="M171" s="138">
        <v>2264456.94</v>
      </c>
      <c r="N171" s="181">
        <f>SUM(Ikärakenne[[#This Row],[Ålder 0–5]:[Ålder 16+]])</f>
        <v>82057134.729999989</v>
      </c>
    </row>
    <row r="172" spans="1:14">
      <c r="A172" s="128">
        <v>545</v>
      </c>
      <c r="B172" s="124" t="s">
        <v>874</v>
      </c>
      <c r="C172" s="136">
        <v>565</v>
      </c>
      <c r="D172" s="41">
        <v>108</v>
      </c>
      <c r="E172" s="41">
        <v>651</v>
      </c>
      <c r="F172" s="41">
        <v>293</v>
      </c>
      <c r="G172" s="41">
        <v>7967</v>
      </c>
      <c r="H172" s="38">
        <f>SUM(Ikärakenne[[#This Row],[0–5-åringar]:[16 år fyllda]])</f>
        <v>9584</v>
      </c>
      <c r="I172" s="138">
        <v>4625265.1500000004</v>
      </c>
      <c r="J172" s="138">
        <v>938142</v>
      </c>
      <c r="K172" s="138">
        <v>4707595.83</v>
      </c>
      <c r="L172" s="138">
        <v>3643331.94</v>
      </c>
      <c r="M172" s="138">
        <v>510366.02</v>
      </c>
      <c r="N172" s="181">
        <f>SUM(Ikärakenne[[#This Row],[Ålder 0–5]:[Ålder 16+]])</f>
        <v>14424700.939999999</v>
      </c>
    </row>
    <row r="173" spans="1:14">
      <c r="A173" s="128">
        <v>560</v>
      </c>
      <c r="B173" s="124" t="s">
        <v>169</v>
      </c>
      <c r="C173" s="136">
        <v>794</v>
      </c>
      <c r="D173" s="41">
        <v>173</v>
      </c>
      <c r="E173" s="41">
        <v>1143</v>
      </c>
      <c r="F173" s="41">
        <v>593</v>
      </c>
      <c r="G173" s="41">
        <v>13032</v>
      </c>
      <c r="H173" s="38">
        <f>SUM(Ikärakenne[[#This Row],[0–5-åringar]:[16 år fyllda]])</f>
        <v>15735</v>
      </c>
      <c r="I173" s="138">
        <v>6499930.1400000006</v>
      </c>
      <c r="J173" s="138">
        <v>1502764.5</v>
      </c>
      <c r="K173" s="138">
        <v>8265410.1899999995</v>
      </c>
      <c r="L173" s="138">
        <v>7373705.9400000004</v>
      </c>
      <c r="M173" s="138">
        <v>834829.92</v>
      </c>
      <c r="N173" s="181">
        <f>SUM(Ikärakenne[[#This Row],[Ålder 0–5]:[Ålder 16+]])</f>
        <v>24476640.690000001</v>
      </c>
    </row>
    <row r="174" spans="1:14">
      <c r="A174" s="128">
        <v>561</v>
      </c>
      <c r="B174" s="124" t="s">
        <v>170</v>
      </c>
      <c r="C174" s="136">
        <v>73</v>
      </c>
      <c r="D174" s="41">
        <v>9</v>
      </c>
      <c r="E174" s="41">
        <v>97</v>
      </c>
      <c r="F174" s="41">
        <v>54</v>
      </c>
      <c r="G174" s="41">
        <v>1084</v>
      </c>
      <c r="H174" s="38">
        <f>SUM(Ikärakenne[[#This Row],[0–5-åringar]:[16 år fyllda]])</f>
        <v>1317</v>
      </c>
      <c r="I174" s="138">
        <v>597600.63</v>
      </c>
      <c r="J174" s="138">
        <v>78178.5</v>
      </c>
      <c r="K174" s="138">
        <v>701439.01</v>
      </c>
      <c r="L174" s="138">
        <v>671467.32</v>
      </c>
      <c r="M174" s="138">
        <v>69441.040000000008</v>
      </c>
      <c r="N174" s="181">
        <f>SUM(Ikärakenne[[#This Row],[Ålder 0–5]:[Ålder 16+]])</f>
        <v>2118126.5</v>
      </c>
    </row>
    <row r="175" spans="1:14">
      <c r="A175" s="128">
        <v>562</v>
      </c>
      <c r="B175" s="124" t="s">
        <v>171</v>
      </c>
      <c r="C175" s="136">
        <v>391</v>
      </c>
      <c r="D175" s="41">
        <v>76</v>
      </c>
      <c r="E175" s="41">
        <v>567</v>
      </c>
      <c r="F175" s="41">
        <v>310</v>
      </c>
      <c r="G175" s="41">
        <v>7591</v>
      </c>
      <c r="H175" s="38">
        <f>SUM(Ikärakenne[[#This Row],[0–5-åringar]:[16 år fyllda]])</f>
        <v>8935</v>
      </c>
      <c r="I175" s="138">
        <v>3200847.21</v>
      </c>
      <c r="J175" s="138">
        <v>660174</v>
      </c>
      <c r="K175" s="138">
        <v>4100164.11</v>
      </c>
      <c r="L175" s="138">
        <v>3854719.8</v>
      </c>
      <c r="M175" s="138">
        <v>486279.46</v>
      </c>
      <c r="N175" s="181">
        <f>SUM(Ikärakenne[[#This Row],[Ålder 0–5]:[Ålder 16+]])</f>
        <v>12302184.580000002</v>
      </c>
    </row>
    <row r="176" spans="1:14">
      <c r="A176" s="128">
        <v>563</v>
      </c>
      <c r="B176" s="124" t="s">
        <v>172</v>
      </c>
      <c r="C176" s="136">
        <v>344</v>
      </c>
      <c r="D176" s="41">
        <v>95</v>
      </c>
      <c r="E176" s="41">
        <v>528</v>
      </c>
      <c r="F176" s="41">
        <v>309</v>
      </c>
      <c r="G176" s="41">
        <v>5749</v>
      </c>
      <c r="H176" s="38">
        <f>SUM(Ikärakenne[[#This Row],[0–5-åringar]:[16 år fyllda]])</f>
        <v>7025</v>
      </c>
      <c r="I176" s="138">
        <v>2816090.64</v>
      </c>
      <c r="J176" s="138">
        <v>825217.5</v>
      </c>
      <c r="K176" s="138">
        <v>3818142.2399999998</v>
      </c>
      <c r="L176" s="138">
        <v>3842285.22</v>
      </c>
      <c r="M176" s="138">
        <v>368280.94</v>
      </c>
      <c r="N176" s="181">
        <f>SUM(Ikärakenne[[#This Row],[Ålder 0–5]:[Ålder 16+]])</f>
        <v>11670016.539999999</v>
      </c>
    </row>
    <row r="177" spans="1:14">
      <c r="A177" s="128">
        <v>564</v>
      </c>
      <c r="B177" s="124" t="s">
        <v>875</v>
      </c>
      <c r="C177" s="136">
        <v>12324</v>
      </c>
      <c r="D177" s="41">
        <v>2230</v>
      </c>
      <c r="E177" s="41">
        <v>15246</v>
      </c>
      <c r="F177" s="41">
        <v>7973</v>
      </c>
      <c r="G177" s="41">
        <v>174075</v>
      </c>
      <c r="H177" s="38">
        <f>SUM(Ikärakenne[[#This Row],[0–5-åringar]:[16 år fyllda]])</f>
        <v>211848</v>
      </c>
      <c r="I177" s="138">
        <v>100888084.44</v>
      </c>
      <c r="J177" s="138">
        <v>19370895</v>
      </c>
      <c r="K177" s="138">
        <v>110248857.17999999</v>
      </c>
      <c r="L177" s="138">
        <v>99140906.340000004</v>
      </c>
      <c r="M177" s="138">
        <v>11151244.5</v>
      </c>
      <c r="N177" s="181">
        <f>SUM(Ikärakenne[[#This Row],[Ålder 0–5]:[Ålder 16+]])</f>
        <v>340799987.46000004</v>
      </c>
    </row>
    <row r="178" spans="1:14">
      <c r="A178" s="128">
        <v>576</v>
      </c>
      <c r="B178" s="124" t="s">
        <v>174</v>
      </c>
      <c r="C178" s="136">
        <v>83</v>
      </c>
      <c r="D178" s="41">
        <v>13</v>
      </c>
      <c r="E178" s="41">
        <v>109</v>
      </c>
      <c r="F178" s="41">
        <v>74</v>
      </c>
      <c r="G178" s="41">
        <v>2471</v>
      </c>
      <c r="H178" s="38">
        <f>SUM(Ikärakenne[[#This Row],[0–5-åringar]:[16 år fyllda]])</f>
        <v>2750</v>
      </c>
      <c r="I178" s="138">
        <v>679463.73</v>
      </c>
      <c r="J178" s="138">
        <v>112924.5</v>
      </c>
      <c r="K178" s="138">
        <v>788214.97</v>
      </c>
      <c r="L178" s="138">
        <v>920158.92</v>
      </c>
      <c r="M178" s="138">
        <v>158292.26</v>
      </c>
      <c r="N178" s="181">
        <f>SUM(Ikärakenne[[#This Row],[Ålder 0–5]:[Ålder 16+]])</f>
        <v>2659054.38</v>
      </c>
    </row>
    <row r="179" spans="1:14">
      <c r="A179" s="128">
        <v>577</v>
      </c>
      <c r="B179" s="124" t="s">
        <v>876</v>
      </c>
      <c r="C179" s="136">
        <v>717</v>
      </c>
      <c r="D179" s="41">
        <v>161</v>
      </c>
      <c r="E179" s="41">
        <v>931</v>
      </c>
      <c r="F179" s="41">
        <v>433</v>
      </c>
      <c r="G179" s="41">
        <v>8896</v>
      </c>
      <c r="H179" s="38">
        <f>SUM(Ikärakenne[[#This Row],[0–5-åringar]:[16 år fyllda]])</f>
        <v>11138</v>
      </c>
      <c r="I179" s="138">
        <v>5869584.2700000005</v>
      </c>
      <c r="J179" s="138">
        <v>1398526.5</v>
      </c>
      <c r="K179" s="138">
        <v>6732368.2299999995</v>
      </c>
      <c r="L179" s="138">
        <v>5384173.1399999997</v>
      </c>
      <c r="M179" s="138">
        <v>569877.76000000001</v>
      </c>
      <c r="N179" s="181">
        <f>SUM(Ikärakenne[[#This Row],[Ålder 0–5]:[Ålder 16+]])</f>
        <v>19954529.900000002</v>
      </c>
    </row>
    <row r="180" spans="1:14">
      <c r="A180" s="128">
        <v>578</v>
      </c>
      <c r="B180" s="124" t="s">
        <v>176</v>
      </c>
      <c r="C180" s="136">
        <v>103</v>
      </c>
      <c r="D180" s="41">
        <v>22</v>
      </c>
      <c r="E180" s="41">
        <v>178</v>
      </c>
      <c r="F180" s="41">
        <v>91</v>
      </c>
      <c r="G180" s="41">
        <v>2706</v>
      </c>
      <c r="H180" s="38">
        <f>SUM(Ikärakenne[[#This Row],[0–5-åringar]:[16 år fyllda]])</f>
        <v>3100</v>
      </c>
      <c r="I180" s="138">
        <v>843189.93</v>
      </c>
      <c r="J180" s="138">
        <v>191103</v>
      </c>
      <c r="K180" s="138">
        <v>1287176.74</v>
      </c>
      <c r="L180" s="138">
        <v>1131546.78</v>
      </c>
      <c r="M180" s="138">
        <v>173346.36000000002</v>
      </c>
      <c r="N180" s="181">
        <f>SUM(Ikärakenne[[#This Row],[Ålder 0–5]:[Ålder 16+]])</f>
        <v>3626362.81</v>
      </c>
    </row>
    <row r="181" spans="1:14">
      <c r="A181" s="128">
        <v>580</v>
      </c>
      <c r="B181" s="124" t="s">
        <v>177</v>
      </c>
      <c r="C181" s="136">
        <v>135</v>
      </c>
      <c r="D181" s="41">
        <v>32</v>
      </c>
      <c r="E181" s="41">
        <v>203</v>
      </c>
      <c r="F181" s="41">
        <v>91</v>
      </c>
      <c r="G181" s="41">
        <v>3977</v>
      </c>
      <c r="H181" s="38">
        <f>SUM(Ikärakenne[[#This Row],[0–5-åringar]:[16 år fyllda]])</f>
        <v>4438</v>
      </c>
      <c r="I181" s="138">
        <v>1105151.8500000001</v>
      </c>
      <c r="J181" s="138">
        <v>277968</v>
      </c>
      <c r="K181" s="138">
        <v>1467959.99</v>
      </c>
      <c r="L181" s="138">
        <v>1131546.78</v>
      </c>
      <c r="M181" s="138">
        <v>254766.62</v>
      </c>
      <c r="N181" s="181">
        <f>SUM(Ikärakenne[[#This Row],[Ålder 0–5]:[Ålder 16+]])</f>
        <v>4237393.24</v>
      </c>
    </row>
    <row r="182" spans="1:14">
      <c r="A182" s="128">
        <v>581</v>
      </c>
      <c r="B182" s="124" t="s">
        <v>178</v>
      </c>
      <c r="C182" s="136">
        <v>269</v>
      </c>
      <c r="D182" s="41">
        <v>58</v>
      </c>
      <c r="E182" s="41">
        <v>354</v>
      </c>
      <c r="F182" s="41">
        <v>216</v>
      </c>
      <c r="G182" s="41">
        <v>5343</v>
      </c>
      <c r="H182" s="38">
        <f>SUM(Ikärakenne[[#This Row],[0–5-åringar]:[16 år fyllda]])</f>
        <v>6240</v>
      </c>
      <c r="I182" s="138">
        <v>2202117.39</v>
      </c>
      <c r="J182" s="138">
        <v>503817</v>
      </c>
      <c r="K182" s="138">
        <v>2559890.8199999998</v>
      </c>
      <c r="L182" s="138">
        <v>2685869.28</v>
      </c>
      <c r="M182" s="138">
        <v>342272.58</v>
      </c>
      <c r="N182" s="181">
        <f>SUM(Ikärakenne[[#This Row],[Ålder 0–5]:[Ålder 16+]])</f>
        <v>8293967.0700000003</v>
      </c>
    </row>
    <row r="183" spans="1:14">
      <c r="A183" s="128">
        <v>583</v>
      </c>
      <c r="B183" s="124" t="s">
        <v>179</v>
      </c>
      <c r="C183" s="136">
        <v>35</v>
      </c>
      <c r="D183" s="41">
        <v>12</v>
      </c>
      <c r="E183" s="41">
        <v>35</v>
      </c>
      <c r="F183" s="41">
        <v>19</v>
      </c>
      <c r="G183" s="41">
        <v>846</v>
      </c>
      <c r="H183" s="38">
        <f>SUM(Ikärakenne[[#This Row],[0–5-åringar]:[16 år fyllda]])</f>
        <v>947</v>
      </c>
      <c r="I183" s="138">
        <v>286520.85000000003</v>
      </c>
      <c r="J183" s="138">
        <v>104238</v>
      </c>
      <c r="K183" s="138">
        <v>253096.55</v>
      </c>
      <c r="L183" s="138">
        <v>236257.02</v>
      </c>
      <c r="M183" s="138">
        <v>54194.76</v>
      </c>
      <c r="N183" s="181">
        <f>SUM(Ikärakenne[[#This Row],[Ålder 0–5]:[Ålder 16+]])</f>
        <v>934307.18</v>
      </c>
    </row>
    <row r="184" spans="1:14">
      <c r="A184" s="128">
        <v>584</v>
      </c>
      <c r="B184" s="124" t="s">
        <v>180</v>
      </c>
      <c r="C184" s="136">
        <v>208</v>
      </c>
      <c r="D184" s="41">
        <v>47</v>
      </c>
      <c r="E184" s="41">
        <v>291</v>
      </c>
      <c r="F184" s="41">
        <v>159</v>
      </c>
      <c r="G184" s="41">
        <v>1948</v>
      </c>
      <c r="H184" s="38">
        <f>SUM(Ikärakenne[[#This Row],[0–5-åringar]:[16 år fyllda]])</f>
        <v>2653</v>
      </c>
      <c r="I184" s="138">
        <v>1702752.48</v>
      </c>
      <c r="J184" s="138">
        <v>408265.5</v>
      </c>
      <c r="K184" s="138">
        <v>2104317.0299999998</v>
      </c>
      <c r="L184" s="138">
        <v>1977098.22</v>
      </c>
      <c r="M184" s="138">
        <v>124788.88</v>
      </c>
      <c r="N184" s="181">
        <f>SUM(Ikärakenne[[#This Row],[Ålder 0–5]:[Ålder 16+]])</f>
        <v>6317222.1099999994</v>
      </c>
    </row>
    <row r="185" spans="1:14">
      <c r="A185" s="128">
        <v>588</v>
      </c>
      <c r="B185" s="124" t="s">
        <v>181</v>
      </c>
      <c r="C185" s="136">
        <v>50</v>
      </c>
      <c r="D185" s="41">
        <v>11</v>
      </c>
      <c r="E185" s="41">
        <v>63</v>
      </c>
      <c r="F185" s="41">
        <v>47</v>
      </c>
      <c r="G185" s="41">
        <v>1429</v>
      </c>
      <c r="H185" s="38">
        <f>SUM(Ikärakenne[[#This Row],[0–5-åringar]:[16 år fyllda]])</f>
        <v>1600</v>
      </c>
      <c r="I185" s="138">
        <v>409315.5</v>
      </c>
      <c r="J185" s="138">
        <v>95551.5</v>
      </c>
      <c r="K185" s="138">
        <v>455573.79</v>
      </c>
      <c r="L185" s="138">
        <v>584425.26</v>
      </c>
      <c r="M185" s="138">
        <v>91541.74</v>
      </c>
      <c r="N185" s="181">
        <f>SUM(Ikärakenne[[#This Row],[Ålder 0–5]:[Ålder 16+]])</f>
        <v>1636407.79</v>
      </c>
    </row>
    <row r="186" spans="1:14">
      <c r="A186" s="128">
        <v>592</v>
      </c>
      <c r="B186" s="124" t="s">
        <v>182</v>
      </c>
      <c r="C186" s="136">
        <v>188</v>
      </c>
      <c r="D186" s="41">
        <v>38</v>
      </c>
      <c r="E186" s="41">
        <v>290</v>
      </c>
      <c r="F186" s="41">
        <v>180</v>
      </c>
      <c r="G186" s="41">
        <v>2955</v>
      </c>
      <c r="H186" s="38">
        <f>SUM(Ikärakenne[[#This Row],[0–5-åringar]:[16 år fyllda]])</f>
        <v>3651</v>
      </c>
      <c r="I186" s="138">
        <v>1539026.28</v>
      </c>
      <c r="J186" s="138">
        <v>330087</v>
      </c>
      <c r="K186" s="138">
        <v>2097085.7</v>
      </c>
      <c r="L186" s="138">
        <v>2238224.4</v>
      </c>
      <c r="M186" s="138">
        <v>189297.30000000002</v>
      </c>
      <c r="N186" s="181">
        <f>SUM(Ikärakenne[[#This Row],[Ålder 0–5]:[Ålder 16+]])</f>
        <v>6393720.6799999997</v>
      </c>
    </row>
    <row r="187" spans="1:14">
      <c r="A187" s="128">
        <v>593</v>
      </c>
      <c r="B187" s="124" t="s">
        <v>183</v>
      </c>
      <c r="C187" s="136">
        <v>619</v>
      </c>
      <c r="D187" s="41">
        <v>122</v>
      </c>
      <c r="E187" s="41">
        <v>887</v>
      </c>
      <c r="F187" s="41">
        <v>467</v>
      </c>
      <c r="G187" s="41">
        <v>14982</v>
      </c>
      <c r="H187" s="38">
        <f>SUM(Ikärakenne[[#This Row],[0–5-åringar]:[16 år fyllda]])</f>
        <v>17077</v>
      </c>
      <c r="I187" s="138">
        <v>5067325.8900000006</v>
      </c>
      <c r="J187" s="138">
        <v>1059753</v>
      </c>
      <c r="K187" s="138">
        <v>6414189.71</v>
      </c>
      <c r="L187" s="138">
        <v>5806948.8600000003</v>
      </c>
      <c r="M187" s="138">
        <v>959746.92</v>
      </c>
      <c r="N187" s="181">
        <f>SUM(Ikärakenne[[#This Row],[Ålder 0–5]:[Ålder 16+]])</f>
        <v>19307964.380000003</v>
      </c>
    </row>
    <row r="188" spans="1:14">
      <c r="A188" s="128">
        <v>595</v>
      </c>
      <c r="B188" s="124" t="s">
        <v>184</v>
      </c>
      <c r="C188" s="136">
        <v>165</v>
      </c>
      <c r="D188" s="41">
        <v>25</v>
      </c>
      <c r="E188" s="41">
        <v>220</v>
      </c>
      <c r="F188" s="41">
        <v>152</v>
      </c>
      <c r="G188" s="41">
        <v>3578</v>
      </c>
      <c r="H188" s="38">
        <f>SUM(Ikärakenne[[#This Row],[0–5-åringar]:[16 år fyllda]])</f>
        <v>4140</v>
      </c>
      <c r="I188" s="138">
        <v>1350741.1500000001</v>
      </c>
      <c r="J188" s="138">
        <v>217162.5</v>
      </c>
      <c r="K188" s="138">
        <v>1590892.6</v>
      </c>
      <c r="L188" s="138">
        <v>1890056.16</v>
      </c>
      <c r="M188" s="138">
        <v>229206.68000000002</v>
      </c>
      <c r="N188" s="181">
        <f>SUM(Ikärakenne[[#This Row],[Ålder 0–5]:[Ålder 16+]])</f>
        <v>5278059.09</v>
      </c>
    </row>
    <row r="189" spans="1:14">
      <c r="A189" s="128">
        <v>598</v>
      </c>
      <c r="B189" s="124" t="s">
        <v>877</v>
      </c>
      <c r="C189" s="136">
        <v>1028</v>
      </c>
      <c r="D189" s="41">
        <v>188</v>
      </c>
      <c r="E189" s="41">
        <v>1201</v>
      </c>
      <c r="F189" s="41">
        <v>667</v>
      </c>
      <c r="G189" s="41">
        <v>16123</v>
      </c>
      <c r="H189" s="38">
        <f>SUM(Ikärakenne[[#This Row],[0–5-åringar]:[16 år fyllda]])</f>
        <v>19207</v>
      </c>
      <c r="I189" s="138">
        <v>8415526.6799999997</v>
      </c>
      <c r="J189" s="138">
        <v>1633062</v>
      </c>
      <c r="K189" s="138">
        <v>8684827.3300000001</v>
      </c>
      <c r="L189" s="138">
        <v>8293864.8600000003</v>
      </c>
      <c r="M189" s="138">
        <v>1032839.38</v>
      </c>
      <c r="N189" s="181">
        <f>SUM(Ikärakenne[[#This Row],[Ålder 0–5]:[Ålder 16+]])</f>
        <v>28060120.249999996</v>
      </c>
    </row>
    <row r="190" spans="1:14">
      <c r="A190" s="128">
        <v>599</v>
      </c>
      <c r="B190" s="124" t="s">
        <v>186</v>
      </c>
      <c r="C190" s="136">
        <v>991</v>
      </c>
      <c r="D190" s="41">
        <v>162</v>
      </c>
      <c r="E190" s="41">
        <v>1050</v>
      </c>
      <c r="F190" s="41">
        <v>583</v>
      </c>
      <c r="G190" s="41">
        <v>8420</v>
      </c>
      <c r="H190" s="38">
        <f>SUM(Ikärakenne[[#This Row],[0–5-åringar]:[16 år fyllda]])</f>
        <v>11206</v>
      </c>
      <c r="I190" s="138">
        <v>8112633.21</v>
      </c>
      <c r="J190" s="138">
        <v>1407213</v>
      </c>
      <c r="K190" s="138">
        <v>7592896.5</v>
      </c>
      <c r="L190" s="138">
        <v>7249360.1399999997</v>
      </c>
      <c r="M190" s="138">
        <v>539385.20000000007</v>
      </c>
      <c r="N190" s="181">
        <f>SUM(Ikärakenne[[#This Row],[Ålder 0–5]:[Ålder 16+]])</f>
        <v>24901488.050000001</v>
      </c>
    </row>
    <row r="191" spans="1:14">
      <c r="A191" s="128">
        <v>601</v>
      </c>
      <c r="B191" s="124" t="s">
        <v>187</v>
      </c>
      <c r="C191" s="136">
        <v>144</v>
      </c>
      <c r="D191" s="41">
        <v>28</v>
      </c>
      <c r="E191" s="41">
        <v>235</v>
      </c>
      <c r="F191" s="41">
        <v>151</v>
      </c>
      <c r="G191" s="41">
        <v>3228</v>
      </c>
      <c r="H191" s="38">
        <f>SUM(Ikärakenne[[#This Row],[0–5-åringar]:[16 år fyllda]])</f>
        <v>3786</v>
      </c>
      <c r="I191" s="138">
        <v>1178828.6400000001</v>
      </c>
      <c r="J191" s="138">
        <v>243222</v>
      </c>
      <c r="K191" s="138">
        <v>1699362.55</v>
      </c>
      <c r="L191" s="138">
        <v>1877621.58</v>
      </c>
      <c r="M191" s="138">
        <v>206785.68</v>
      </c>
      <c r="N191" s="181">
        <f>SUM(Ikärakenne[[#This Row],[Ålder 0–5]:[Ålder 16+]])</f>
        <v>5205820.45</v>
      </c>
    </row>
    <row r="192" spans="1:14">
      <c r="A192" s="128">
        <v>604</v>
      </c>
      <c r="B192" s="124" t="s">
        <v>878</v>
      </c>
      <c r="C192" s="136">
        <v>1285</v>
      </c>
      <c r="D192" s="41">
        <v>272</v>
      </c>
      <c r="E192" s="41">
        <v>1774</v>
      </c>
      <c r="F192" s="41">
        <v>874</v>
      </c>
      <c r="G192" s="41">
        <v>16200</v>
      </c>
      <c r="H192" s="38">
        <f>SUM(Ikärakenne[[#This Row],[0–5-åringar]:[16 år fyllda]])</f>
        <v>20405</v>
      </c>
      <c r="I192" s="138">
        <v>10519408.35</v>
      </c>
      <c r="J192" s="138">
        <v>2362728</v>
      </c>
      <c r="K192" s="138">
        <v>12828379.42</v>
      </c>
      <c r="L192" s="138">
        <v>10867822.92</v>
      </c>
      <c r="M192" s="138">
        <v>1037772</v>
      </c>
      <c r="N192" s="181">
        <f>SUM(Ikärakenne[[#This Row],[Ålder 0–5]:[Ålder 16+]])</f>
        <v>37616110.689999998</v>
      </c>
    </row>
    <row r="193" spans="1:14">
      <c r="A193" s="128">
        <v>607</v>
      </c>
      <c r="B193" s="124" t="s">
        <v>189</v>
      </c>
      <c r="C193" s="136">
        <v>183</v>
      </c>
      <c r="D193" s="41">
        <v>50</v>
      </c>
      <c r="E193" s="41">
        <v>230</v>
      </c>
      <c r="F193" s="41">
        <v>115</v>
      </c>
      <c r="G193" s="41">
        <v>3506</v>
      </c>
      <c r="H193" s="38">
        <f>SUM(Ikärakenne[[#This Row],[0–5-åringar]:[16 år fyllda]])</f>
        <v>4084</v>
      </c>
      <c r="I193" s="138">
        <v>1498094.73</v>
      </c>
      <c r="J193" s="138">
        <v>434325</v>
      </c>
      <c r="K193" s="138">
        <v>1663205.9</v>
      </c>
      <c r="L193" s="138">
        <v>1429976.7</v>
      </c>
      <c r="M193" s="138">
        <v>224594.36000000002</v>
      </c>
      <c r="N193" s="181">
        <f>SUM(Ikärakenne[[#This Row],[Ålder 0–5]:[Ålder 16+]])</f>
        <v>5250196.6900000004</v>
      </c>
    </row>
    <row r="194" spans="1:14">
      <c r="A194" s="128">
        <v>608</v>
      </c>
      <c r="B194" s="124" t="s">
        <v>879</v>
      </c>
      <c r="C194" s="136">
        <v>74</v>
      </c>
      <c r="D194" s="41">
        <v>18</v>
      </c>
      <c r="E194" s="41">
        <v>124</v>
      </c>
      <c r="F194" s="41">
        <v>74</v>
      </c>
      <c r="G194" s="41">
        <v>1690</v>
      </c>
      <c r="H194" s="38">
        <f>SUM(Ikärakenne[[#This Row],[0–5-åringar]:[16 år fyllda]])</f>
        <v>1980</v>
      </c>
      <c r="I194" s="138">
        <v>605786.94000000006</v>
      </c>
      <c r="J194" s="138">
        <v>156357</v>
      </c>
      <c r="K194" s="138">
        <v>896684.92</v>
      </c>
      <c r="L194" s="138">
        <v>920158.92</v>
      </c>
      <c r="M194" s="138">
        <v>108261.40000000001</v>
      </c>
      <c r="N194" s="181">
        <f>SUM(Ikärakenne[[#This Row],[Ålder 0–5]:[Ålder 16+]])</f>
        <v>2687249.18</v>
      </c>
    </row>
    <row r="195" spans="1:14">
      <c r="A195" s="128">
        <v>609</v>
      </c>
      <c r="B195" s="124" t="s">
        <v>880</v>
      </c>
      <c r="C195" s="136">
        <v>3837</v>
      </c>
      <c r="D195" s="41">
        <v>722</v>
      </c>
      <c r="E195" s="41">
        <v>5008</v>
      </c>
      <c r="F195" s="41">
        <v>2573</v>
      </c>
      <c r="G195" s="41">
        <v>71065</v>
      </c>
      <c r="H195" s="38">
        <f>SUM(Ikärakenne[[#This Row],[0–5-åringar]:[16 år fyllda]])</f>
        <v>83205</v>
      </c>
      <c r="I195" s="138">
        <v>31410871.470000003</v>
      </c>
      <c r="J195" s="138">
        <v>6271653</v>
      </c>
      <c r="K195" s="138">
        <v>36214500.640000001</v>
      </c>
      <c r="L195" s="138">
        <v>31994174.34</v>
      </c>
      <c r="M195" s="138">
        <v>4552423.9000000004</v>
      </c>
      <c r="N195" s="181">
        <f>SUM(Ikärakenne[[#This Row],[Ålder 0–5]:[Ålder 16+]])</f>
        <v>110443623.35000001</v>
      </c>
    </row>
    <row r="196" spans="1:14">
      <c r="A196" s="124">
        <v>611</v>
      </c>
      <c r="B196" s="124" t="s">
        <v>881</v>
      </c>
      <c r="C196" s="136">
        <v>298</v>
      </c>
      <c r="D196" s="41">
        <v>53</v>
      </c>
      <c r="E196" s="41">
        <v>406</v>
      </c>
      <c r="F196" s="41">
        <v>241</v>
      </c>
      <c r="G196" s="41">
        <v>4013</v>
      </c>
      <c r="H196" s="38">
        <f>SUM(Ikärakenne[[#This Row],[0–5-åringar]:[16 år fyllda]])</f>
        <v>5011</v>
      </c>
      <c r="I196" s="138">
        <v>2439520.38</v>
      </c>
      <c r="J196" s="138">
        <v>460384.5</v>
      </c>
      <c r="K196" s="138">
        <v>2935919.98</v>
      </c>
      <c r="L196" s="138">
        <v>2996733.78</v>
      </c>
      <c r="M196" s="138">
        <v>257072.78</v>
      </c>
      <c r="N196" s="181">
        <f>SUM(Ikärakenne[[#This Row],[Ålder 0–5]:[Ålder 16+]])</f>
        <v>9089631.4199999981</v>
      </c>
    </row>
    <row r="197" spans="1:14">
      <c r="A197" s="128">
        <v>614</v>
      </c>
      <c r="B197" s="124" t="s">
        <v>193</v>
      </c>
      <c r="C197" s="136">
        <v>73</v>
      </c>
      <c r="D197" s="41">
        <v>14</v>
      </c>
      <c r="E197" s="41">
        <v>111</v>
      </c>
      <c r="F197" s="41">
        <v>62</v>
      </c>
      <c r="G197" s="41">
        <v>2739</v>
      </c>
      <c r="H197" s="38">
        <f>SUM(Ikärakenne[[#This Row],[0–5-åringar]:[16 år fyllda]])</f>
        <v>2999</v>
      </c>
      <c r="I197" s="138">
        <v>597600.63</v>
      </c>
      <c r="J197" s="138">
        <v>121611</v>
      </c>
      <c r="K197" s="138">
        <v>802677.63</v>
      </c>
      <c r="L197" s="138">
        <v>770943.96</v>
      </c>
      <c r="M197" s="138">
        <v>175460.34</v>
      </c>
      <c r="N197" s="181">
        <f>SUM(Ikärakenne[[#This Row],[Ålder 0–5]:[Ålder 16+]])</f>
        <v>2468293.5599999996</v>
      </c>
    </row>
    <row r="198" spans="1:14">
      <c r="A198" s="128">
        <v>615</v>
      </c>
      <c r="B198" s="124" t="s">
        <v>194</v>
      </c>
      <c r="C198" s="136">
        <v>340</v>
      </c>
      <c r="D198" s="41">
        <v>67</v>
      </c>
      <c r="E198" s="41">
        <v>549</v>
      </c>
      <c r="F198" s="41">
        <v>273</v>
      </c>
      <c r="G198" s="41">
        <v>6374</v>
      </c>
      <c r="H198" s="38">
        <f>SUM(Ikärakenne[[#This Row],[0–5-åringar]:[16 år fyllda]])</f>
        <v>7603</v>
      </c>
      <c r="I198" s="138">
        <v>2783345.4</v>
      </c>
      <c r="J198" s="138">
        <v>581995.5</v>
      </c>
      <c r="K198" s="138">
        <v>3970000.17</v>
      </c>
      <c r="L198" s="138">
        <v>3394640.34</v>
      </c>
      <c r="M198" s="138">
        <v>408318.44</v>
      </c>
      <c r="N198" s="181">
        <f>SUM(Ikärakenne[[#This Row],[Ålder 0–5]:[Ålder 16+]])</f>
        <v>11138299.85</v>
      </c>
    </row>
    <row r="199" spans="1:14">
      <c r="A199" s="128">
        <v>616</v>
      </c>
      <c r="B199" s="124" t="s">
        <v>195</v>
      </c>
      <c r="C199" s="136">
        <v>77</v>
      </c>
      <c r="D199" s="41">
        <v>20</v>
      </c>
      <c r="E199" s="41">
        <v>128</v>
      </c>
      <c r="F199" s="41">
        <v>59</v>
      </c>
      <c r="G199" s="41">
        <v>1523</v>
      </c>
      <c r="H199" s="38">
        <f>SUM(Ikärakenne[[#This Row],[0–5-åringar]:[16 år fyllda]])</f>
        <v>1807</v>
      </c>
      <c r="I199" s="138">
        <v>630345.87</v>
      </c>
      <c r="J199" s="138">
        <v>173730</v>
      </c>
      <c r="K199" s="138">
        <v>925610.24</v>
      </c>
      <c r="L199" s="138">
        <v>733640.22</v>
      </c>
      <c r="M199" s="138">
        <v>97563.38</v>
      </c>
      <c r="N199" s="181">
        <f>SUM(Ikärakenne[[#This Row],[Ålder 0–5]:[Ålder 16+]])</f>
        <v>2560889.71</v>
      </c>
    </row>
    <row r="200" spans="1:14">
      <c r="A200" s="128">
        <v>619</v>
      </c>
      <c r="B200" s="124" t="s">
        <v>196</v>
      </c>
      <c r="C200" s="136">
        <v>95</v>
      </c>
      <c r="D200" s="41">
        <v>28</v>
      </c>
      <c r="E200" s="41">
        <v>136</v>
      </c>
      <c r="F200" s="41">
        <v>84</v>
      </c>
      <c r="G200" s="41">
        <v>2332</v>
      </c>
      <c r="H200" s="38">
        <f>SUM(Ikärakenne[[#This Row],[0–5-åringar]:[16 år fyllda]])</f>
        <v>2675</v>
      </c>
      <c r="I200" s="138">
        <v>777699.45000000007</v>
      </c>
      <c r="J200" s="138">
        <v>243222</v>
      </c>
      <c r="K200" s="138">
        <v>983460.88</v>
      </c>
      <c r="L200" s="138">
        <v>1044504.72</v>
      </c>
      <c r="M200" s="138">
        <v>149387.92000000001</v>
      </c>
      <c r="N200" s="181">
        <f>SUM(Ikärakenne[[#This Row],[Ålder 0–5]:[Ålder 16+]])</f>
        <v>3198274.9699999997</v>
      </c>
    </row>
    <row r="201" spans="1:14">
      <c r="A201" s="128">
        <v>620</v>
      </c>
      <c r="B201" s="124" t="s">
        <v>197</v>
      </c>
      <c r="C201" s="136">
        <v>57</v>
      </c>
      <c r="D201" s="41">
        <v>13</v>
      </c>
      <c r="E201" s="41">
        <v>94</v>
      </c>
      <c r="F201" s="41">
        <v>56</v>
      </c>
      <c r="G201" s="41">
        <v>2160</v>
      </c>
      <c r="H201" s="38">
        <f>SUM(Ikärakenne[[#This Row],[0–5-åringar]:[16 år fyllda]])</f>
        <v>2380</v>
      </c>
      <c r="I201" s="138">
        <v>466619.67000000004</v>
      </c>
      <c r="J201" s="138">
        <v>112924.5</v>
      </c>
      <c r="K201" s="138">
        <v>679745.02</v>
      </c>
      <c r="L201" s="138">
        <v>696336.48</v>
      </c>
      <c r="M201" s="138">
        <v>138369.60000000001</v>
      </c>
      <c r="N201" s="181">
        <f>SUM(Ikärakenne[[#This Row],[Ålder 0–5]:[Ålder 16+]])</f>
        <v>2093995.27</v>
      </c>
    </row>
    <row r="202" spans="1:14">
      <c r="A202" s="128">
        <v>623</v>
      </c>
      <c r="B202" s="124" t="s">
        <v>198</v>
      </c>
      <c r="C202" s="136">
        <v>50</v>
      </c>
      <c r="D202" s="41">
        <v>6</v>
      </c>
      <c r="E202" s="41">
        <v>54</v>
      </c>
      <c r="F202" s="41">
        <v>39</v>
      </c>
      <c r="G202" s="41">
        <v>1958</v>
      </c>
      <c r="H202" s="38">
        <f>SUM(Ikärakenne[[#This Row],[0–5-åringar]:[16 år fyllda]])</f>
        <v>2107</v>
      </c>
      <c r="I202" s="138">
        <v>409315.5</v>
      </c>
      <c r="J202" s="138">
        <v>52119</v>
      </c>
      <c r="K202" s="138">
        <v>390491.82</v>
      </c>
      <c r="L202" s="138">
        <v>484948.62</v>
      </c>
      <c r="M202" s="138">
        <v>125429.48000000001</v>
      </c>
      <c r="N202" s="181">
        <f>SUM(Ikärakenne[[#This Row],[Ålder 0–5]:[Ålder 16+]])</f>
        <v>1462304.42</v>
      </c>
    </row>
    <row r="203" spans="1:14">
      <c r="A203" s="128">
        <v>624</v>
      </c>
      <c r="B203" s="124" t="s">
        <v>882</v>
      </c>
      <c r="C203" s="136">
        <v>234</v>
      </c>
      <c r="D203" s="41">
        <v>59</v>
      </c>
      <c r="E203" s="41">
        <v>386</v>
      </c>
      <c r="F203" s="41">
        <v>172</v>
      </c>
      <c r="G203" s="41">
        <v>4266</v>
      </c>
      <c r="H203" s="38">
        <f>SUM(Ikärakenne[[#This Row],[0–5-åringar]:[16 år fyllda]])</f>
        <v>5117</v>
      </c>
      <c r="I203" s="138">
        <v>1915596.54</v>
      </c>
      <c r="J203" s="138">
        <v>512503.5</v>
      </c>
      <c r="K203" s="138">
        <v>2791293.38</v>
      </c>
      <c r="L203" s="138">
        <v>2138747.7599999998</v>
      </c>
      <c r="M203" s="138">
        <v>273279.96000000002</v>
      </c>
      <c r="N203" s="181">
        <f>SUM(Ikärakenne[[#This Row],[Ålder 0–5]:[Ålder 16+]])</f>
        <v>7631421.1399999997</v>
      </c>
    </row>
    <row r="204" spans="1:14">
      <c r="A204" s="128">
        <v>625</v>
      </c>
      <c r="B204" s="124" t="s">
        <v>200</v>
      </c>
      <c r="C204" s="136">
        <v>146</v>
      </c>
      <c r="D204" s="41">
        <v>31</v>
      </c>
      <c r="E204" s="41">
        <v>235</v>
      </c>
      <c r="F204" s="41">
        <v>125</v>
      </c>
      <c r="G204" s="41">
        <v>2454</v>
      </c>
      <c r="H204" s="38">
        <f>SUM(Ikärakenne[[#This Row],[0–5-åringar]:[16 år fyllda]])</f>
        <v>2991</v>
      </c>
      <c r="I204" s="138">
        <v>1195201.26</v>
      </c>
      <c r="J204" s="138">
        <v>269281.5</v>
      </c>
      <c r="K204" s="138">
        <v>1699362.55</v>
      </c>
      <c r="L204" s="138">
        <v>1554322.5</v>
      </c>
      <c r="M204" s="138">
        <v>157203.24000000002</v>
      </c>
      <c r="N204" s="181">
        <f>SUM(Ikärakenne[[#This Row],[Ålder 0–5]:[Ålder 16+]])</f>
        <v>4875371.0500000007</v>
      </c>
    </row>
    <row r="205" spans="1:14">
      <c r="A205" s="128">
        <v>626</v>
      </c>
      <c r="B205" s="124" t="s">
        <v>201</v>
      </c>
      <c r="C205" s="136">
        <v>212</v>
      </c>
      <c r="D205" s="41">
        <v>49</v>
      </c>
      <c r="E205" s="41">
        <v>308</v>
      </c>
      <c r="F205" s="41">
        <v>154</v>
      </c>
      <c r="G205" s="41">
        <v>4112</v>
      </c>
      <c r="H205" s="38">
        <f>SUM(Ikärakenne[[#This Row],[0–5-åringar]:[16 år fyllda]])</f>
        <v>4835</v>
      </c>
      <c r="I205" s="138">
        <v>1735497.72</v>
      </c>
      <c r="J205" s="138">
        <v>425638.5</v>
      </c>
      <c r="K205" s="138">
        <v>2227249.64</v>
      </c>
      <c r="L205" s="138">
        <v>1914925.32</v>
      </c>
      <c r="M205" s="138">
        <v>263414.72000000003</v>
      </c>
      <c r="N205" s="181">
        <f>SUM(Ikärakenne[[#This Row],[Ålder 0–5]:[Ålder 16+]])</f>
        <v>6566725.8999999994</v>
      </c>
    </row>
    <row r="206" spans="1:14">
      <c r="A206" s="128">
        <v>630</v>
      </c>
      <c r="B206" s="124" t="s">
        <v>202</v>
      </c>
      <c r="C206" s="136">
        <v>139</v>
      </c>
      <c r="D206" s="41">
        <v>17</v>
      </c>
      <c r="E206" s="41">
        <v>147</v>
      </c>
      <c r="F206" s="41">
        <v>76</v>
      </c>
      <c r="G206" s="41">
        <v>1256</v>
      </c>
      <c r="H206" s="38">
        <f>SUM(Ikärakenne[[#This Row],[0–5-åringar]:[16 år fyllda]])</f>
        <v>1635</v>
      </c>
      <c r="I206" s="138">
        <v>1137897.0900000001</v>
      </c>
      <c r="J206" s="138">
        <v>147670.5</v>
      </c>
      <c r="K206" s="138">
        <v>1063005.51</v>
      </c>
      <c r="L206" s="138">
        <v>945028.08</v>
      </c>
      <c r="M206" s="138">
        <v>80459.360000000001</v>
      </c>
      <c r="N206" s="181">
        <f>SUM(Ikärakenne[[#This Row],[Ålder 0–5]:[Ålder 16+]])</f>
        <v>3374060.54</v>
      </c>
    </row>
    <row r="207" spans="1:14">
      <c r="A207" s="128">
        <v>631</v>
      </c>
      <c r="B207" s="124" t="s">
        <v>203</v>
      </c>
      <c r="C207" s="136">
        <v>96</v>
      </c>
      <c r="D207" s="41">
        <v>14</v>
      </c>
      <c r="E207" s="41">
        <v>135</v>
      </c>
      <c r="F207" s="41">
        <v>55</v>
      </c>
      <c r="G207" s="41">
        <v>1663</v>
      </c>
      <c r="H207" s="38">
        <f>SUM(Ikärakenne[[#This Row],[0–5-åringar]:[16 år fyllda]])</f>
        <v>1963</v>
      </c>
      <c r="I207" s="138">
        <v>785885.76</v>
      </c>
      <c r="J207" s="138">
        <v>121611</v>
      </c>
      <c r="K207" s="138">
        <v>976229.55</v>
      </c>
      <c r="L207" s="138">
        <v>683901.9</v>
      </c>
      <c r="M207" s="138">
        <v>106531.78</v>
      </c>
      <c r="N207" s="181">
        <f>SUM(Ikärakenne[[#This Row],[Ålder 0–5]:[Ålder 16+]])</f>
        <v>2674159.9899999998</v>
      </c>
    </row>
    <row r="208" spans="1:14">
      <c r="A208" s="128">
        <v>635</v>
      </c>
      <c r="B208" s="124" t="s">
        <v>204</v>
      </c>
      <c r="C208" s="136">
        <v>276</v>
      </c>
      <c r="D208" s="41">
        <v>64</v>
      </c>
      <c r="E208" s="41">
        <v>377</v>
      </c>
      <c r="F208" s="41">
        <v>236</v>
      </c>
      <c r="G208" s="41">
        <v>5394</v>
      </c>
      <c r="H208" s="38">
        <f>SUM(Ikärakenne[[#This Row],[0–5-åringar]:[16 år fyllda]])</f>
        <v>6347</v>
      </c>
      <c r="I208" s="138">
        <v>2259421.56</v>
      </c>
      <c r="J208" s="138">
        <v>555936</v>
      </c>
      <c r="K208" s="138">
        <v>2726211.41</v>
      </c>
      <c r="L208" s="138">
        <v>2934560.88</v>
      </c>
      <c r="M208" s="138">
        <v>345539.64</v>
      </c>
      <c r="N208" s="181">
        <f>SUM(Ikärakenne[[#This Row],[Ålder 0–5]:[Ålder 16+]])</f>
        <v>8821669.4900000021</v>
      </c>
    </row>
    <row r="209" spans="1:14">
      <c r="A209" s="128">
        <v>636</v>
      </c>
      <c r="B209" s="124" t="s">
        <v>205</v>
      </c>
      <c r="C209" s="136">
        <v>451</v>
      </c>
      <c r="D209" s="41">
        <v>80</v>
      </c>
      <c r="E209" s="41">
        <v>654</v>
      </c>
      <c r="F209" s="41">
        <v>331</v>
      </c>
      <c r="G209" s="41">
        <v>6638</v>
      </c>
      <c r="H209" s="38">
        <f>SUM(Ikärakenne[[#This Row],[0–5-åringar]:[16 år fyllda]])</f>
        <v>8154</v>
      </c>
      <c r="I209" s="138">
        <v>3692025.81</v>
      </c>
      <c r="J209" s="138">
        <v>694920</v>
      </c>
      <c r="K209" s="138">
        <v>4729289.82</v>
      </c>
      <c r="L209" s="138">
        <v>4115845.98</v>
      </c>
      <c r="M209" s="138">
        <v>425230.28</v>
      </c>
      <c r="N209" s="181">
        <f>SUM(Ikärakenne[[#This Row],[Ålder 0–5]:[Ålder 16+]])</f>
        <v>13657311.890000001</v>
      </c>
    </row>
    <row r="210" spans="1:14">
      <c r="A210" s="128">
        <v>638</v>
      </c>
      <c r="B210" s="124" t="s">
        <v>883</v>
      </c>
      <c r="C210" s="136">
        <v>2797</v>
      </c>
      <c r="D210" s="41">
        <v>541</v>
      </c>
      <c r="E210" s="41">
        <v>3772</v>
      </c>
      <c r="F210" s="41">
        <v>1952</v>
      </c>
      <c r="G210" s="41">
        <v>42170</v>
      </c>
      <c r="H210" s="38">
        <f>SUM(Ikärakenne[[#This Row],[0–5-åringar]:[16 år fyllda]])</f>
        <v>51232</v>
      </c>
      <c r="I210" s="138">
        <v>22897109.07</v>
      </c>
      <c r="J210" s="138">
        <v>4699396.5</v>
      </c>
      <c r="K210" s="138">
        <v>27276576.759999998</v>
      </c>
      <c r="L210" s="138">
        <v>24272300.16</v>
      </c>
      <c r="M210" s="138">
        <v>2701410.2</v>
      </c>
      <c r="N210" s="181">
        <f>SUM(Ikärakenne[[#This Row],[Ålder 0–5]:[Ålder 16+]])</f>
        <v>81846792.689999998</v>
      </c>
    </row>
    <row r="211" spans="1:14">
      <c r="A211" s="128">
        <v>678</v>
      </c>
      <c r="B211" s="124" t="s">
        <v>884</v>
      </c>
      <c r="C211" s="136">
        <v>1230</v>
      </c>
      <c r="D211" s="41">
        <v>265</v>
      </c>
      <c r="E211" s="41">
        <v>1928</v>
      </c>
      <c r="F211" s="41">
        <v>1033</v>
      </c>
      <c r="G211" s="41">
        <v>19617</v>
      </c>
      <c r="H211" s="38">
        <f>SUM(Ikärakenne[[#This Row],[0–5-åringar]:[16 år fyllda]])</f>
        <v>24073</v>
      </c>
      <c r="I211" s="138">
        <v>10069161.300000001</v>
      </c>
      <c r="J211" s="138">
        <v>2301922.5</v>
      </c>
      <c r="K211" s="138">
        <v>13942004.24</v>
      </c>
      <c r="L211" s="138">
        <v>12844921.140000001</v>
      </c>
      <c r="M211" s="138">
        <v>1256665.02</v>
      </c>
      <c r="N211" s="181">
        <f>SUM(Ikärakenne[[#This Row],[Ålder 0–5]:[Ålder 16+]])</f>
        <v>40414674.200000003</v>
      </c>
    </row>
    <row r="212" spans="1:14">
      <c r="A212" s="128">
        <v>680</v>
      </c>
      <c r="B212" s="124" t="s">
        <v>885</v>
      </c>
      <c r="C212" s="136">
        <v>1402</v>
      </c>
      <c r="D212" s="41">
        <v>249</v>
      </c>
      <c r="E212" s="41">
        <v>1648</v>
      </c>
      <c r="F212" s="41">
        <v>830</v>
      </c>
      <c r="G212" s="41">
        <v>20813</v>
      </c>
      <c r="H212" s="38">
        <f>SUM(Ikärakenne[[#This Row],[0–5-åringar]:[16 år fyllda]])</f>
        <v>24942</v>
      </c>
      <c r="I212" s="138">
        <v>11477206.620000001</v>
      </c>
      <c r="J212" s="138">
        <v>2162938.5</v>
      </c>
      <c r="K212" s="138">
        <v>11917231.84</v>
      </c>
      <c r="L212" s="138">
        <v>10320701.4</v>
      </c>
      <c r="M212" s="138">
        <v>1333280.78</v>
      </c>
      <c r="N212" s="181">
        <f>SUM(Ikärakenne[[#This Row],[Ålder 0–5]:[Ålder 16+]])</f>
        <v>37211359.140000001</v>
      </c>
    </row>
    <row r="213" spans="1:14">
      <c r="A213" s="128">
        <v>681</v>
      </c>
      <c r="B213" s="124" t="s">
        <v>209</v>
      </c>
      <c r="C213" s="136">
        <v>117</v>
      </c>
      <c r="D213" s="41">
        <v>28</v>
      </c>
      <c r="E213" s="41">
        <v>179</v>
      </c>
      <c r="F213" s="41">
        <v>81</v>
      </c>
      <c r="G213" s="41">
        <v>2903</v>
      </c>
      <c r="H213" s="38">
        <f>SUM(Ikärakenne[[#This Row],[0–5-åringar]:[16 år fyllda]])</f>
        <v>3308</v>
      </c>
      <c r="I213" s="138">
        <v>957798.27</v>
      </c>
      <c r="J213" s="138">
        <v>243222</v>
      </c>
      <c r="K213" s="138">
        <v>1294408.07</v>
      </c>
      <c r="L213" s="138">
        <v>1007200.98</v>
      </c>
      <c r="M213" s="138">
        <v>185966.18</v>
      </c>
      <c r="N213" s="181">
        <f>SUM(Ikärakenne[[#This Row],[Ålder 0–5]:[Ålder 16+]])</f>
        <v>3688595.5</v>
      </c>
    </row>
    <row r="214" spans="1:14">
      <c r="A214" s="128">
        <v>683</v>
      </c>
      <c r="B214" s="124" t="s">
        <v>210</v>
      </c>
      <c r="C214" s="136">
        <v>164</v>
      </c>
      <c r="D214" s="41">
        <v>34</v>
      </c>
      <c r="E214" s="41">
        <v>298</v>
      </c>
      <c r="F214" s="41">
        <v>164</v>
      </c>
      <c r="G214" s="41">
        <v>2958</v>
      </c>
      <c r="H214" s="38">
        <f>SUM(Ikärakenne[[#This Row],[0–5-åringar]:[16 år fyllda]])</f>
        <v>3618</v>
      </c>
      <c r="I214" s="138">
        <v>1342554.84</v>
      </c>
      <c r="J214" s="138">
        <v>295341</v>
      </c>
      <c r="K214" s="138">
        <v>2154936.34</v>
      </c>
      <c r="L214" s="138">
        <v>2039271.1199999999</v>
      </c>
      <c r="M214" s="138">
        <v>189489.48</v>
      </c>
      <c r="N214" s="181">
        <f>SUM(Ikärakenne[[#This Row],[Ålder 0–5]:[Ålder 16+]])</f>
        <v>6021592.7800000003</v>
      </c>
    </row>
    <row r="215" spans="1:14">
      <c r="A215" s="128">
        <v>684</v>
      </c>
      <c r="B215" s="124" t="s">
        <v>886</v>
      </c>
      <c r="C215" s="136">
        <v>1813</v>
      </c>
      <c r="D215" s="41">
        <v>338</v>
      </c>
      <c r="E215" s="41">
        <v>2353</v>
      </c>
      <c r="F215" s="41">
        <v>1235</v>
      </c>
      <c r="G215" s="41">
        <v>32928</v>
      </c>
      <c r="H215" s="38">
        <f>SUM(Ikärakenne[[#This Row],[0–5-åringar]:[16 år fyllda]])</f>
        <v>38667</v>
      </c>
      <c r="I215" s="138">
        <v>14841780.030000001</v>
      </c>
      <c r="J215" s="138">
        <v>2936037</v>
      </c>
      <c r="K215" s="138">
        <v>17015319.489999998</v>
      </c>
      <c r="L215" s="138">
        <v>15356706.300000001</v>
      </c>
      <c r="M215" s="138">
        <v>2109367.6800000002</v>
      </c>
      <c r="N215" s="181">
        <f>SUM(Ikärakenne[[#This Row],[Ålder 0–5]:[Ålder 16+]])</f>
        <v>52259210.499999993</v>
      </c>
    </row>
    <row r="216" spans="1:14">
      <c r="A216" s="128">
        <v>686</v>
      </c>
      <c r="B216" s="124" t="s">
        <v>212</v>
      </c>
      <c r="C216" s="136">
        <v>90</v>
      </c>
      <c r="D216" s="41">
        <v>21</v>
      </c>
      <c r="E216" s="41">
        <v>153</v>
      </c>
      <c r="F216" s="41">
        <v>96</v>
      </c>
      <c r="G216" s="41">
        <v>2604</v>
      </c>
      <c r="H216" s="38">
        <f>SUM(Ikärakenne[[#This Row],[0–5-åringar]:[16 år fyllda]])</f>
        <v>2964</v>
      </c>
      <c r="I216" s="138">
        <v>736767.9</v>
      </c>
      <c r="J216" s="138">
        <v>182416.5</v>
      </c>
      <c r="K216" s="138">
        <v>1106393.49</v>
      </c>
      <c r="L216" s="138">
        <v>1193719.68</v>
      </c>
      <c r="M216" s="138">
        <v>166812.24000000002</v>
      </c>
      <c r="N216" s="181">
        <f>SUM(Ikärakenne[[#This Row],[Ålder 0–5]:[Ålder 16+]])</f>
        <v>3386109.8100000005</v>
      </c>
    </row>
    <row r="217" spans="1:14">
      <c r="A217" s="128">
        <v>687</v>
      </c>
      <c r="B217" s="124" t="s">
        <v>213</v>
      </c>
      <c r="C217" s="136">
        <v>34</v>
      </c>
      <c r="D217" s="41">
        <v>5</v>
      </c>
      <c r="E217" s="41">
        <v>66</v>
      </c>
      <c r="F217" s="41">
        <v>49</v>
      </c>
      <c r="G217" s="41">
        <v>1323</v>
      </c>
      <c r="H217" s="38">
        <f>SUM(Ikärakenne[[#This Row],[0–5-åringar]:[16 år fyllda]])</f>
        <v>1477</v>
      </c>
      <c r="I217" s="138">
        <v>278334.54000000004</v>
      </c>
      <c r="J217" s="138">
        <v>43432.5</v>
      </c>
      <c r="K217" s="138">
        <v>477267.77999999997</v>
      </c>
      <c r="L217" s="138">
        <v>609294.42000000004</v>
      </c>
      <c r="M217" s="138">
        <v>84751.38</v>
      </c>
      <c r="N217" s="181">
        <f>SUM(Ikärakenne[[#This Row],[Ålder 0–5]:[Ålder 16+]])</f>
        <v>1493080.62</v>
      </c>
    </row>
    <row r="218" spans="1:14">
      <c r="A218" s="128">
        <v>689</v>
      </c>
      <c r="B218" s="124" t="s">
        <v>214</v>
      </c>
      <c r="C218" s="136">
        <v>76</v>
      </c>
      <c r="D218" s="41">
        <v>15</v>
      </c>
      <c r="E218" s="41">
        <v>126</v>
      </c>
      <c r="F218" s="41">
        <v>78</v>
      </c>
      <c r="G218" s="41">
        <v>2798</v>
      </c>
      <c r="H218" s="38">
        <f>SUM(Ikärakenne[[#This Row],[0–5-åringar]:[16 år fyllda]])</f>
        <v>3093</v>
      </c>
      <c r="I218" s="138">
        <v>622159.56000000006</v>
      </c>
      <c r="J218" s="138">
        <v>130297.5</v>
      </c>
      <c r="K218" s="138">
        <v>911147.58</v>
      </c>
      <c r="L218" s="138">
        <v>969897.24</v>
      </c>
      <c r="M218" s="138">
        <v>179239.88</v>
      </c>
      <c r="N218" s="181">
        <f>SUM(Ikärakenne[[#This Row],[Ålder 0–5]:[Ålder 16+]])</f>
        <v>2812741.76</v>
      </c>
    </row>
    <row r="219" spans="1:14">
      <c r="A219" s="128">
        <v>691</v>
      </c>
      <c r="B219" s="124" t="s">
        <v>215</v>
      </c>
      <c r="C219" s="136">
        <v>163</v>
      </c>
      <c r="D219" s="41">
        <v>39</v>
      </c>
      <c r="E219" s="41">
        <v>199</v>
      </c>
      <c r="F219" s="41">
        <v>119</v>
      </c>
      <c r="G219" s="41">
        <v>2116</v>
      </c>
      <c r="H219" s="38">
        <f>SUM(Ikärakenne[[#This Row],[0–5-åringar]:[16 år fyllda]])</f>
        <v>2636</v>
      </c>
      <c r="I219" s="138">
        <v>1334368.53</v>
      </c>
      <c r="J219" s="138">
        <v>338773.5</v>
      </c>
      <c r="K219" s="138">
        <v>1439034.67</v>
      </c>
      <c r="L219" s="138">
        <v>1479715.02</v>
      </c>
      <c r="M219" s="138">
        <v>135550.96</v>
      </c>
      <c r="N219" s="181">
        <f>SUM(Ikärakenne[[#This Row],[Ålder 0–5]:[Ålder 16+]])</f>
        <v>4727442.6800000006</v>
      </c>
    </row>
    <row r="220" spans="1:14">
      <c r="A220" s="128">
        <v>694</v>
      </c>
      <c r="B220" s="124" t="s">
        <v>216</v>
      </c>
      <c r="C220" s="136">
        <v>1333</v>
      </c>
      <c r="D220" s="41">
        <v>255</v>
      </c>
      <c r="E220" s="41">
        <v>1880</v>
      </c>
      <c r="F220" s="41">
        <v>1064</v>
      </c>
      <c r="G220" s="41">
        <v>23817</v>
      </c>
      <c r="H220" s="38">
        <f>SUM(Ikärakenne[[#This Row],[0–5-åringar]:[16 år fyllda]])</f>
        <v>28349</v>
      </c>
      <c r="I220" s="138">
        <v>10912351.23</v>
      </c>
      <c r="J220" s="138">
        <v>2215057.5</v>
      </c>
      <c r="K220" s="138">
        <v>13594900.4</v>
      </c>
      <c r="L220" s="138">
        <v>13230393.119999999</v>
      </c>
      <c r="M220" s="138">
        <v>1525717.02</v>
      </c>
      <c r="N220" s="181">
        <f>SUM(Ikärakenne[[#This Row],[Ålder 0–5]:[Ålder 16+]])</f>
        <v>41478419.270000003</v>
      </c>
    </row>
    <row r="221" spans="1:14">
      <c r="A221" s="128">
        <v>697</v>
      </c>
      <c r="B221" s="124" t="s">
        <v>217</v>
      </c>
      <c r="C221" s="136">
        <v>39</v>
      </c>
      <c r="D221" s="41">
        <v>10</v>
      </c>
      <c r="E221" s="41">
        <v>49</v>
      </c>
      <c r="F221" s="41">
        <v>32</v>
      </c>
      <c r="G221" s="41">
        <v>1044</v>
      </c>
      <c r="H221" s="38">
        <f>SUM(Ikärakenne[[#This Row],[0–5-åringar]:[16 år fyllda]])</f>
        <v>1174</v>
      </c>
      <c r="I221" s="138">
        <v>319266.09000000003</v>
      </c>
      <c r="J221" s="138">
        <v>86865</v>
      </c>
      <c r="K221" s="138">
        <v>354335.17</v>
      </c>
      <c r="L221" s="138">
        <v>397906.56</v>
      </c>
      <c r="M221" s="138">
        <v>66878.64</v>
      </c>
      <c r="N221" s="181">
        <f>SUM(Ikärakenne[[#This Row],[Ålder 0–5]:[Ålder 16+]])</f>
        <v>1225251.46</v>
      </c>
    </row>
    <row r="222" spans="1:14">
      <c r="A222" s="128">
        <v>698</v>
      </c>
      <c r="B222" s="124" t="s">
        <v>218</v>
      </c>
      <c r="C222" s="136">
        <v>3623</v>
      </c>
      <c r="D222" s="41">
        <v>643</v>
      </c>
      <c r="E222" s="41">
        <v>4438</v>
      </c>
      <c r="F222" s="41">
        <v>2285</v>
      </c>
      <c r="G222" s="41">
        <v>53546</v>
      </c>
      <c r="H222" s="38">
        <f>SUM(Ikärakenne[[#This Row],[0–5-åringar]:[16 år fyllda]])</f>
        <v>64535</v>
      </c>
      <c r="I222" s="138">
        <v>29659001.130000003</v>
      </c>
      <c r="J222" s="138">
        <v>5585419.5</v>
      </c>
      <c r="K222" s="138">
        <v>32092642.539999999</v>
      </c>
      <c r="L222" s="138">
        <v>28413015.300000001</v>
      </c>
      <c r="M222" s="138">
        <v>3430156.7600000002</v>
      </c>
      <c r="N222" s="181">
        <f>SUM(Ikärakenne[[#This Row],[Ålder 0–5]:[Ålder 16+]])</f>
        <v>99180235.230000004</v>
      </c>
    </row>
    <row r="223" spans="1:14">
      <c r="A223" s="128">
        <v>700</v>
      </c>
      <c r="B223" s="124" t="s">
        <v>219</v>
      </c>
      <c r="C223" s="136">
        <v>150</v>
      </c>
      <c r="D223" s="41">
        <v>37</v>
      </c>
      <c r="E223" s="41">
        <v>266</v>
      </c>
      <c r="F223" s="41">
        <v>150</v>
      </c>
      <c r="G223" s="41">
        <v>4239</v>
      </c>
      <c r="H223" s="38">
        <f>SUM(Ikärakenne[[#This Row],[0–5-åringar]:[16 år fyllda]])</f>
        <v>4842</v>
      </c>
      <c r="I223" s="138">
        <v>1227946.5</v>
      </c>
      <c r="J223" s="138">
        <v>321400.5</v>
      </c>
      <c r="K223" s="138">
        <v>1923533.78</v>
      </c>
      <c r="L223" s="138">
        <v>1865187</v>
      </c>
      <c r="M223" s="138">
        <v>271550.34000000003</v>
      </c>
      <c r="N223" s="181">
        <f>SUM(Ikärakenne[[#This Row],[Ålder 0–5]:[Ålder 16+]])</f>
        <v>5609618.1200000001</v>
      </c>
    </row>
    <row r="224" spans="1:14">
      <c r="A224" s="128">
        <v>702</v>
      </c>
      <c r="B224" s="124" t="s">
        <v>220</v>
      </c>
      <c r="C224" s="136">
        <v>140</v>
      </c>
      <c r="D224" s="41">
        <v>33</v>
      </c>
      <c r="E224" s="41">
        <v>187</v>
      </c>
      <c r="F224" s="41">
        <v>107</v>
      </c>
      <c r="G224" s="41">
        <v>3647</v>
      </c>
      <c r="H224" s="38">
        <f>SUM(Ikärakenne[[#This Row],[0–5-åringar]:[16 år fyllda]])</f>
        <v>4114</v>
      </c>
      <c r="I224" s="138">
        <v>1146083.4000000001</v>
      </c>
      <c r="J224" s="138">
        <v>286654.5</v>
      </c>
      <c r="K224" s="138">
        <v>1352258.71</v>
      </c>
      <c r="L224" s="138">
        <v>1330500.06</v>
      </c>
      <c r="M224" s="138">
        <v>233626.82</v>
      </c>
      <c r="N224" s="181">
        <f>SUM(Ikärakenne[[#This Row],[Ålder 0–5]:[Ålder 16+]])</f>
        <v>4349123.49</v>
      </c>
    </row>
    <row r="225" spans="1:14">
      <c r="A225" s="128">
        <v>704</v>
      </c>
      <c r="B225" s="124" t="s">
        <v>221</v>
      </c>
      <c r="C225" s="136">
        <v>460</v>
      </c>
      <c r="D225" s="41">
        <v>92</v>
      </c>
      <c r="E225" s="41">
        <v>567</v>
      </c>
      <c r="F225" s="41">
        <v>258</v>
      </c>
      <c r="G225" s="41">
        <v>5051</v>
      </c>
      <c r="H225" s="38">
        <f>SUM(Ikärakenne[[#This Row],[0–5-åringar]:[16 år fyllda]])</f>
        <v>6428</v>
      </c>
      <c r="I225" s="138">
        <v>3765702.6</v>
      </c>
      <c r="J225" s="138">
        <v>799158</v>
      </c>
      <c r="K225" s="138">
        <v>4100164.11</v>
      </c>
      <c r="L225" s="138">
        <v>3208121.64</v>
      </c>
      <c r="M225" s="138">
        <v>323567.06</v>
      </c>
      <c r="N225" s="181">
        <f>SUM(Ikärakenne[[#This Row],[Ålder 0–5]:[Ålder 16+]])</f>
        <v>12196713.41</v>
      </c>
    </row>
    <row r="226" spans="1:14">
      <c r="A226" s="128">
        <v>707</v>
      </c>
      <c r="B226" s="124" t="s">
        <v>222</v>
      </c>
      <c r="C226" s="136">
        <v>37</v>
      </c>
      <c r="D226" s="41">
        <v>9</v>
      </c>
      <c r="E226" s="41">
        <v>76</v>
      </c>
      <c r="F226" s="41">
        <v>41</v>
      </c>
      <c r="G226" s="41">
        <v>1797</v>
      </c>
      <c r="H226" s="38">
        <f>SUM(Ikärakenne[[#This Row],[0–5-åringar]:[16 år fyllda]])</f>
        <v>1960</v>
      </c>
      <c r="I226" s="138">
        <v>302893.47000000003</v>
      </c>
      <c r="J226" s="138">
        <v>78178.5</v>
      </c>
      <c r="K226" s="138">
        <v>549581.07999999996</v>
      </c>
      <c r="L226" s="138">
        <v>509817.77999999997</v>
      </c>
      <c r="M226" s="138">
        <v>115115.82</v>
      </c>
      <c r="N226" s="181">
        <f>SUM(Ikärakenne[[#This Row],[Ålder 0–5]:[Ålder 16+]])</f>
        <v>1555586.6500000001</v>
      </c>
    </row>
    <row r="227" spans="1:14">
      <c r="A227" s="128">
        <v>710</v>
      </c>
      <c r="B227" s="124" t="s">
        <v>887</v>
      </c>
      <c r="C227" s="136">
        <v>1321</v>
      </c>
      <c r="D227" s="41">
        <v>218</v>
      </c>
      <c r="E227" s="41">
        <v>1665</v>
      </c>
      <c r="F227" s="41">
        <v>933</v>
      </c>
      <c r="G227" s="41">
        <v>23169</v>
      </c>
      <c r="H227" s="38">
        <f>SUM(Ikärakenne[[#This Row],[0–5-åringar]:[16 år fyllda]])</f>
        <v>27306</v>
      </c>
      <c r="I227" s="138">
        <v>10814115.51</v>
      </c>
      <c r="J227" s="138">
        <v>1893657</v>
      </c>
      <c r="K227" s="138">
        <v>12040164.449999999</v>
      </c>
      <c r="L227" s="138">
        <v>11601463.140000001</v>
      </c>
      <c r="M227" s="138">
        <v>1484206.1400000001</v>
      </c>
      <c r="N227" s="181">
        <f>SUM(Ikärakenne[[#This Row],[Ålder 0–5]:[Ålder 16+]])</f>
        <v>37833606.240000002</v>
      </c>
    </row>
    <row r="228" spans="1:14">
      <c r="A228" s="128">
        <v>729</v>
      </c>
      <c r="B228" s="124" t="s">
        <v>224</v>
      </c>
      <c r="C228" s="136">
        <v>353</v>
      </c>
      <c r="D228" s="41">
        <v>80</v>
      </c>
      <c r="E228" s="41">
        <v>520</v>
      </c>
      <c r="F228" s="41">
        <v>298</v>
      </c>
      <c r="G228" s="41">
        <v>7724</v>
      </c>
      <c r="H228" s="38">
        <f>SUM(Ikärakenne[[#This Row],[0–5-åringar]:[16 år fyllda]])</f>
        <v>8975</v>
      </c>
      <c r="I228" s="138">
        <v>2889767.43</v>
      </c>
      <c r="J228" s="138">
        <v>694920</v>
      </c>
      <c r="K228" s="138">
        <v>3760291.6</v>
      </c>
      <c r="L228" s="138">
        <v>3705504.84</v>
      </c>
      <c r="M228" s="138">
        <v>494799.44</v>
      </c>
      <c r="N228" s="181">
        <f>SUM(Ikärakenne[[#This Row],[Ålder 0–5]:[Ålder 16+]])</f>
        <v>11545283.310000001</v>
      </c>
    </row>
    <row r="229" spans="1:14">
      <c r="A229" s="128">
        <v>732</v>
      </c>
      <c r="B229" s="124" t="s">
        <v>225</v>
      </c>
      <c r="C229" s="136">
        <v>74</v>
      </c>
      <c r="D229" s="41">
        <v>17</v>
      </c>
      <c r="E229" s="41">
        <v>127</v>
      </c>
      <c r="F229" s="41">
        <v>78</v>
      </c>
      <c r="G229" s="41">
        <v>3040</v>
      </c>
      <c r="H229" s="38">
        <f>SUM(Ikärakenne[[#This Row],[0–5-åringar]:[16 år fyllda]])</f>
        <v>3336</v>
      </c>
      <c r="I229" s="138">
        <v>605786.94000000006</v>
      </c>
      <c r="J229" s="138">
        <v>147670.5</v>
      </c>
      <c r="K229" s="138">
        <v>918378.91</v>
      </c>
      <c r="L229" s="138">
        <v>969897.24</v>
      </c>
      <c r="M229" s="138">
        <v>194742.39999999999</v>
      </c>
      <c r="N229" s="181">
        <f>SUM(Ikärakenne[[#This Row],[Ålder 0–5]:[Ålder 16+]])</f>
        <v>2836475.9899999998</v>
      </c>
    </row>
    <row r="230" spans="1:14">
      <c r="A230" s="128">
        <v>734</v>
      </c>
      <c r="B230" s="124" t="s">
        <v>226</v>
      </c>
      <c r="C230" s="136">
        <v>2038</v>
      </c>
      <c r="D230" s="41">
        <v>398</v>
      </c>
      <c r="E230" s="41">
        <v>3084</v>
      </c>
      <c r="F230" s="41">
        <v>1792</v>
      </c>
      <c r="G230" s="41">
        <v>43621</v>
      </c>
      <c r="H230" s="38">
        <f>SUM(Ikärakenne[[#This Row],[0–5-åringar]:[16 år fyllda]])</f>
        <v>50933</v>
      </c>
      <c r="I230" s="138">
        <v>16683699.780000001</v>
      </c>
      <c r="J230" s="138">
        <v>3457227</v>
      </c>
      <c r="K230" s="138">
        <v>22301421.719999999</v>
      </c>
      <c r="L230" s="138">
        <v>22282767.359999999</v>
      </c>
      <c r="M230" s="138">
        <v>2794361.2600000002</v>
      </c>
      <c r="N230" s="181">
        <f>SUM(Ikärakenne[[#This Row],[Ålder 0–5]:[Ålder 16+]])</f>
        <v>67519477.120000005</v>
      </c>
    </row>
    <row r="231" spans="1:14">
      <c r="A231" s="128">
        <v>738</v>
      </c>
      <c r="B231" s="124" t="s">
        <v>888</v>
      </c>
      <c r="C231" s="136">
        <v>134</v>
      </c>
      <c r="D231" s="41">
        <v>20</v>
      </c>
      <c r="E231" s="41">
        <v>208</v>
      </c>
      <c r="F231" s="41">
        <v>99</v>
      </c>
      <c r="G231" s="41">
        <v>2456</v>
      </c>
      <c r="H231" s="38">
        <f>SUM(Ikärakenne[[#This Row],[0–5-åringar]:[16 år fyllda]])</f>
        <v>2917</v>
      </c>
      <c r="I231" s="138">
        <v>1096965.54</v>
      </c>
      <c r="J231" s="138">
        <v>173730</v>
      </c>
      <c r="K231" s="138">
        <v>1504116.64</v>
      </c>
      <c r="L231" s="138">
        <v>1231023.42</v>
      </c>
      <c r="M231" s="138">
        <v>157331.36000000002</v>
      </c>
      <c r="N231" s="181">
        <f>SUM(Ikärakenne[[#This Row],[Ålder 0–5]:[Ålder 16+]])</f>
        <v>4163166.9599999995</v>
      </c>
    </row>
    <row r="232" spans="1:14">
      <c r="A232" s="128">
        <v>739</v>
      </c>
      <c r="B232" s="124" t="s">
        <v>228</v>
      </c>
      <c r="C232" s="136">
        <v>106</v>
      </c>
      <c r="D232" s="41">
        <v>20</v>
      </c>
      <c r="E232" s="41">
        <v>166</v>
      </c>
      <c r="F232" s="41">
        <v>94</v>
      </c>
      <c r="G232" s="41">
        <v>2870</v>
      </c>
      <c r="H232" s="38">
        <f>SUM(Ikärakenne[[#This Row],[0–5-åringar]:[16 år fyllda]])</f>
        <v>3256</v>
      </c>
      <c r="I232" s="138">
        <v>867748.86</v>
      </c>
      <c r="J232" s="138">
        <v>173730</v>
      </c>
      <c r="K232" s="138">
        <v>1200400.78</v>
      </c>
      <c r="L232" s="138">
        <v>1168850.52</v>
      </c>
      <c r="M232" s="138">
        <v>183852.2</v>
      </c>
      <c r="N232" s="181">
        <f>SUM(Ikärakenne[[#This Row],[Ålder 0–5]:[Ålder 16+]])</f>
        <v>3594582.3600000003</v>
      </c>
    </row>
    <row r="233" spans="1:14">
      <c r="A233" s="128">
        <v>740</v>
      </c>
      <c r="B233" s="124" t="s">
        <v>889</v>
      </c>
      <c r="C233" s="136">
        <v>1001</v>
      </c>
      <c r="D233" s="41">
        <v>261</v>
      </c>
      <c r="E233" s="41">
        <v>1629</v>
      </c>
      <c r="F233" s="41">
        <v>930</v>
      </c>
      <c r="G233" s="41">
        <v>28264</v>
      </c>
      <c r="H233" s="38">
        <f>SUM(Ikärakenne[[#This Row],[0–5-åringar]:[16 år fyllda]])</f>
        <v>32085</v>
      </c>
      <c r="I233" s="138">
        <v>8194496.3100000005</v>
      </c>
      <c r="J233" s="138">
        <v>2267176.5</v>
      </c>
      <c r="K233" s="138">
        <v>11779836.57</v>
      </c>
      <c r="L233" s="138">
        <v>11564159.4</v>
      </c>
      <c r="M233" s="138">
        <v>1810591.84</v>
      </c>
      <c r="N233" s="181">
        <f>SUM(Ikärakenne[[#This Row],[Ålder 0–5]:[Ålder 16+]])</f>
        <v>35616260.620000005</v>
      </c>
    </row>
    <row r="234" spans="1:14">
      <c r="A234" s="128">
        <v>742</v>
      </c>
      <c r="B234" s="124" t="s">
        <v>230</v>
      </c>
      <c r="C234" s="136">
        <v>42</v>
      </c>
      <c r="D234" s="41">
        <v>7</v>
      </c>
      <c r="E234" s="41">
        <v>43</v>
      </c>
      <c r="F234" s="41">
        <v>15</v>
      </c>
      <c r="G234" s="41">
        <v>881</v>
      </c>
      <c r="H234" s="38">
        <f>SUM(Ikärakenne[[#This Row],[0–5-åringar]:[16 år fyllda]])</f>
        <v>988</v>
      </c>
      <c r="I234" s="138">
        <v>343825.02</v>
      </c>
      <c r="J234" s="138">
        <v>60805.5</v>
      </c>
      <c r="K234" s="138">
        <v>310947.19</v>
      </c>
      <c r="L234" s="138">
        <v>186518.7</v>
      </c>
      <c r="M234" s="138">
        <v>56436.86</v>
      </c>
      <c r="N234" s="181">
        <f>SUM(Ikärakenne[[#This Row],[Ålder 0–5]:[Ålder 16+]])</f>
        <v>958533.2699999999</v>
      </c>
    </row>
    <row r="235" spans="1:14">
      <c r="A235" s="128">
        <v>743</v>
      </c>
      <c r="B235" s="124" t="s">
        <v>231</v>
      </c>
      <c r="C235" s="136">
        <v>3854</v>
      </c>
      <c r="D235" s="41">
        <v>741</v>
      </c>
      <c r="E235" s="41">
        <v>4765</v>
      </c>
      <c r="F235" s="41">
        <v>2260</v>
      </c>
      <c r="G235" s="41">
        <v>53703</v>
      </c>
      <c r="H235" s="38">
        <f>SUM(Ikärakenne[[#This Row],[0–5-åringar]:[16 år fyllda]])</f>
        <v>65323</v>
      </c>
      <c r="I235" s="138">
        <v>31550038.740000002</v>
      </c>
      <c r="J235" s="138">
        <v>6436696.5</v>
      </c>
      <c r="K235" s="138">
        <v>34457287.450000003</v>
      </c>
      <c r="L235" s="138">
        <v>28102150.800000001</v>
      </c>
      <c r="M235" s="138">
        <v>3440214.18</v>
      </c>
      <c r="N235" s="181">
        <f>SUM(Ikärakenne[[#This Row],[Ålder 0–5]:[Ålder 16+]])</f>
        <v>103986387.67</v>
      </c>
    </row>
    <row r="236" spans="1:14">
      <c r="A236" s="128">
        <v>746</v>
      </c>
      <c r="B236" s="124" t="s">
        <v>232</v>
      </c>
      <c r="C236" s="136">
        <v>352</v>
      </c>
      <c r="D236" s="41">
        <v>61</v>
      </c>
      <c r="E236" s="41">
        <v>505</v>
      </c>
      <c r="F236" s="41">
        <v>303</v>
      </c>
      <c r="G236" s="41">
        <v>3514</v>
      </c>
      <c r="H236" s="38">
        <f>SUM(Ikärakenne[[#This Row],[0–5-åringar]:[16 år fyllda]])</f>
        <v>4735</v>
      </c>
      <c r="I236" s="138">
        <v>2881581.12</v>
      </c>
      <c r="J236" s="138">
        <v>529876.5</v>
      </c>
      <c r="K236" s="138">
        <v>3651821.65</v>
      </c>
      <c r="L236" s="138">
        <v>3767677.7399999998</v>
      </c>
      <c r="M236" s="138">
        <v>225106.84</v>
      </c>
      <c r="N236" s="181">
        <f>SUM(Ikärakenne[[#This Row],[Ålder 0–5]:[Ålder 16+]])</f>
        <v>11056063.85</v>
      </c>
    </row>
    <row r="237" spans="1:14">
      <c r="A237" s="128">
        <v>747</v>
      </c>
      <c r="B237" s="124" t="s">
        <v>233</v>
      </c>
      <c r="C237" s="136">
        <v>40</v>
      </c>
      <c r="D237" s="41">
        <v>8</v>
      </c>
      <c r="E237" s="41">
        <v>75</v>
      </c>
      <c r="F237" s="41">
        <v>29</v>
      </c>
      <c r="G237" s="41">
        <v>1156</v>
      </c>
      <c r="H237" s="38">
        <f>SUM(Ikärakenne[[#This Row],[0–5-åringar]:[16 år fyllda]])</f>
        <v>1308</v>
      </c>
      <c r="I237" s="138">
        <v>327452.40000000002</v>
      </c>
      <c r="J237" s="138">
        <v>69492</v>
      </c>
      <c r="K237" s="138">
        <v>542349.75</v>
      </c>
      <c r="L237" s="138">
        <v>360602.82</v>
      </c>
      <c r="M237" s="138">
        <v>74053.36</v>
      </c>
      <c r="N237" s="181">
        <f>SUM(Ikärakenne[[#This Row],[Ålder 0–5]:[Ålder 16+]])</f>
        <v>1373950.33</v>
      </c>
    </row>
    <row r="238" spans="1:14">
      <c r="A238" s="128">
        <v>748</v>
      </c>
      <c r="B238" s="124" t="s">
        <v>234</v>
      </c>
      <c r="C238" s="136">
        <v>317</v>
      </c>
      <c r="D238" s="41">
        <v>51</v>
      </c>
      <c r="E238" s="41">
        <v>474</v>
      </c>
      <c r="F238" s="41">
        <v>230</v>
      </c>
      <c r="G238" s="41">
        <v>3825</v>
      </c>
      <c r="H238" s="38">
        <f>SUM(Ikärakenne[[#This Row],[0–5-åringar]:[16 år fyllda]])</f>
        <v>4897</v>
      </c>
      <c r="I238" s="138">
        <v>2595060.27</v>
      </c>
      <c r="J238" s="138">
        <v>443011.5</v>
      </c>
      <c r="K238" s="138">
        <v>3427650.42</v>
      </c>
      <c r="L238" s="138">
        <v>2859953.4</v>
      </c>
      <c r="M238" s="138">
        <v>245029.5</v>
      </c>
      <c r="N238" s="181">
        <f>SUM(Ikärakenne[[#This Row],[Ålder 0–5]:[Ålder 16+]])</f>
        <v>9570705.0899999999</v>
      </c>
    </row>
    <row r="239" spans="1:14">
      <c r="A239" s="128">
        <v>749</v>
      </c>
      <c r="B239" s="124" t="s">
        <v>235</v>
      </c>
      <c r="C239" s="136">
        <v>1304</v>
      </c>
      <c r="D239" s="41">
        <v>273</v>
      </c>
      <c r="E239" s="41">
        <v>1832</v>
      </c>
      <c r="F239" s="41">
        <v>924</v>
      </c>
      <c r="G239" s="41">
        <v>16899</v>
      </c>
      <c r="H239" s="38">
        <f>SUM(Ikärakenne[[#This Row],[0–5-åringar]:[16 år fyllda]])</f>
        <v>21232</v>
      </c>
      <c r="I239" s="138">
        <v>10674948.24</v>
      </c>
      <c r="J239" s="138">
        <v>2371414.5</v>
      </c>
      <c r="K239" s="138">
        <v>13247796.560000001</v>
      </c>
      <c r="L239" s="138">
        <v>11489551.92</v>
      </c>
      <c r="M239" s="138">
        <v>1082549.94</v>
      </c>
      <c r="N239" s="181">
        <f>SUM(Ikärakenne[[#This Row],[Ålder 0–5]:[Ålder 16+]])</f>
        <v>38866261.159999996</v>
      </c>
    </row>
    <row r="240" spans="1:14">
      <c r="A240" s="128">
        <v>751</v>
      </c>
      <c r="B240" s="124" t="s">
        <v>236</v>
      </c>
      <c r="C240" s="136">
        <v>105</v>
      </c>
      <c r="D240" s="41">
        <v>20</v>
      </c>
      <c r="E240" s="41">
        <v>177</v>
      </c>
      <c r="F240" s="41">
        <v>102</v>
      </c>
      <c r="G240" s="41">
        <v>2473</v>
      </c>
      <c r="H240" s="38">
        <f>SUM(Ikärakenne[[#This Row],[0–5-åringar]:[16 år fyllda]])</f>
        <v>2877</v>
      </c>
      <c r="I240" s="138">
        <v>859562.55</v>
      </c>
      <c r="J240" s="138">
        <v>173730</v>
      </c>
      <c r="K240" s="138">
        <v>1279945.4099999999</v>
      </c>
      <c r="L240" s="138">
        <v>1268327.1599999999</v>
      </c>
      <c r="M240" s="138">
        <v>158420.38</v>
      </c>
      <c r="N240" s="181">
        <f>SUM(Ikärakenne[[#This Row],[Ålder 0–5]:[Ålder 16+]])</f>
        <v>3739985.5</v>
      </c>
    </row>
    <row r="241" spans="1:14">
      <c r="A241" s="128">
        <v>753</v>
      </c>
      <c r="B241" s="124" t="s">
        <v>890</v>
      </c>
      <c r="C241" s="136">
        <v>1318</v>
      </c>
      <c r="D241" s="41">
        <v>260</v>
      </c>
      <c r="E241" s="41">
        <v>1725</v>
      </c>
      <c r="F241" s="41">
        <v>935</v>
      </c>
      <c r="G241" s="41">
        <v>18082</v>
      </c>
      <c r="H241" s="38">
        <f>SUM(Ikärakenne[[#This Row],[0–5-åringar]:[16 år fyllda]])</f>
        <v>22320</v>
      </c>
      <c r="I241" s="138">
        <v>10789556.58</v>
      </c>
      <c r="J241" s="138">
        <v>2258490</v>
      </c>
      <c r="K241" s="138">
        <v>12474044.25</v>
      </c>
      <c r="L241" s="138">
        <v>11626332.300000001</v>
      </c>
      <c r="M241" s="138">
        <v>1158332.92</v>
      </c>
      <c r="N241" s="181">
        <f>SUM(Ikärakenne[[#This Row],[Ålder 0–5]:[Ålder 16+]])</f>
        <v>38306756.049999997</v>
      </c>
    </row>
    <row r="242" spans="1:14">
      <c r="A242" s="128">
        <v>755</v>
      </c>
      <c r="B242" s="124" t="s">
        <v>891</v>
      </c>
      <c r="C242" s="136">
        <v>321</v>
      </c>
      <c r="D242" s="41">
        <v>72</v>
      </c>
      <c r="E242" s="41">
        <v>452</v>
      </c>
      <c r="F242" s="41">
        <v>266</v>
      </c>
      <c r="G242" s="41">
        <v>5106</v>
      </c>
      <c r="H242" s="38">
        <f>SUM(Ikärakenne[[#This Row],[0–5-åringar]:[16 år fyllda]])</f>
        <v>6217</v>
      </c>
      <c r="I242" s="138">
        <v>2627805.5100000002</v>
      </c>
      <c r="J242" s="138">
        <v>625428</v>
      </c>
      <c r="K242" s="138">
        <v>3268561.16</v>
      </c>
      <c r="L242" s="138">
        <v>3307598.28</v>
      </c>
      <c r="M242" s="138">
        <v>327090.36</v>
      </c>
      <c r="N242" s="181">
        <f>SUM(Ikärakenne[[#This Row],[Ålder 0–5]:[Ålder 16+]])</f>
        <v>10156483.309999999</v>
      </c>
    </row>
    <row r="243" spans="1:14">
      <c r="A243" s="128">
        <v>758</v>
      </c>
      <c r="B243" s="124" t="s">
        <v>239</v>
      </c>
      <c r="C243" s="136">
        <v>344</v>
      </c>
      <c r="D243" s="41">
        <v>73</v>
      </c>
      <c r="E243" s="41">
        <v>506</v>
      </c>
      <c r="F243" s="41">
        <v>252</v>
      </c>
      <c r="G243" s="41">
        <v>6959</v>
      </c>
      <c r="H243" s="38">
        <f>SUM(Ikärakenne[[#This Row],[0–5-åringar]:[16 år fyllda]])</f>
        <v>8134</v>
      </c>
      <c r="I243" s="138">
        <v>2816090.64</v>
      </c>
      <c r="J243" s="138">
        <v>634114.5</v>
      </c>
      <c r="K243" s="138">
        <v>3659052.98</v>
      </c>
      <c r="L243" s="138">
        <v>3133514.16</v>
      </c>
      <c r="M243" s="138">
        <v>445793.54000000004</v>
      </c>
      <c r="N243" s="181">
        <f>SUM(Ikärakenne[[#This Row],[Ålder 0–5]:[Ålder 16+]])</f>
        <v>10688565.82</v>
      </c>
    </row>
    <row r="244" spans="1:14">
      <c r="A244" s="128">
        <v>759</v>
      </c>
      <c r="B244" s="124" t="s">
        <v>240</v>
      </c>
      <c r="C244" s="136">
        <v>97</v>
      </c>
      <c r="D244" s="41">
        <v>23</v>
      </c>
      <c r="E244" s="41">
        <v>157</v>
      </c>
      <c r="F244" s="41">
        <v>59</v>
      </c>
      <c r="G244" s="41">
        <v>1606</v>
      </c>
      <c r="H244" s="38">
        <f>SUM(Ikärakenne[[#This Row],[0–5-åringar]:[16 år fyllda]])</f>
        <v>1942</v>
      </c>
      <c r="I244" s="138">
        <v>794072.07000000007</v>
      </c>
      <c r="J244" s="138">
        <v>199789.5</v>
      </c>
      <c r="K244" s="138">
        <v>1135318.81</v>
      </c>
      <c r="L244" s="138">
        <v>733640.22</v>
      </c>
      <c r="M244" s="138">
        <v>102880.36</v>
      </c>
      <c r="N244" s="181">
        <f>SUM(Ikärakenne[[#This Row],[Ålder 0–5]:[Ålder 16+]])</f>
        <v>2965700.9599999995</v>
      </c>
    </row>
    <row r="245" spans="1:14">
      <c r="A245" s="128">
        <v>761</v>
      </c>
      <c r="B245" s="124" t="s">
        <v>241</v>
      </c>
      <c r="C245" s="136">
        <v>331</v>
      </c>
      <c r="D245" s="41">
        <v>69</v>
      </c>
      <c r="E245" s="41">
        <v>508</v>
      </c>
      <c r="F245" s="41">
        <v>258</v>
      </c>
      <c r="G245" s="41">
        <v>7260</v>
      </c>
      <c r="H245" s="38">
        <f>SUM(Ikärakenne[[#This Row],[0–5-åringar]:[16 år fyllda]])</f>
        <v>8426</v>
      </c>
      <c r="I245" s="138">
        <v>2709668.6100000003</v>
      </c>
      <c r="J245" s="138">
        <v>599368.5</v>
      </c>
      <c r="K245" s="138">
        <v>3673515.64</v>
      </c>
      <c r="L245" s="138">
        <v>3208121.64</v>
      </c>
      <c r="M245" s="138">
        <v>465075.60000000003</v>
      </c>
      <c r="N245" s="181">
        <f>SUM(Ikärakenne[[#This Row],[Ålder 0–5]:[Ålder 16+]])</f>
        <v>10655749.99</v>
      </c>
    </row>
    <row r="246" spans="1:14">
      <c r="A246" s="128">
        <v>762</v>
      </c>
      <c r="B246" s="124" t="s">
        <v>242</v>
      </c>
      <c r="C246" s="136">
        <v>128</v>
      </c>
      <c r="D246" s="41">
        <v>32</v>
      </c>
      <c r="E246" s="41">
        <v>193</v>
      </c>
      <c r="F246" s="41">
        <v>109</v>
      </c>
      <c r="G246" s="41">
        <v>3210</v>
      </c>
      <c r="H246" s="38">
        <f>SUM(Ikärakenne[[#This Row],[0–5-åringar]:[16 år fyllda]])</f>
        <v>3672</v>
      </c>
      <c r="I246" s="138">
        <v>1047847.68</v>
      </c>
      <c r="J246" s="138">
        <v>277968</v>
      </c>
      <c r="K246" s="138">
        <v>1395646.69</v>
      </c>
      <c r="L246" s="138">
        <v>1355369.22</v>
      </c>
      <c r="M246" s="138">
        <v>205632.6</v>
      </c>
      <c r="N246" s="181">
        <f>SUM(Ikärakenne[[#This Row],[Ålder 0–5]:[Ålder 16+]])</f>
        <v>4282464.1899999995</v>
      </c>
    </row>
    <row r="247" spans="1:14">
      <c r="A247" s="128">
        <v>765</v>
      </c>
      <c r="B247" s="124" t="s">
        <v>243</v>
      </c>
      <c r="C247" s="136">
        <v>495</v>
      </c>
      <c r="D247" s="41">
        <v>103</v>
      </c>
      <c r="E247" s="41">
        <v>698</v>
      </c>
      <c r="F247" s="41">
        <v>350</v>
      </c>
      <c r="G247" s="41">
        <v>8708</v>
      </c>
      <c r="H247" s="38">
        <f>SUM(Ikärakenne[[#This Row],[0–5-åringar]:[16 år fyllda]])</f>
        <v>10354</v>
      </c>
      <c r="I247" s="138">
        <v>4052223.45</v>
      </c>
      <c r="J247" s="138">
        <v>894709.5</v>
      </c>
      <c r="K247" s="138">
        <v>5047468.34</v>
      </c>
      <c r="L247" s="138">
        <v>4352103</v>
      </c>
      <c r="M247" s="138">
        <v>557834.48</v>
      </c>
      <c r="N247" s="181">
        <f>SUM(Ikärakenne[[#This Row],[Ålder 0–5]:[Ålder 16+]])</f>
        <v>14904338.77</v>
      </c>
    </row>
    <row r="248" spans="1:14">
      <c r="A248" s="128">
        <v>768</v>
      </c>
      <c r="B248" s="124" t="s">
        <v>244</v>
      </c>
      <c r="C248" s="136">
        <v>68</v>
      </c>
      <c r="D248" s="41">
        <v>19</v>
      </c>
      <c r="E248" s="41">
        <v>96</v>
      </c>
      <c r="F248" s="41">
        <v>35</v>
      </c>
      <c r="G248" s="41">
        <v>2157</v>
      </c>
      <c r="H248" s="38">
        <f>SUM(Ikärakenne[[#This Row],[0–5-åringar]:[16 år fyllda]])</f>
        <v>2375</v>
      </c>
      <c r="I248" s="138">
        <v>556669.08000000007</v>
      </c>
      <c r="J248" s="138">
        <v>165043.5</v>
      </c>
      <c r="K248" s="138">
        <v>694207.67999999993</v>
      </c>
      <c r="L248" s="138">
        <v>435210.3</v>
      </c>
      <c r="M248" s="138">
        <v>138177.42000000001</v>
      </c>
      <c r="N248" s="181">
        <f>SUM(Ikärakenne[[#This Row],[Ålder 0–5]:[Ålder 16+]])</f>
        <v>1989307.98</v>
      </c>
    </row>
    <row r="249" spans="1:14">
      <c r="A249" s="128">
        <v>777</v>
      </c>
      <c r="B249" s="124" t="s">
        <v>245</v>
      </c>
      <c r="C249" s="136">
        <v>216</v>
      </c>
      <c r="D249" s="41">
        <v>47</v>
      </c>
      <c r="E249" s="41">
        <v>341</v>
      </c>
      <c r="F249" s="41">
        <v>186</v>
      </c>
      <c r="G249" s="41">
        <v>6577</v>
      </c>
      <c r="H249" s="38">
        <f>SUM(Ikärakenne[[#This Row],[0–5-åringar]:[16 år fyllda]])</f>
        <v>7367</v>
      </c>
      <c r="I249" s="138">
        <v>1768242.9600000002</v>
      </c>
      <c r="J249" s="138">
        <v>408265.5</v>
      </c>
      <c r="K249" s="138">
        <v>2465883.5299999998</v>
      </c>
      <c r="L249" s="138">
        <v>2312831.88</v>
      </c>
      <c r="M249" s="138">
        <v>421322.62</v>
      </c>
      <c r="N249" s="181">
        <f>SUM(Ikärakenne[[#This Row],[Ålder 0–5]:[Ålder 16+]])</f>
        <v>7376546.4900000002</v>
      </c>
    </row>
    <row r="250" spans="1:14">
      <c r="A250" s="128">
        <v>778</v>
      </c>
      <c r="B250" s="124" t="s">
        <v>246</v>
      </c>
      <c r="C250" s="136">
        <v>262</v>
      </c>
      <c r="D250" s="41">
        <v>66</v>
      </c>
      <c r="E250" s="41">
        <v>406</v>
      </c>
      <c r="F250" s="41">
        <v>210</v>
      </c>
      <c r="G250" s="41">
        <v>5819</v>
      </c>
      <c r="H250" s="38">
        <f>SUM(Ikärakenne[[#This Row],[0–5-åringar]:[16 år fyllda]])</f>
        <v>6763</v>
      </c>
      <c r="I250" s="138">
        <v>2144813.2200000002</v>
      </c>
      <c r="J250" s="138">
        <v>573309</v>
      </c>
      <c r="K250" s="138">
        <v>2935919.98</v>
      </c>
      <c r="L250" s="138">
        <v>2611261.7999999998</v>
      </c>
      <c r="M250" s="138">
        <v>372765.14</v>
      </c>
      <c r="N250" s="181">
        <f>SUM(Ikärakenne[[#This Row],[Ålder 0–5]:[Ålder 16+]])</f>
        <v>8638069.1400000006</v>
      </c>
    </row>
    <row r="251" spans="1:14">
      <c r="A251" s="128">
        <v>781</v>
      </c>
      <c r="B251" s="124" t="s">
        <v>247</v>
      </c>
      <c r="C251" s="136">
        <v>86</v>
      </c>
      <c r="D251" s="41">
        <v>18</v>
      </c>
      <c r="E251" s="41">
        <v>132</v>
      </c>
      <c r="F251" s="41">
        <v>69</v>
      </c>
      <c r="G251" s="41">
        <v>3199</v>
      </c>
      <c r="H251" s="38">
        <f>SUM(Ikärakenne[[#This Row],[0–5-åringar]:[16 år fyllda]])</f>
        <v>3504</v>
      </c>
      <c r="I251" s="138">
        <v>704022.66</v>
      </c>
      <c r="J251" s="138">
        <v>156357</v>
      </c>
      <c r="K251" s="138">
        <v>954535.55999999994</v>
      </c>
      <c r="L251" s="138">
        <v>857986.02</v>
      </c>
      <c r="M251" s="138">
        <v>204927.94</v>
      </c>
      <c r="N251" s="181">
        <f>SUM(Ikärakenne[[#This Row],[Ålder 0–5]:[Ålder 16+]])</f>
        <v>2877829.18</v>
      </c>
    </row>
    <row r="252" spans="1:14">
      <c r="A252" s="128">
        <v>783</v>
      </c>
      <c r="B252" s="124" t="s">
        <v>248</v>
      </c>
      <c r="C252" s="136">
        <v>246</v>
      </c>
      <c r="D252" s="41">
        <v>61</v>
      </c>
      <c r="E252" s="41">
        <v>364</v>
      </c>
      <c r="F252" s="41">
        <v>216</v>
      </c>
      <c r="G252" s="41">
        <v>5532</v>
      </c>
      <c r="H252" s="38">
        <f>SUM(Ikärakenne[[#This Row],[0–5-åringar]:[16 år fyllda]])</f>
        <v>6419</v>
      </c>
      <c r="I252" s="138">
        <v>2013832.26</v>
      </c>
      <c r="J252" s="138">
        <v>529876.5</v>
      </c>
      <c r="K252" s="138">
        <v>2632204.12</v>
      </c>
      <c r="L252" s="138">
        <v>2685869.28</v>
      </c>
      <c r="M252" s="138">
        <v>354379.92</v>
      </c>
      <c r="N252" s="181">
        <f>SUM(Ikärakenne[[#This Row],[Ålder 0–5]:[Ålder 16+]])</f>
        <v>8216162.0800000001</v>
      </c>
    </row>
    <row r="253" spans="1:14">
      <c r="A253" s="128">
        <v>785</v>
      </c>
      <c r="B253" s="124" t="s">
        <v>249</v>
      </c>
      <c r="C253" s="41">
        <v>86</v>
      </c>
      <c r="D253" s="41">
        <v>31</v>
      </c>
      <c r="E253" s="41">
        <v>120</v>
      </c>
      <c r="F253" s="41">
        <v>71</v>
      </c>
      <c r="G253" s="41">
        <v>2318</v>
      </c>
      <c r="H253" s="38">
        <f>SUM(Ikärakenne[[#This Row],[0–5-åringar]:[16 år fyllda]])</f>
        <v>2626</v>
      </c>
      <c r="I253" s="138">
        <v>704022.66</v>
      </c>
      <c r="J253" s="138">
        <v>269281.5</v>
      </c>
      <c r="K253" s="138">
        <v>867759.6</v>
      </c>
      <c r="L253" s="138">
        <v>882855.18</v>
      </c>
      <c r="M253" s="138">
        <v>148491.08000000002</v>
      </c>
      <c r="N253" s="181">
        <f>SUM(Ikärakenne[[#This Row],[Ålder 0–5]:[Ålder 16+]])</f>
        <v>2872410.02</v>
      </c>
    </row>
    <row r="254" spans="1:14">
      <c r="A254" s="128">
        <v>790</v>
      </c>
      <c r="B254" s="124" t="s">
        <v>250</v>
      </c>
      <c r="C254" s="136">
        <v>1014</v>
      </c>
      <c r="D254" s="41">
        <v>200</v>
      </c>
      <c r="E254" s="41">
        <v>1467</v>
      </c>
      <c r="F254" s="41">
        <v>813</v>
      </c>
      <c r="G254" s="41">
        <v>20240</v>
      </c>
      <c r="H254" s="38">
        <f>SUM(Ikärakenne[[#This Row],[0–5-åringar]:[16 år fyllda]])</f>
        <v>23734</v>
      </c>
      <c r="I254" s="138">
        <v>8300918.3400000008</v>
      </c>
      <c r="J254" s="138">
        <v>1737300</v>
      </c>
      <c r="K254" s="138">
        <v>10608361.109999999</v>
      </c>
      <c r="L254" s="138">
        <v>10109313.539999999</v>
      </c>
      <c r="M254" s="138">
        <v>1296574.4000000001</v>
      </c>
      <c r="N254" s="181">
        <f>SUM(Ikärakenne[[#This Row],[Ålder 0–5]:[Ålder 16+]])</f>
        <v>32052467.389999997</v>
      </c>
    </row>
    <row r="255" spans="1:14">
      <c r="A255" s="128">
        <v>791</v>
      </c>
      <c r="B255" s="124" t="s">
        <v>251</v>
      </c>
      <c r="C255" s="136">
        <v>233</v>
      </c>
      <c r="D255" s="41">
        <v>42</v>
      </c>
      <c r="E255" s="41">
        <v>331</v>
      </c>
      <c r="F255" s="41">
        <v>172</v>
      </c>
      <c r="G255" s="41">
        <v>4251</v>
      </c>
      <c r="H255" s="38">
        <f>SUM(Ikärakenne[[#This Row],[0–5-åringar]:[16 år fyllda]])</f>
        <v>5029</v>
      </c>
      <c r="I255" s="138">
        <v>1907410.23</v>
      </c>
      <c r="J255" s="138">
        <v>364833</v>
      </c>
      <c r="K255" s="138">
        <v>2393570.23</v>
      </c>
      <c r="L255" s="138">
        <v>2138747.7599999998</v>
      </c>
      <c r="M255" s="138">
        <v>272319.06</v>
      </c>
      <c r="N255" s="181">
        <f>SUM(Ikärakenne[[#This Row],[Ålder 0–5]:[Ålder 16+]])</f>
        <v>7076880.2799999993</v>
      </c>
    </row>
    <row r="256" spans="1:14">
      <c r="A256" s="128">
        <v>831</v>
      </c>
      <c r="B256" s="124" t="s">
        <v>252</v>
      </c>
      <c r="C256" s="136">
        <v>210</v>
      </c>
      <c r="D256" s="41">
        <v>32</v>
      </c>
      <c r="E256" s="41">
        <v>321</v>
      </c>
      <c r="F256" s="41">
        <v>154</v>
      </c>
      <c r="G256" s="41">
        <v>3842</v>
      </c>
      <c r="H256" s="38">
        <f>SUM(Ikärakenne[[#This Row],[0–5-åringar]:[16 år fyllda]])</f>
        <v>4559</v>
      </c>
      <c r="I256" s="138">
        <v>1719125.1</v>
      </c>
      <c r="J256" s="138">
        <v>277968</v>
      </c>
      <c r="K256" s="138">
        <v>2321256.9300000002</v>
      </c>
      <c r="L256" s="138">
        <v>1914925.32</v>
      </c>
      <c r="M256" s="138">
        <v>246118.52000000002</v>
      </c>
      <c r="N256" s="181">
        <f>SUM(Ikärakenne[[#This Row],[Ålder 0–5]:[Ålder 16+]])</f>
        <v>6479393.870000001</v>
      </c>
    </row>
    <row r="257" spans="1:14">
      <c r="A257" s="128">
        <v>832</v>
      </c>
      <c r="B257" s="124" t="s">
        <v>253</v>
      </c>
      <c r="C257" s="136">
        <v>184</v>
      </c>
      <c r="D257" s="41">
        <v>25</v>
      </c>
      <c r="E257" s="41">
        <v>242</v>
      </c>
      <c r="F257" s="41">
        <v>147</v>
      </c>
      <c r="G257" s="41">
        <v>3227</v>
      </c>
      <c r="H257" s="38">
        <f>SUM(Ikärakenne[[#This Row],[0–5-åringar]:[16 år fyllda]])</f>
        <v>3825</v>
      </c>
      <c r="I257" s="138">
        <v>1506281.04</v>
      </c>
      <c r="J257" s="138">
        <v>217162.5</v>
      </c>
      <c r="K257" s="138">
        <v>1749981.8599999999</v>
      </c>
      <c r="L257" s="138">
        <v>1827883.26</v>
      </c>
      <c r="M257" s="138">
        <v>206721.62</v>
      </c>
      <c r="N257" s="181">
        <f>SUM(Ikärakenne[[#This Row],[Ålder 0–5]:[Ålder 16+]])</f>
        <v>5508030.2800000003</v>
      </c>
    </row>
    <row r="258" spans="1:14">
      <c r="A258" s="128">
        <v>833</v>
      </c>
      <c r="B258" s="124" t="s">
        <v>892</v>
      </c>
      <c r="C258" s="136">
        <v>77</v>
      </c>
      <c r="D258" s="41">
        <v>14</v>
      </c>
      <c r="E258" s="41">
        <v>96</v>
      </c>
      <c r="F258" s="41">
        <v>45</v>
      </c>
      <c r="G258" s="41">
        <v>1459</v>
      </c>
      <c r="H258" s="38">
        <f>SUM(Ikärakenne[[#This Row],[0–5-åringar]:[16 år fyllda]])</f>
        <v>1691</v>
      </c>
      <c r="I258" s="138">
        <v>630345.87</v>
      </c>
      <c r="J258" s="138">
        <v>121611</v>
      </c>
      <c r="K258" s="138">
        <v>694207.67999999993</v>
      </c>
      <c r="L258" s="138">
        <v>559556.1</v>
      </c>
      <c r="M258" s="138">
        <v>93463.540000000008</v>
      </c>
      <c r="N258" s="181">
        <f>SUM(Ikärakenne[[#This Row],[Ålder 0–5]:[Ålder 16+]])</f>
        <v>2099184.19</v>
      </c>
    </row>
    <row r="259" spans="1:14">
      <c r="A259" s="128">
        <v>834</v>
      </c>
      <c r="B259" s="124" t="s">
        <v>255</v>
      </c>
      <c r="C259" s="136">
        <v>261</v>
      </c>
      <c r="D259" s="41">
        <v>56</v>
      </c>
      <c r="E259" s="41">
        <v>350</v>
      </c>
      <c r="F259" s="41">
        <v>218</v>
      </c>
      <c r="G259" s="41">
        <v>4994</v>
      </c>
      <c r="H259" s="38">
        <f>SUM(Ikärakenne[[#This Row],[0–5-åringar]:[16 år fyllda]])</f>
        <v>5879</v>
      </c>
      <c r="I259" s="138">
        <v>2136626.91</v>
      </c>
      <c r="J259" s="138">
        <v>486444</v>
      </c>
      <c r="K259" s="138">
        <v>2530965.5</v>
      </c>
      <c r="L259" s="138">
        <v>2710738.44</v>
      </c>
      <c r="M259" s="138">
        <v>319915.64</v>
      </c>
      <c r="N259" s="181">
        <f>SUM(Ikärakenne[[#This Row],[Ålder 0–5]:[Ålder 16+]])</f>
        <v>8184690.4899999993</v>
      </c>
    </row>
    <row r="260" spans="1:14">
      <c r="A260" s="128">
        <v>837</v>
      </c>
      <c r="B260" s="124" t="s">
        <v>893</v>
      </c>
      <c r="C260" s="136">
        <v>12042</v>
      </c>
      <c r="D260" s="41">
        <v>2069</v>
      </c>
      <c r="E260" s="41">
        <v>13429</v>
      </c>
      <c r="F260" s="41">
        <v>6496</v>
      </c>
      <c r="G260" s="41">
        <v>214973</v>
      </c>
      <c r="H260" s="38">
        <f>SUM(Ikärakenne[[#This Row],[0–5-åringar]:[16 år fyllda]])</f>
        <v>249009</v>
      </c>
      <c r="I260" s="138">
        <v>98579545.020000011</v>
      </c>
      <c r="J260" s="138">
        <v>17972368.5</v>
      </c>
      <c r="K260" s="138">
        <v>97109530.569999993</v>
      </c>
      <c r="L260" s="138">
        <v>80775031.679999992</v>
      </c>
      <c r="M260" s="138">
        <v>13771170.380000001</v>
      </c>
      <c r="N260" s="181">
        <f>SUM(Ikärakenne[[#This Row],[Ålder 0–5]:[Ålder 16+]])</f>
        <v>308207646.14999998</v>
      </c>
    </row>
    <row r="261" spans="1:14">
      <c r="A261" s="128">
        <v>844</v>
      </c>
      <c r="B261" s="124" t="s">
        <v>257</v>
      </c>
      <c r="C261" s="136">
        <v>38</v>
      </c>
      <c r="D261" s="41">
        <v>9</v>
      </c>
      <c r="E261" s="41">
        <v>70</v>
      </c>
      <c r="F261" s="41">
        <v>19</v>
      </c>
      <c r="G261" s="41">
        <v>1305</v>
      </c>
      <c r="H261" s="38">
        <f>SUM(Ikärakenne[[#This Row],[0–5-åringar]:[16 år fyllda]])</f>
        <v>1441</v>
      </c>
      <c r="I261" s="138">
        <v>311079.78000000003</v>
      </c>
      <c r="J261" s="138">
        <v>78178.5</v>
      </c>
      <c r="K261" s="138">
        <v>506193.1</v>
      </c>
      <c r="L261" s="138">
        <v>236257.02</v>
      </c>
      <c r="M261" s="138">
        <v>83598.3</v>
      </c>
      <c r="N261" s="181">
        <f>SUM(Ikärakenne[[#This Row],[Ålder 0–5]:[Ålder 16+]])</f>
        <v>1215306.7</v>
      </c>
    </row>
    <row r="262" spans="1:14">
      <c r="A262" s="128">
        <v>845</v>
      </c>
      <c r="B262" s="124" t="s">
        <v>258</v>
      </c>
      <c r="C262" s="136">
        <v>151</v>
      </c>
      <c r="D262" s="41">
        <v>27</v>
      </c>
      <c r="E262" s="41">
        <v>202</v>
      </c>
      <c r="F262" s="41">
        <v>103</v>
      </c>
      <c r="G262" s="41">
        <v>2380</v>
      </c>
      <c r="H262" s="38">
        <f>SUM(Ikärakenne[[#This Row],[0–5-åringar]:[16 år fyllda]])</f>
        <v>2863</v>
      </c>
      <c r="I262" s="138">
        <v>1236132.81</v>
      </c>
      <c r="J262" s="138">
        <v>234535.5</v>
      </c>
      <c r="K262" s="138">
        <v>1460728.66</v>
      </c>
      <c r="L262" s="138">
        <v>1280761.74</v>
      </c>
      <c r="M262" s="138">
        <v>152462.80000000002</v>
      </c>
      <c r="N262" s="181">
        <f>SUM(Ikärakenne[[#This Row],[Ålder 0–5]:[Ålder 16+]])</f>
        <v>4364621.51</v>
      </c>
    </row>
    <row r="263" spans="1:14">
      <c r="A263" s="128">
        <v>846</v>
      </c>
      <c r="B263" s="124" t="s">
        <v>894</v>
      </c>
      <c r="C263" s="136">
        <v>210</v>
      </c>
      <c r="D263" s="41">
        <v>48</v>
      </c>
      <c r="E263" s="41">
        <v>308</v>
      </c>
      <c r="F263" s="41">
        <v>173</v>
      </c>
      <c r="G263" s="41">
        <v>4123</v>
      </c>
      <c r="H263" s="38">
        <f>SUM(Ikärakenne[[#This Row],[0–5-åringar]:[16 år fyllda]])</f>
        <v>4862</v>
      </c>
      <c r="I263" s="138">
        <v>1719125.1</v>
      </c>
      <c r="J263" s="138">
        <v>416952</v>
      </c>
      <c r="K263" s="138">
        <v>2227249.64</v>
      </c>
      <c r="L263" s="138">
        <v>2151182.34</v>
      </c>
      <c r="M263" s="138">
        <v>264119.38</v>
      </c>
      <c r="N263" s="181">
        <f>SUM(Ikärakenne[[#This Row],[Ålder 0–5]:[Ålder 16+]])</f>
        <v>6778628.46</v>
      </c>
    </row>
    <row r="264" spans="1:14">
      <c r="A264" s="128">
        <v>848</v>
      </c>
      <c r="B264" s="124" t="s">
        <v>260</v>
      </c>
      <c r="C264" s="136">
        <v>142</v>
      </c>
      <c r="D264" s="41">
        <v>40</v>
      </c>
      <c r="E264" s="41">
        <v>257</v>
      </c>
      <c r="F264" s="41">
        <v>122</v>
      </c>
      <c r="G264" s="41">
        <v>3599</v>
      </c>
      <c r="H264" s="38">
        <f>SUM(Ikärakenne[[#This Row],[0–5-åringar]:[16 år fyllda]])</f>
        <v>4160</v>
      </c>
      <c r="I264" s="138">
        <v>1162456.02</v>
      </c>
      <c r="J264" s="138">
        <v>347460</v>
      </c>
      <c r="K264" s="138">
        <v>1858451.81</v>
      </c>
      <c r="L264" s="138">
        <v>1517018.76</v>
      </c>
      <c r="M264" s="138">
        <v>230551.94</v>
      </c>
      <c r="N264" s="181">
        <f>SUM(Ikärakenne[[#This Row],[Ålder 0–5]:[Ålder 16+]])</f>
        <v>5115938.53</v>
      </c>
    </row>
    <row r="265" spans="1:14">
      <c r="A265" s="128">
        <v>849</v>
      </c>
      <c r="B265" s="124" t="s">
        <v>261</v>
      </c>
      <c r="C265" s="136">
        <v>153</v>
      </c>
      <c r="D265" s="41">
        <v>32</v>
      </c>
      <c r="E265" s="41">
        <v>244</v>
      </c>
      <c r="F265" s="41">
        <v>135</v>
      </c>
      <c r="G265" s="41">
        <v>2339</v>
      </c>
      <c r="H265" s="38">
        <f>SUM(Ikärakenne[[#This Row],[0–5-åringar]:[16 år fyllda]])</f>
        <v>2903</v>
      </c>
      <c r="I265" s="138">
        <v>1252505.4300000002</v>
      </c>
      <c r="J265" s="138">
        <v>277968</v>
      </c>
      <c r="K265" s="138">
        <v>1764444.52</v>
      </c>
      <c r="L265" s="138">
        <v>1678668.3</v>
      </c>
      <c r="M265" s="138">
        <v>149836.34</v>
      </c>
      <c r="N265" s="181">
        <f>SUM(Ikärakenne[[#This Row],[Ålder 0–5]:[Ålder 16+]])</f>
        <v>5123422.59</v>
      </c>
    </row>
    <row r="266" spans="1:14">
      <c r="A266" s="128">
        <v>850</v>
      </c>
      <c r="B266" s="124" t="s">
        <v>262</v>
      </c>
      <c r="C266" s="136">
        <v>123</v>
      </c>
      <c r="D266" s="41">
        <v>23</v>
      </c>
      <c r="E266" s="41">
        <v>205</v>
      </c>
      <c r="F266" s="41">
        <v>99</v>
      </c>
      <c r="G266" s="41">
        <v>1957</v>
      </c>
      <c r="H266" s="38">
        <f>SUM(Ikärakenne[[#This Row],[0–5-åringar]:[16 år fyllda]])</f>
        <v>2407</v>
      </c>
      <c r="I266" s="138">
        <v>1006916.13</v>
      </c>
      <c r="J266" s="138">
        <v>199789.5</v>
      </c>
      <c r="K266" s="138">
        <v>1482422.65</v>
      </c>
      <c r="L266" s="138">
        <v>1231023.42</v>
      </c>
      <c r="M266" s="138">
        <v>125365.42</v>
      </c>
      <c r="N266" s="181">
        <f>SUM(Ikärakenne[[#This Row],[Ålder 0–5]:[Ålder 16+]])</f>
        <v>4045517.1199999996</v>
      </c>
    </row>
    <row r="267" spans="1:14">
      <c r="A267" s="128">
        <v>851</v>
      </c>
      <c r="B267" s="124" t="s">
        <v>895</v>
      </c>
      <c r="C267" s="136">
        <v>1152</v>
      </c>
      <c r="D267" s="41">
        <v>225</v>
      </c>
      <c r="E267" s="41">
        <v>1555</v>
      </c>
      <c r="F267" s="41">
        <v>822</v>
      </c>
      <c r="G267" s="41">
        <v>17473</v>
      </c>
      <c r="H267" s="38">
        <f>SUM(Ikärakenne[[#This Row],[0–5-åringar]:[16 år fyllda]])</f>
        <v>21227</v>
      </c>
      <c r="I267" s="138">
        <v>9430629.120000001</v>
      </c>
      <c r="J267" s="138">
        <v>1954462.5</v>
      </c>
      <c r="K267" s="138">
        <v>11244718.15</v>
      </c>
      <c r="L267" s="138">
        <v>10221224.76</v>
      </c>
      <c r="M267" s="138">
        <v>1119320.3800000001</v>
      </c>
      <c r="N267" s="181">
        <f>SUM(Ikärakenne[[#This Row],[Ålder 0–5]:[Ålder 16+]])</f>
        <v>33970354.910000004</v>
      </c>
    </row>
    <row r="268" spans="1:14">
      <c r="A268" s="128">
        <v>853</v>
      </c>
      <c r="B268" s="124" t="s">
        <v>896</v>
      </c>
      <c r="C268" s="136">
        <v>9439</v>
      </c>
      <c r="D268" s="41">
        <v>1641</v>
      </c>
      <c r="E268" s="41">
        <v>10104</v>
      </c>
      <c r="F268" s="41">
        <v>4897</v>
      </c>
      <c r="G268" s="41">
        <v>171819</v>
      </c>
      <c r="H268" s="38">
        <f>SUM(Ikärakenne[[#This Row],[0–5-åringar]:[16 år fyllda]])</f>
        <v>197900</v>
      </c>
      <c r="I268" s="138">
        <v>77270580.090000004</v>
      </c>
      <c r="J268" s="138">
        <v>14254546.5</v>
      </c>
      <c r="K268" s="138">
        <v>73065358.319999993</v>
      </c>
      <c r="L268" s="138">
        <v>60892138.259999998</v>
      </c>
      <c r="M268" s="138">
        <v>11006725.140000001</v>
      </c>
      <c r="N268" s="181">
        <f>SUM(Ikärakenne[[#This Row],[Ålder 0–5]:[Ålder 16+]])</f>
        <v>236489348.31</v>
      </c>
    </row>
    <row r="269" spans="1:14">
      <c r="A269" s="128">
        <v>854</v>
      </c>
      <c r="B269" s="124" t="s">
        <v>265</v>
      </c>
      <c r="C269" s="136">
        <v>102</v>
      </c>
      <c r="D269" s="41">
        <v>24</v>
      </c>
      <c r="E269" s="41">
        <v>148</v>
      </c>
      <c r="F269" s="41">
        <v>60</v>
      </c>
      <c r="G269" s="41">
        <v>2928</v>
      </c>
      <c r="H269" s="38">
        <f>SUM(Ikärakenne[[#This Row],[0–5-åringar]:[16 år fyllda]])</f>
        <v>3262</v>
      </c>
      <c r="I269" s="138">
        <v>835003.62</v>
      </c>
      <c r="J269" s="138">
        <v>208476</v>
      </c>
      <c r="K269" s="138">
        <v>1070236.8400000001</v>
      </c>
      <c r="L269" s="138">
        <v>746074.8</v>
      </c>
      <c r="M269" s="138">
        <v>187567.68</v>
      </c>
      <c r="N269" s="181">
        <f>SUM(Ikärakenne[[#This Row],[Ålder 0–5]:[Ålder 16+]])</f>
        <v>3047358.94</v>
      </c>
    </row>
    <row r="270" spans="1:14">
      <c r="A270" s="128">
        <v>857</v>
      </c>
      <c r="B270" s="124" t="s">
        <v>266</v>
      </c>
      <c r="C270" s="136">
        <v>65</v>
      </c>
      <c r="D270" s="41">
        <v>12</v>
      </c>
      <c r="E270" s="41">
        <v>112</v>
      </c>
      <c r="F270" s="41">
        <v>64</v>
      </c>
      <c r="G270" s="41">
        <v>2141</v>
      </c>
      <c r="H270" s="38">
        <f>SUM(Ikärakenne[[#This Row],[0–5-åringar]:[16 år fyllda]])</f>
        <v>2394</v>
      </c>
      <c r="I270" s="138">
        <v>532110.15</v>
      </c>
      <c r="J270" s="138">
        <v>104238</v>
      </c>
      <c r="K270" s="138">
        <v>809908.96</v>
      </c>
      <c r="L270" s="138">
        <v>795813.12</v>
      </c>
      <c r="M270" s="138">
        <v>137152.46</v>
      </c>
      <c r="N270" s="181">
        <f>SUM(Ikärakenne[[#This Row],[Ålder 0–5]:[Ålder 16+]])</f>
        <v>2379222.69</v>
      </c>
    </row>
    <row r="271" spans="1:14">
      <c r="A271" s="128">
        <v>858</v>
      </c>
      <c r="B271" s="124" t="s">
        <v>897</v>
      </c>
      <c r="C271" s="136">
        <v>2330</v>
      </c>
      <c r="D271" s="41">
        <v>448</v>
      </c>
      <c r="E271" s="41">
        <v>3166</v>
      </c>
      <c r="F271" s="41">
        <v>1743</v>
      </c>
      <c r="G271" s="41">
        <v>32697</v>
      </c>
      <c r="H271" s="38">
        <f>SUM(Ikärakenne[[#This Row],[0–5-åringar]:[16 år fyllda]])</f>
        <v>40384</v>
      </c>
      <c r="I271" s="138">
        <v>19074102.300000001</v>
      </c>
      <c r="J271" s="138">
        <v>3891552</v>
      </c>
      <c r="K271" s="138">
        <v>22894390.780000001</v>
      </c>
      <c r="L271" s="138">
        <v>21673472.940000001</v>
      </c>
      <c r="M271" s="138">
        <v>2094569.82</v>
      </c>
      <c r="N271" s="181">
        <f>SUM(Ikärakenne[[#This Row],[Ålder 0–5]:[Ålder 16+]])</f>
        <v>69628087.839999989</v>
      </c>
    </row>
    <row r="272" spans="1:14">
      <c r="A272" s="128">
        <v>859</v>
      </c>
      <c r="B272" s="124" t="s">
        <v>268</v>
      </c>
      <c r="C272" s="136">
        <v>607</v>
      </c>
      <c r="D272" s="41">
        <v>121</v>
      </c>
      <c r="E272" s="41">
        <v>894</v>
      </c>
      <c r="F272" s="41">
        <v>460</v>
      </c>
      <c r="G272" s="41">
        <v>4480</v>
      </c>
      <c r="H272" s="38">
        <f>SUM(Ikärakenne[[#This Row],[0–5-åringar]:[16 år fyllda]])</f>
        <v>6562</v>
      </c>
      <c r="I272" s="138">
        <v>4969090.17</v>
      </c>
      <c r="J272" s="138">
        <v>1051066.5</v>
      </c>
      <c r="K272" s="138">
        <v>6464809.0199999996</v>
      </c>
      <c r="L272" s="138">
        <v>5719906.7999999998</v>
      </c>
      <c r="M272" s="138">
        <v>286988.79999999999</v>
      </c>
      <c r="N272" s="181">
        <f>SUM(Ikärakenne[[#This Row],[Ålder 0–5]:[Ålder 16+]])</f>
        <v>18491861.289999999</v>
      </c>
    </row>
    <row r="273" spans="1:14">
      <c r="A273" s="128">
        <v>886</v>
      </c>
      <c r="B273" s="124" t="s">
        <v>898</v>
      </c>
      <c r="C273" s="136">
        <v>643</v>
      </c>
      <c r="D273" s="41">
        <v>137</v>
      </c>
      <c r="E273" s="41">
        <v>942</v>
      </c>
      <c r="F273" s="41">
        <v>490</v>
      </c>
      <c r="G273" s="41">
        <v>10387</v>
      </c>
      <c r="H273" s="38">
        <f>SUM(Ikärakenne[[#This Row],[0–5-åringar]:[16 år fyllda]])</f>
        <v>12599</v>
      </c>
      <c r="I273" s="138">
        <v>5263797.33</v>
      </c>
      <c r="J273" s="138">
        <v>1190050.5</v>
      </c>
      <c r="K273" s="138">
        <v>6811912.8600000003</v>
      </c>
      <c r="L273" s="138">
        <v>6092944.2000000002</v>
      </c>
      <c r="M273" s="138">
        <v>665391.22</v>
      </c>
      <c r="N273" s="181">
        <f>SUM(Ikärakenne[[#This Row],[Ålder 0–5]:[Ålder 16+]])</f>
        <v>20024096.109999999</v>
      </c>
    </row>
    <row r="274" spans="1:14">
      <c r="A274" s="128">
        <v>887</v>
      </c>
      <c r="B274" s="124" t="s">
        <v>270</v>
      </c>
      <c r="C274" s="136">
        <v>178</v>
      </c>
      <c r="D274" s="41">
        <v>39</v>
      </c>
      <c r="E274" s="41">
        <v>265</v>
      </c>
      <c r="F274" s="41">
        <v>137</v>
      </c>
      <c r="G274" s="41">
        <v>3950</v>
      </c>
      <c r="H274" s="38">
        <f>SUM(Ikärakenne[[#This Row],[0–5-åringar]:[16 år fyllda]])</f>
        <v>4569</v>
      </c>
      <c r="I274" s="138">
        <v>1457163.1800000002</v>
      </c>
      <c r="J274" s="138">
        <v>338773.5</v>
      </c>
      <c r="K274" s="138">
        <v>1916302.45</v>
      </c>
      <c r="L274" s="138">
        <v>1703537.46</v>
      </c>
      <c r="M274" s="138">
        <v>253037</v>
      </c>
      <c r="N274" s="181">
        <f>SUM(Ikärakenne[[#This Row],[Ålder 0–5]:[Ålder 16+]])</f>
        <v>5668813.5899999999</v>
      </c>
    </row>
    <row r="275" spans="1:14">
      <c r="A275" s="128">
        <v>889</v>
      </c>
      <c r="B275" s="124" t="s">
        <v>271</v>
      </c>
      <c r="C275" s="136">
        <v>110</v>
      </c>
      <c r="D275" s="41">
        <v>21</v>
      </c>
      <c r="E275" s="41">
        <v>179</v>
      </c>
      <c r="F275" s="41">
        <v>79</v>
      </c>
      <c r="G275" s="41">
        <v>2134</v>
      </c>
      <c r="H275" s="38">
        <f>SUM(Ikärakenne[[#This Row],[0–5-åringar]:[16 år fyllda]])</f>
        <v>2523</v>
      </c>
      <c r="I275" s="138">
        <v>900494.10000000009</v>
      </c>
      <c r="J275" s="138">
        <v>182416.5</v>
      </c>
      <c r="K275" s="138">
        <v>1294408.07</v>
      </c>
      <c r="L275" s="138">
        <v>982331.82</v>
      </c>
      <c r="M275" s="138">
        <v>136704.04</v>
      </c>
      <c r="N275" s="181">
        <f>SUM(Ikärakenne[[#This Row],[Ålder 0–5]:[Ålder 16+]])</f>
        <v>3496354.53</v>
      </c>
    </row>
    <row r="276" spans="1:14">
      <c r="A276" s="128">
        <v>890</v>
      </c>
      <c r="B276" s="124" t="s">
        <v>272</v>
      </c>
      <c r="C276" s="136">
        <v>50</v>
      </c>
      <c r="D276" s="41">
        <v>14</v>
      </c>
      <c r="E276" s="41">
        <v>59</v>
      </c>
      <c r="F276" s="41">
        <v>39</v>
      </c>
      <c r="G276" s="41">
        <v>1018</v>
      </c>
      <c r="H276" s="38">
        <f>SUM(Ikärakenne[[#This Row],[0–5-åringar]:[16 år fyllda]])</f>
        <v>1180</v>
      </c>
      <c r="I276" s="138">
        <v>409315.5</v>
      </c>
      <c r="J276" s="138">
        <v>121611</v>
      </c>
      <c r="K276" s="138">
        <v>426648.47</v>
      </c>
      <c r="L276" s="138">
        <v>484948.62</v>
      </c>
      <c r="M276" s="138">
        <v>65213.08</v>
      </c>
      <c r="N276" s="181">
        <f>SUM(Ikärakenne[[#This Row],[Ålder 0–5]:[Ålder 16+]])</f>
        <v>1507736.67</v>
      </c>
    </row>
    <row r="277" spans="1:14">
      <c r="A277" s="128">
        <v>892</v>
      </c>
      <c r="B277" s="124" t="s">
        <v>273</v>
      </c>
      <c r="C277" s="136">
        <v>280</v>
      </c>
      <c r="D277" s="41">
        <v>63</v>
      </c>
      <c r="E277" s="41">
        <v>389</v>
      </c>
      <c r="F277" s="41">
        <v>200</v>
      </c>
      <c r="G277" s="41">
        <v>2660</v>
      </c>
      <c r="H277" s="38">
        <f>SUM(Ikärakenne[[#This Row],[0–5-åringar]:[16 år fyllda]])</f>
        <v>3592</v>
      </c>
      <c r="I277" s="138">
        <v>2292166.8000000003</v>
      </c>
      <c r="J277" s="138">
        <v>547249.5</v>
      </c>
      <c r="K277" s="138">
        <v>2812987.37</v>
      </c>
      <c r="L277" s="138">
        <v>2486916</v>
      </c>
      <c r="M277" s="138">
        <v>170399.6</v>
      </c>
      <c r="N277" s="181">
        <f>SUM(Ikärakenne[[#This Row],[Ålder 0–5]:[Ålder 16+]])</f>
        <v>8309719.2699999996</v>
      </c>
    </row>
    <row r="278" spans="1:14">
      <c r="A278" s="128">
        <v>893</v>
      </c>
      <c r="B278" s="124" t="s">
        <v>899</v>
      </c>
      <c r="C278" s="136">
        <v>432</v>
      </c>
      <c r="D278" s="41">
        <v>92</v>
      </c>
      <c r="E278" s="41">
        <v>575</v>
      </c>
      <c r="F278" s="41">
        <v>321</v>
      </c>
      <c r="G278" s="41">
        <v>6014</v>
      </c>
      <c r="H278" s="38">
        <f>SUM(Ikärakenne[[#This Row],[0–5-åringar]:[16 år fyllda]])</f>
        <v>7434</v>
      </c>
      <c r="I278" s="138">
        <v>3536485.9200000004</v>
      </c>
      <c r="J278" s="138">
        <v>799158</v>
      </c>
      <c r="K278" s="138">
        <v>4158014.75</v>
      </c>
      <c r="L278" s="138">
        <v>3991500.18</v>
      </c>
      <c r="M278" s="138">
        <v>385256.84</v>
      </c>
      <c r="N278" s="181">
        <f>SUM(Ikärakenne[[#This Row],[Ålder 0–5]:[Ålder 16+]])</f>
        <v>12870415.689999999</v>
      </c>
    </row>
    <row r="279" spans="1:14">
      <c r="A279" s="128">
        <v>895</v>
      </c>
      <c r="B279" s="124" t="s">
        <v>900</v>
      </c>
      <c r="C279" s="136">
        <v>630</v>
      </c>
      <c r="D279" s="41">
        <v>130</v>
      </c>
      <c r="E279" s="41">
        <v>901</v>
      </c>
      <c r="F279" s="41">
        <v>441</v>
      </c>
      <c r="G279" s="41">
        <v>12990</v>
      </c>
      <c r="H279" s="38">
        <f>SUM(Ikärakenne[[#This Row],[0–5-åringar]:[16 år fyllda]])</f>
        <v>15092</v>
      </c>
      <c r="I279" s="138">
        <v>5157375.3</v>
      </c>
      <c r="J279" s="138">
        <v>1129245</v>
      </c>
      <c r="K279" s="138">
        <v>6515428.3300000001</v>
      </c>
      <c r="L279" s="138">
        <v>5483649.7800000003</v>
      </c>
      <c r="M279" s="138">
        <v>832139.4</v>
      </c>
      <c r="N279" s="181">
        <f>SUM(Ikärakenne[[#This Row],[Ålder 0–5]:[Ålder 16+]])</f>
        <v>19117837.809999999</v>
      </c>
    </row>
    <row r="280" spans="1:14">
      <c r="A280" s="128">
        <v>905</v>
      </c>
      <c r="B280" s="124" t="s">
        <v>901</v>
      </c>
      <c r="C280" s="136">
        <v>3407</v>
      </c>
      <c r="D280" s="41">
        <v>682</v>
      </c>
      <c r="E280" s="41">
        <v>4279</v>
      </c>
      <c r="F280" s="41">
        <v>2191</v>
      </c>
      <c r="G280" s="41">
        <v>57429</v>
      </c>
      <c r="H280" s="38">
        <f>SUM(Ikärakenne[[#This Row],[0–5-åringar]:[16 år fyllda]])</f>
        <v>67988</v>
      </c>
      <c r="I280" s="138">
        <v>27890758.170000002</v>
      </c>
      <c r="J280" s="138">
        <v>5924193</v>
      </c>
      <c r="K280" s="138">
        <v>30942861.07</v>
      </c>
      <c r="L280" s="138">
        <v>27244164.780000001</v>
      </c>
      <c r="M280" s="138">
        <v>3678901.74</v>
      </c>
      <c r="N280" s="181">
        <f>SUM(Ikärakenne[[#This Row],[Ålder 0–5]:[Ålder 16+]])</f>
        <v>95680878.760000005</v>
      </c>
    </row>
    <row r="281" spans="1:14">
      <c r="A281" s="128">
        <v>908</v>
      </c>
      <c r="B281" s="124" t="s">
        <v>277</v>
      </c>
      <c r="C281" s="136">
        <v>963</v>
      </c>
      <c r="D281" s="41">
        <v>190</v>
      </c>
      <c r="E281" s="41">
        <v>1440</v>
      </c>
      <c r="F281" s="41">
        <v>780</v>
      </c>
      <c r="G281" s="41">
        <v>17330</v>
      </c>
      <c r="H281" s="38">
        <f>SUM(Ikärakenne[[#This Row],[0–5-åringar]:[16 år fyllda]])</f>
        <v>20703</v>
      </c>
      <c r="I281" s="138">
        <v>7883416.5300000003</v>
      </c>
      <c r="J281" s="138">
        <v>1650435</v>
      </c>
      <c r="K281" s="138">
        <v>10413115.199999999</v>
      </c>
      <c r="L281" s="138">
        <v>9698972.4000000004</v>
      </c>
      <c r="M281" s="138">
        <v>1110159.8</v>
      </c>
      <c r="N281" s="181">
        <f>SUM(Ikärakenne[[#This Row],[Ålder 0–5]:[Ålder 16+]])</f>
        <v>30756098.930000003</v>
      </c>
    </row>
    <row r="282" spans="1:14">
      <c r="A282" s="128">
        <v>915</v>
      </c>
      <c r="B282" s="124" t="s">
        <v>278</v>
      </c>
      <c r="C282" s="136">
        <v>744</v>
      </c>
      <c r="D282" s="41">
        <v>128</v>
      </c>
      <c r="E282" s="41">
        <v>1019</v>
      </c>
      <c r="F282" s="41">
        <v>574</v>
      </c>
      <c r="G282" s="41">
        <v>17294</v>
      </c>
      <c r="H282" s="38">
        <f>SUM(Ikärakenne[[#This Row],[0–5-åringar]:[16 år fyllda]])</f>
        <v>19759</v>
      </c>
      <c r="I282" s="138">
        <v>6090614.6400000006</v>
      </c>
      <c r="J282" s="138">
        <v>1111872</v>
      </c>
      <c r="K282" s="138">
        <v>7368725.2699999996</v>
      </c>
      <c r="L282" s="138">
        <v>7137448.9199999999</v>
      </c>
      <c r="M282" s="138">
        <v>1107853.6400000001</v>
      </c>
      <c r="N282" s="181">
        <f>SUM(Ikärakenne[[#This Row],[Ålder 0–5]:[Ålder 16+]])</f>
        <v>22816514.469999999</v>
      </c>
    </row>
    <row r="283" spans="1:14">
      <c r="A283" s="128">
        <v>918</v>
      </c>
      <c r="B283" s="124" t="s">
        <v>279</v>
      </c>
      <c r="C283" s="136">
        <v>106</v>
      </c>
      <c r="D283" s="41">
        <v>16</v>
      </c>
      <c r="E283" s="41">
        <v>137</v>
      </c>
      <c r="F283" s="41">
        <v>75</v>
      </c>
      <c r="G283" s="41">
        <v>1894</v>
      </c>
      <c r="H283" s="38">
        <f>SUM(Ikärakenne[[#This Row],[0–5-åringar]:[16 år fyllda]])</f>
        <v>2228</v>
      </c>
      <c r="I283" s="138">
        <v>867748.86</v>
      </c>
      <c r="J283" s="138">
        <v>138984</v>
      </c>
      <c r="K283" s="138">
        <v>990692.21</v>
      </c>
      <c r="L283" s="138">
        <v>932593.5</v>
      </c>
      <c r="M283" s="138">
        <v>121329.64</v>
      </c>
      <c r="N283" s="181">
        <f>SUM(Ikärakenne[[#This Row],[Ålder 0–5]:[Ålder 16+]])</f>
        <v>3051348.21</v>
      </c>
    </row>
    <row r="284" spans="1:14">
      <c r="A284" s="128">
        <v>921</v>
      </c>
      <c r="B284" s="124" t="s">
        <v>280</v>
      </c>
      <c r="C284" s="136">
        <v>43</v>
      </c>
      <c r="D284" s="41">
        <v>11</v>
      </c>
      <c r="E284" s="41">
        <v>71</v>
      </c>
      <c r="F284" s="41">
        <v>51</v>
      </c>
      <c r="G284" s="41">
        <v>1718</v>
      </c>
      <c r="H284" s="38">
        <f>SUM(Ikärakenne[[#This Row],[0–5-åringar]:[16 år fyllda]])</f>
        <v>1894</v>
      </c>
      <c r="I284" s="138">
        <v>352011.33</v>
      </c>
      <c r="J284" s="138">
        <v>95551.5</v>
      </c>
      <c r="K284" s="138">
        <v>513424.43</v>
      </c>
      <c r="L284" s="138">
        <v>634163.57999999996</v>
      </c>
      <c r="M284" s="138">
        <v>110055.08</v>
      </c>
      <c r="N284" s="181">
        <f>SUM(Ikärakenne[[#This Row],[Ålder 0–5]:[Ålder 16+]])</f>
        <v>1705205.92</v>
      </c>
    </row>
    <row r="285" spans="1:14">
      <c r="A285" s="128">
        <v>922</v>
      </c>
      <c r="B285" s="124" t="s">
        <v>281</v>
      </c>
      <c r="C285" s="136">
        <v>260</v>
      </c>
      <c r="D285" s="41">
        <v>59</v>
      </c>
      <c r="E285" s="41">
        <v>405</v>
      </c>
      <c r="F285" s="41">
        <v>206</v>
      </c>
      <c r="G285" s="41">
        <v>3571</v>
      </c>
      <c r="H285" s="38">
        <f>SUM(Ikärakenne[[#This Row],[0–5-åringar]:[16 år fyllda]])</f>
        <v>4501</v>
      </c>
      <c r="I285" s="138">
        <v>2128440.6</v>
      </c>
      <c r="J285" s="138">
        <v>512503.5</v>
      </c>
      <c r="K285" s="138">
        <v>2928688.65</v>
      </c>
      <c r="L285" s="138">
        <v>2561523.48</v>
      </c>
      <c r="M285" s="138">
        <v>228758.26</v>
      </c>
      <c r="N285" s="181">
        <f>SUM(Ikärakenne[[#This Row],[Ålder 0–5]:[Ålder 16+]])</f>
        <v>8359914.4900000002</v>
      </c>
    </row>
    <row r="286" spans="1:14">
      <c r="A286" s="128">
        <v>924</v>
      </c>
      <c r="B286" s="124" t="s">
        <v>902</v>
      </c>
      <c r="C286" s="136">
        <v>128</v>
      </c>
      <c r="D286" s="41">
        <v>20</v>
      </c>
      <c r="E286" s="41">
        <v>193</v>
      </c>
      <c r="F286" s="41">
        <v>117</v>
      </c>
      <c r="G286" s="41">
        <v>2488</v>
      </c>
      <c r="H286" s="38">
        <f>SUM(Ikärakenne[[#This Row],[0–5-åringar]:[16 år fyllda]])</f>
        <v>2946</v>
      </c>
      <c r="I286" s="138">
        <v>1047847.68</v>
      </c>
      <c r="J286" s="138">
        <v>173730</v>
      </c>
      <c r="K286" s="138">
        <v>1395646.69</v>
      </c>
      <c r="L286" s="138">
        <v>1454845.86</v>
      </c>
      <c r="M286" s="138">
        <v>159381.28</v>
      </c>
      <c r="N286" s="181">
        <f>SUM(Ikärakenne[[#This Row],[Ålder 0–5]:[Ålder 16+]])</f>
        <v>4231451.5100000007</v>
      </c>
    </row>
    <row r="287" spans="1:14">
      <c r="A287" s="128">
        <v>925</v>
      </c>
      <c r="B287" s="124" t="s">
        <v>283</v>
      </c>
      <c r="C287" s="136">
        <v>141</v>
      </c>
      <c r="D287" s="41">
        <v>35</v>
      </c>
      <c r="E287" s="41">
        <v>248</v>
      </c>
      <c r="F287" s="41">
        <v>97</v>
      </c>
      <c r="G287" s="41">
        <v>2906</v>
      </c>
      <c r="H287" s="38">
        <f>SUM(Ikärakenne[[#This Row],[0–5-åringar]:[16 år fyllda]])</f>
        <v>3427</v>
      </c>
      <c r="I287" s="138">
        <v>1154269.71</v>
      </c>
      <c r="J287" s="138">
        <v>304027.5</v>
      </c>
      <c r="K287" s="138">
        <v>1793369.84</v>
      </c>
      <c r="L287" s="138">
        <v>1206154.26</v>
      </c>
      <c r="M287" s="138">
        <v>186158.36000000002</v>
      </c>
      <c r="N287" s="181">
        <f>SUM(Ikärakenne[[#This Row],[Ålder 0–5]:[Ålder 16+]])</f>
        <v>4643979.67</v>
      </c>
    </row>
    <row r="288" spans="1:14">
      <c r="A288" s="128">
        <v>927</v>
      </c>
      <c r="B288" s="124" t="s">
        <v>903</v>
      </c>
      <c r="C288" s="136">
        <v>1608</v>
      </c>
      <c r="D288" s="41">
        <v>295</v>
      </c>
      <c r="E288" s="41">
        <v>2259</v>
      </c>
      <c r="F288" s="41">
        <v>1256</v>
      </c>
      <c r="G288" s="41">
        <v>23495</v>
      </c>
      <c r="H288" s="38">
        <f>SUM(Ikärakenne[[#This Row],[0–5-åringar]:[16 år fyllda]])</f>
        <v>28913</v>
      </c>
      <c r="I288" s="138">
        <v>13163586.48</v>
      </c>
      <c r="J288" s="138">
        <v>2562517.5</v>
      </c>
      <c r="K288" s="138">
        <v>16335574.470000001</v>
      </c>
      <c r="L288" s="138">
        <v>15617832.48</v>
      </c>
      <c r="M288" s="138">
        <v>1505089.7</v>
      </c>
      <c r="N288" s="181">
        <f>SUM(Ikärakenne[[#This Row],[Ålder 0–5]:[Ålder 16+]])</f>
        <v>49184600.63000001</v>
      </c>
    </row>
    <row r="289" spans="1:14">
      <c r="A289" s="128">
        <v>931</v>
      </c>
      <c r="B289" s="124" t="s">
        <v>285</v>
      </c>
      <c r="C289" s="136">
        <v>231</v>
      </c>
      <c r="D289" s="41">
        <v>51</v>
      </c>
      <c r="E289" s="41">
        <v>283</v>
      </c>
      <c r="F289" s="41">
        <v>151</v>
      </c>
      <c r="G289" s="41">
        <v>5235</v>
      </c>
      <c r="H289" s="38">
        <f>SUM(Ikärakenne[[#This Row],[0–5-åringar]:[16 år fyllda]])</f>
        <v>5951</v>
      </c>
      <c r="I289" s="138">
        <v>1891037.61</v>
      </c>
      <c r="J289" s="138">
        <v>443011.5</v>
      </c>
      <c r="K289" s="138">
        <v>2046466.39</v>
      </c>
      <c r="L289" s="138">
        <v>1877621.58</v>
      </c>
      <c r="M289" s="138">
        <v>335354.10000000003</v>
      </c>
      <c r="N289" s="181">
        <f>SUM(Ikärakenne[[#This Row],[Ålder 0–5]:[Ålder 16+]])</f>
        <v>6593491.1799999997</v>
      </c>
    </row>
    <row r="290" spans="1:14">
      <c r="A290" s="128">
        <v>934</v>
      </c>
      <c r="B290" s="124" t="s">
        <v>286</v>
      </c>
      <c r="C290" s="136">
        <v>83</v>
      </c>
      <c r="D290" s="41">
        <v>25</v>
      </c>
      <c r="E290" s="41">
        <v>181</v>
      </c>
      <c r="F290" s="41">
        <v>78</v>
      </c>
      <c r="G290" s="41">
        <v>2304</v>
      </c>
      <c r="H290" s="38">
        <f>SUM(Ikärakenne[[#This Row],[0–5-åringar]:[16 år fyllda]])</f>
        <v>2671</v>
      </c>
      <c r="I290" s="138">
        <v>679463.73</v>
      </c>
      <c r="J290" s="138">
        <v>217162.5</v>
      </c>
      <c r="K290" s="138">
        <v>1308870.73</v>
      </c>
      <c r="L290" s="138">
        <v>969897.24</v>
      </c>
      <c r="M290" s="138">
        <v>147594.23999999999</v>
      </c>
      <c r="N290" s="181">
        <f>SUM(Ikärakenne[[#This Row],[Ålder 0–5]:[Ålder 16+]])</f>
        <v>3322988.4400000004</v>
      </c>
    </row>
    <row r="291" spans="1:14">
      <c r="A291" s="128">
        <v>935</v>
      </c>
      <c r="B291" s="124" t="s">
        <v>287</v>
      </c>
      <c r="C291" s="136">
        <v>92</v>
      </c>
      <c r="D291" s="41">
        <v>19</v>
      </c>
      <c r="E291" s="41">
        <v>174</v>
      </c>
      <c r="F291" s="41">
        <v>78</v>
      </c>
      <c r="G291" s="41">
        <v>2622</v>
      </c>
      <c r="H291" s="38">
        <f>SUM(Ikärakenne[[#This Row],[0–5-åringar]:[16 år fyllda]])</f>
        <v>2985</v>
      </c>
      <c r="I291" s="138">
        <v>753140.52</v>
      </c>
      <c r="J291" s="138">
        <v>165043.5</v>
      </c>
      <c r="K291" s="138">
        <v>1258251.42</v>
      </c>
      <c r="L291" s="138">
        <v>969897.24</v>
      </c>
      <c r="M291" s="138">
        <v>167965.32</v>
      </c>
      <c r="N291" s="181">
        <f>SUM(Ikärakenne[[#This Row],[Ålder 0–5]:[Ålder 16+]])</f>
        <v>3314297.9999999995</v>
      </c>
    </row>
    <row r="292" spans="1:14">
      <c r="A292" s="128">
        <v>936</v>
      </c>
      <c r="B292" s="124" t="s">
        <v>904</v>
      </c>
      <c r="C292" s="136">
        <v>230</v>
      </c>
      <c r="D292" s="41">
        <v>50</v>
      </c>
      <c r="E292" s="41">
        <v>336</v>
      </c>
      <c r="F292" s="41">
        <v>193</v>
      </c>
      <c r="G292" s="41">
        <v>5586</v>
      </c>
      <c r="H292" s="38">
        <f>SUM(Ikärakenne[[#This Row],[0–5-åringar]:[16 år fyllda]])</f>
        <v>6395</v>
      </c>
      <c r="I292" s="138">
        <v>1882851.3</v>
      </c>
      <c r="J292" s="138">
        <v>434325</v>
      </c>
      <c r="K292" s="138">
        <v>2429726.88</v>
      </c>
      <c r="L292" s="138">
        <v>2399873.94</v>
      </c>
      <c r="M292" s="138">
        <v>357839.16000000003</v>
      </c>
      <c r="N292" s="181">
        <f>SUM(Ikärakenne[[#This Row],[Ålder 0–5]:[Ålder 16+]])</f>
        <v>7504616.2799999993</v>
      </c>
    </row>
    <row r="293" spans="1:14">
      <c r="A293" s="128">
        <v>946</v>
      </c>
      <c r="B293" s="124" t="s">
        <v>905</v>
      </c>
      <c r="C293" s="136">
        <v>386</v>
      </c>
      <c r="D293" s="41">
        <v>60</v>
      </c>
      <c r="E293" s="41">
        <v>471</v>
      </c>
      <c r="F293" s="41">
        <v>244</v>
      </c>
      <c r="G293" s="41">
        <v>5126</v>
      </c>
      <c r="H293" s="38">
        <f>SUM(Ikärakenne[[#This Row],[0–5-åringar]:[16 år fyllda]])</f>
        <v>6287</v>
      </c>
      <c r="I293" s="138">
        <v>3159915.66</v>
      </c>
      <c r="J293" s="138">
        <v>521190</v>
      </c>
      <c r="K293" s="138">
        <v>3405956.43</v>
      </c>
      <c r="L293" s="138">
        <v>3034037.52</v>
      </c>
      <c r="M293" s="138">
        <v>328371.56</v>
      </c>
      <c r="N293" s="181">
        <f>SUM(Ikärakenne[[#This Row],[Ålder 0–5]:[Ålder 16+]])</f>
        <v>10449471.17</v>
      </c>
    </row>
    <row r="294" spans="1:14">
      <c r="A294" s="128">
        <v>976</v>
      </c>
      <c r="B294" s="124" t="s">
        <v>906</v>
      </c>
      <c r="C294" s="136">
        <v>111</v>
      </c>
      <c r="D294" s="41">
        <v>21</v>
      </c>
      <c r="E294" s="41">
        <v>178</v>
      </c>
      <c r="F294" s="41">
        <v>94</v>
      </c>
      <c r="G294" s="41">
        <v>3384</v>
      </c>
      <c r="H294" s="38">
        <f>SUM(Ikärakenne[[#This Row],[0–5-åringar]:[16 år fyllda]])</f>
        <v>3788</v>
      </c>
      <c r="I294" s="138">
        <v>908680.41</v>
      </c>
      <c r="J294" s="138">
        <v>182416.5</v>
      </c>
      <c r="K294" s="138">
        <v>1287176.74</v>
      </c>
      <c r="L294" s="138">
        <v>1168850.52</v>
      </c>
      <c r="M294" s="138">
        <v>216779.04</v>
      </c>
      <c r="N294" s="181">
        <f>SUM(Ikärakenne[[#This Row],[Ålder 0–5]:[Ålder 16+]])</f>
        <v>3763903.2100000004</v>
      </c>
    </row>
    <row r="295" spans="1:14">
      <c r="A295" s="128">
        <v>977</v>
      </c>
      <c r="B295" s="124" t="s">
        <v>291</v>
      </c>
      <c r="C295" s="136">
        <v>1028</v>
      </c>
      <c r="D295" s="41">
        <v>209</v>
      </c>
      <c r="E295" s="41">
        <v>1432</v>
      </c>
      <c r="F295" s="41">
        <v>662</v>
      </c>
      <c r="G295" s="41">
        <v>11962</v>
      </c>
      <c r="H295" s="38">
        <f>SUM(Ikärakenne[[#This Row],[0–5-åringar]:[16 år fyllda]])</f>
        <v>15293</v>
      </c>
      <c r="I295" s="138">
        <v>8415526.6799999997</v>
      </c>
      <c r="J295" s="138">
        <v>1815478.5</v>
      </c>
      <c r="K295" s="138">
        <v>10355264.560000001</v>
      </c>
      <c r="L295" s="138">
        <v>8231691.96</v>
      </c>
      <c r="M295" s="138">
        <v>766285.72</v>
      </c>
      <c r="N295" s="181">
        <f>SUM(Ikärakenne[[#This Row],[Ålder 0–5]:[Ålder 16+]])</f>
        <v>29584247.420000002</v>
      </c>
    </row>
    <row r="296" spans="1:14">
      <c r="A296" s="128">
        <v>980</v>
      </c>
      <c r="B296" s="124" t="s">
        <v>292</v>
      </c>
      <c r="C296" s="136">
        <v>2249</v>
      </c>
      <c r="D296" s="41">
        <v>452</v>
      </c>
      <c r="E296" s="41">
        <v>3031</v>
      </c>
      <c r="F296" s="41">
        <v>1537</v>
      </c>
      <c r="G296" s="41">
        <v>26338</v>
      </c>
      <c r="H296" s="38">
        <f>SUM(Ikärakenne[[#This Row],[0–5-åringar]:[16 år fyllda]])</f>
        <v>33607</v>
      </c>
      <c r="I296" s="138">
        <v>18411011.190000001</v>
      </c>
      <c r="J296" s="138">
        <v>3926298</v>
      </c>
      <c r="K296" s="138">
        <v>21918161.23</v>
      </c>
      <c r="L296" s="138">
        <v>19111949.460000001</v>
      </c>
      <c r="M296" s="138">
        <v>1687212.28</v>
      </c>
      <c r="N296" s="181">
        <f>SUM(Ikärakenne[[#This Row],[Ålder 0–5]:[Ålder 16+]])</f>
        <v>65054632.160000004</v>
      </c>
    </row>
    <row r="297" spans="1:14">
      <c r="A297" s="128">
        <v>981</v>
      </c>
      <c r="B297" s="124" t="s">
        <v>293</v>
      </c>
      <c r="C297" s="136">
        <v>76</v>
      </c>
      <c r="D297" s="41">
        <v>14</v>
      </c>
      <c r="E297" s="41">
        <v>120</v>
      </c>
      <c r="F297" s="41">
        <v>69</v>
      </c>
      <c r="G297" s="41">
        <v>1958</v>
      </c>
      <c r="H297" s="38">
        <f>SUM(Ikärakenne[[#This Row],[0–5-åringar]:[16 år fyllda]])</f>
        <v>2237</v>
      </c>
      <c r="I297" s="138">
        <v>622159.56000000006</v>
      </c>
      <c r="J297" s="138">
        <v>121611</v>
      </c>
      <c r="K297" s="138">
        <v>867759.6</v>
      </c>
      <c r="L297" s="138">
        <v>857986.02</v>
      </c>
      <c r="M297" s="138">
        <v>125429.48000000001</v>
      </c>
      <c r="N297" s="181">
        <f>SUM(Ikärakenne[[#This Row],[Ålder 0–5]:[Ålder 16+]])</f>
        <v>2594945.66</v>
      </c>
    </row>
    <row r="298" spans="1:14">
      <c r="A298" s="128">
        <v>989</v>
      </c>
      <c r="B298" s="124" t="s">
        <v>907</v>
      </c>
      <c r="C298" s="136">
        <v>229</v>
      </c>
      <c r="D298" s="41">
        <v>45</v>
      </c>
      <c r="E298" s="41">
        <v>292</v>
      </c>
      <c r="F298" s="41">
        <v>213</v>
      </c>
      <c r="G298" s="41">
        <v>4627</v>
      </c>
      <c r="H298" s="38">
        <f>SUM(Ikärakenne[[#This Row],[0–5-åringar]:[16 år fyllda]])</f>
        <v>5406</v>
      </c>
      <c r="I298" s="138">
        <v>1874664.99</v>
      </c>
      <c r="J298" s="138">
        <v>390892.5</v>
      </c>
      <c r="K298" s="138">
        <v>2111548.36</v>
      </c>
      <c r="L298" s="138">
        <v>2648565.54</v>
      </c>
      <c r="M298" s="138">
        <v>296405.62</v>
      </c>
      <c r="N298" s="181">
        <f>SUM(Ikärakenne[[#This Row],[Ålder 0–5]:[Ålder 16+]])</f>
        <v>7322077.0099999998</v>
      </c>
    </row>
    <row r="299" spans="1:14">
      <c r="A299" s="128">
        <v>992</v>
      </c>
      <c r="B299" s="124" t="s">
        <v>295</v>
      </c>
      <c r="C299" s="136">
        <v>816</v>
      </c>
      <c r="D299" s="41">
        <v>160</v>
      </c>
      <c r="E299" s="41">
        <v>1229</v>
      </c>
      <c r="F299" s="41">
        <v>669</v>
      </c>
      <c r="G299" s="41">
        <v>15246</v>
      </c>
      <c r="H299" s="38">
        <f>SUM(Ikärakenne[[#This Row],[0–5-åringar]:[16 år fyllda]])</f>
        <v>18120</v>
      </c>
      <c r="I299" s="138">
        <v>6680028.96</v>
      </c>
      <c r="J299" s="138">
        <v>1389840</v>
      </c>
      <c r="K299" s="138">
        <v>8887304.5700000003</v>
      </c>
      <c r="L299" s="138">
        <v>8318734.0199999996</v>
      </c>
      <c r="M299" s="138">
        <v>976658.76</v>
      </c>
      <c r="N299" s="181">
        <f>SUM(Ikärakenne[[#This Row],[Ålder 0–5]:[Ålder 16+]])</f>
        <v>26252566.310000002</v>
      </c>
    </row>
    <row r="303" spans="1:14">
      <c r="C303" s="133"/>
    </row>
    <row r="304" spans="1:14">
      <c r="C304" s="41"/>
      <c r="D304" s="41"/>
      <c r="E304" s="41"/>
      <c r="F304" s="41"/>
      <c r="G304" s="41"/>
    </row>
    <row r="305" spans="3:7">
      <c r="C305" s="133"/>
    </row>
    <row r="306" spans="3:7">
      <c r="C306" s="41"/>
      <c r="D306" s="41"/>
      <c r="E306" s="41"/>
      <c r="F306" s="41"/>
      <c r="G306" s="41"/>
    </row>
  </sheetData>
  <pageMargins left="0.31496062992125984" right="0.31496062992125984" top="0.55118110236220474" bottom="0.55118110236220474" header="0.31496062992125984" footer="0.31496062992125984"/>
  <pageSetup paperSize="9" scale="65"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5"/>
  <sheetViews>
    <sheetView zoomScale="80" zoomScaleNormal="80" workbookViewId="0">
      <pane xSplit="2" ySplit="11" topLeftCell="C12" activePane="bottomRight" state="frozen"/>
      <selection activeCell="G29" sqref="G29"/>
      <selection pane="topRight" activeCell="G29" sqref="G29"/>
      <selection pane="bottomLeft" activeCell="G29" sqref="G29"/>
      <selection pane="bottomRight" activeCell="K7" sqref="K7"/>
    </sheetView>
  </sheetViews>
  <sheetFormatPr defaultRowHeight="15"/>
  <cols>
    <col min="1" max="1" width="20" style="90" customWidth="1"/>
    <col min="2" max="2" width="23.625" style="154" customWidth="1"/>
    <col min="3" max="3" width="17.5" style="140" customWidth="1"/>
    <col min="4" max="4" width="12.625" style="133" customWidth="1"/>
    <col min="5" max="5" width="10.375" style="133" customWidth="1"/>
    <col min="6" max="6" width="15.125" style="42" customWidth="1"/>
    <col min="7" max="7" width="18.875" style="156" customWidth="1"/>
    <col min="8" max="8" width="13" style="156" bestFit="1" customWidth="1"/>
    <col min="9" max="9" width="18.125" style="158" bestFit="1" customWidth="1"/>
    <col min="10" max="10" width="17.625" style="15" customWidth="1"/>
    <col min="11" max="11" width="16.125" style="42" customWidth="1"/>
    <col min="12" max="12" width="14.875" style="102" bestFit="1" customWidth="1"/>
    <col min="13" max="13" width="18.625" style="156" customWidth="1"/>
    <col min="14" max="14" width="16.125" style="156" customWidth="1"/>
    <col min="15" max="15" width="19.125" style="156" bestFit="1" customWidth="1"/>
    <col min="16" max="16" width="17.625" style="42" customWidth="1"/>
    <col min="17" max="17" width="15.125" style="42" customWidth="1"/>
    <col min="18" max="18" width="16.625" style="161" customWidth="1"/>
    <col min="19" max="19" width="18.375" style="90" customWidth="1"/>
    <col min="20" max="20" width="17.875" style="169" customWidth="1"/>
    <col min="21" max="21" width="17.625" style="35" bestFit="1" customWidth="1"/>
    <col min="22" max="22" width="25.625" style="35" bestFit="1" customWidth="1"/>
    <col min="23" max="23" width="14.625" style="35" bestFit="1" customWidth="1"/>
    <col min="24" max="24" width="13.125" style="35" bestFit="1" customWidth="1"/>
    <col min="25" max="25" width="15.375" style="35" bestFit="1" customWidth="1"/>
    <col min="26" max="26" width="11.125" style="35" bestFit="1" customWidth="1"/>
    <col min="27" max="27" width="20.125" style="162" bestFit="1" customWidth="1"/>
    <col min="28" max="28" width="17.125" style="35" bestFit="1" customWidth="1"/>
    <col min="29" max="29" width="18.625" style="35" bestFit="1" customWidth="1"/>
    <col min="30" max="30" width="16" style="26" bestFit="1" customWidth="1"/>
  </cols>
  <sheetData>
    <row r="1" spans="1:32" ht="23.25">
      <c r="A1" s="318" t="s">
        <v>996</v>
      </c>
      <c r="D1" s="155"/>
      <c r="E1" s="373"/>
      <c r="F1" s="157"/>
      <c r="H1" s="157"/>
      <c r="R1" s="15"/>
      <c r="AD1" s="167"/>
      <c r="AF1" s="103"/>
    </row>
    <row r="2" spans="1:32">
      <c r="A2" s="154" t="s">
        <v>819</v>
      </c>
      <c r="C2" s="159"/>
      <c r="D2" s="160"/>
      <c r="E2" s="160"/>
      <c r="AD2" s="167"/>
    </row>
    <row r="3" spans="1:32">
      <c r="A3" s="321" t="s">
        <v>908</v>
      </c>
      <c r="B3" s="322">
        <f>COUNT(C13:C305)</f>
        <v>293</v>
      </c>
      <c r="E3" s="163"/>
      <c r="H3" s="164"/>
      <c r="I3" s="163"/>
      <c r="J3" s="163"/>
      <c r="K3" s="163"/>
      <c r="O3" s="165"/>
      <c r="P3" s="165"/>
      <c r="Q3" s="165"/>
      <c r="R3" s="130"/>
      <c r="S3" s="176"/>
      <c r="T3" s="340"/>
      <c r="U3" s="163"/>
      <c r="V3" s="163"/>
      <c r="W3" s="163"/>
      <c r="X3" s="163"/>
      <c r="Y3" s="163"/>
      <c r="Z3" s="163"/>
      <c r="AA3" s="163"/>
      <c r="AB3" s="163"/>
      <c r="AC3" s="191"/>
      <c r="AD3" s="167"/>
    </row>
    <row r="4" spans="1:32">
      <c r="A4" s="154" t="s">
        <v>909</v>
      </c>
      <c r="B4" s="154" t="s">
        <v>910</v>
      </c>
      <c r="F4" s="133"/>
      <c r="H4" s="164"/>
      <c r="J4" s="26"/>
      <c r="T4" s="354" t="s">
        <v>817</v>
      </c>
      <c r="U4" s="192"/>
      <c r="V4" s="192"/>
      <c r="W4" s="192"/>
      <c r="X4" s="192"/>
      <c r="Y4" s="192"/>
      <c r="Z4" s="192"/>
      <c r="AA4" s="192"/>
      <c r="AD4" s="167"/>
    </row>
    <row r="5" spans="1:32" ht="44.25" customHeight="1">
      <c r="A5" s="90" t="s">
        <v>911</v>
      </c>
      <c r="B5" s="90" t="s">
        <v>912</v>
      </c>
      <c r="E5" s="42"/>
      <c r="G5" s="149"/>
      <c r="H5" s="149"/>
      <c r="I5" s="167"/>
      <c r="L5" s="163"/>
      <c r="M5" s="163"/>
      <c r="N5" s="163"/>
      <c r="O5" s="163"/>
      <c r="P5" s="163"/>
      <c r="Q5" s="163"/>
      <c r="R5" s="163"/>
      <c r="S5" s="163"/>
      <c r="T5" s="355" t="s">
        <v>925</v>
      </c>
      <c r="U5" s="221" t="s">
        <v>926</v>
      </c>
      <c r="V5" s="221" t="s">
        <v>927</v>
      </c>
      <c r="W5" s="221" t="s">
        <v>928</v>
      </c>
      <c r="X5" s="221" t="s">
        <v>929</v>
      </c>
      <c r="Y5" s="221" t="s">
        <v>930</v>
      </c>
      <c r="Z5" s="222" t="s">
        <v>931</v>
      </c>
      <c r="AA5" s="221" t="s">
        <v>932</v>
      </c>
      <c r="AC5" s="166"/>
      <c r="AD5" s="167"/>
    </row>
    <row r="6" spans="1:32">
      <c r="A6" s="90" t="s">
        <v>913</v>
      </c>
      <c r="B6" s="90" t="s">
        <v>914</v>
      </c>
      <c r="G6" s="149"/>
      <c r="H6" s="149"/>
      <c r="I6" s="167"/>
      <c r="L6" s="134"/>
      <c r="M6" s="149"/>
      <c r="N6" s="149"/>
      <c r="O6" s="149"/>
      <c r="R6" s="168"/>
      <c r="S6" s="171"/>
      <c r="T6" s="327">
        <v>69.27</v>
      </c>
      <c r="U6" s="328">
        <v>294.01</v>
      </c>
      <c r="V6" s="328">
        <v>294.01</v>
      </c>
      <c r="W6" s="328">
        <v>1717.54</v>
      </c>
      <c r="X6" s="328">
        <v>41.53</v>
      </c>
      <c r="Y6" s="328">
        <v>404.68</v>
      </c>
      <c r="Z6" s="328">
        <v>296.02</v>
      </c>
      <c r="AA6" s="328">
        <v>28.43</v>
      </c>
      <c r="AC6" s="170"/>
      <c r="AD6" s="351"/>
    </row>
    <row r="7" spans="1:32">
      <c r="A7" s="90" t="s">
        <v>915</v>
      </c>
      <c r="B7" s="174" t="s">
        <v>916</v>
      </c>
      <c r="E7" s="42"/>
      <c r="I7" s="167"/>
      <c r="L7" s="42"/>
      <c r="M7" s="149"/>
      <c r="S7" s="149"/>
      <c r="AD7" s="170"/>
    </row>
    <row r="8" spans="1:32" s="152" customFormat="1">
      <c r="A8" s="90" t="s">
        <v>917</v>
      </c>
      <c r="B8" s="175" t="s">
        <v>918</v>
      </c>
      <c r="C8" s="343"/>
      <c r="D8" s="343"/>
      <c r="E8" s="343"/>
      <c r="F8" s="343"/>
      <c r="G8" s="343"/>
      <c r="H8" s="343"/>
      <c r="I8" s="343"/>
      <c r="J8" s="343"/>
      <c r="K8" s="343"/>
      <c r="L8" s="343"/>
      <c r="M8" s="343"/>
      <c r="N8" s="343"/>
      <c r="O8" s="343"/>
      <c r="P8" s="343"/>
      <c r="Q8" s="343"/>
      <c r="R8" s="343"/>
      <c r="S8" s="343"/>
      <c r="T8" s="340"/>
      <c r="U8" s="163"/>
      <c r="V8" s="163"/>
      <c r="W8" s="163"/>
      <c r="X8" s="163"/>
      <c r="Y8" s="163"/>
      <c r="Z8" s="163"/>
      <c r="AA8" s="163"/>
      <c r="AB8" s="163"/>
      <c r="AC8" s="163"/>
      <c r="AD8" s="163"/>
      <c r="AE8" s="153"/>
    </row>
    <row r="9" spans="1:32" s="152" customFormat="1" ht="14.25">
      <c r="A9" s="194"/>
      <c r="B9" s="195"/>
      <c r="C9" s="184"/>
      <c r="D9" s="184"/>
      <c r="E9" s="184"/>
      <c r="F9" s="184"/>
      <c r="G9" s="184"/>
      <c r="H9" s="184"/>
      <c r="I9" s="184"/>
      <c r="J9" s="184"/>
      <c r="K9" s="184"/>
      <c r="L9" s="184"/>
      <c r="M9" s="184"/>
      <c r="N9" s="185"/>
      <c r="O9" s="184"/>
      <c r="P9" s="184"/>
      <c r="Q9" s="184"/>
      <c r="R9" s="186"/>
      <c r="S9" s="184"/>
      <c r="T9" s="182"/>
      <c r="U9" s="183"/>
      <c r="V9" s="183"/>
      <c r="W9" s="183"/>
      <c r="X9" s="183"/>
      <c r="Y9" s="183"/>
      <c r="Z9" s="183"/>
      <c r="AA9" s="183"/>
      <c r="AB9" s="183"/>
      <c r="AC9" s="356"/>
      <c r="AD9" s="357"/>
      <c r="AE9" s="153"/>
    </row>
    <row r="10" spans="1:32" s="31" customFormat="1">
      <c r="A10" s="188"/>
      <c r="B10" s="188"/>
      <c r="C10" s="187" t="s">
        <v>359</v>
      </c>
      <c r="D10" s="188"/>
      <c r="E10" s="188"/>
      <c r="F10" s="188"/>
      <c r="G10" s="188"/>
      <c r="H10" s="188"/>
      <c r="I10" s="188"/>
      <c r="J10" s="188"/>
      <c r="K10" s="188"/>
      <c r="L10" s="188"/>
      <c r="M10" s="188"/>
      <c r="N10" s="188"/>
      <c r="O10" s="188"/>
      <c r="P10" s="188"/>
      <c r="Q10" s="188"/>
      <c r="R10" s="190"/>
      <c r="S10" s="188"/>
      <c r="T10" s="178" t="s">
        <v>934</v>
      </c>
      <c r="U10" s="179"/>
      <c r="V10" s="179"/>
      <c r="W10" s="179"/>
      <c r="X10" s="179"/>
      <c r="Y10" s="179"/>
      <c r="Z10" s="179"/>
      <c r="AA10" s="179"/>
      <c r="AB10" s="179"/>
      <c r="AC10" s="104"/>
      <c r="AD10" s="358"/>
    </row>
    <row r="11" spans="1:32" s="215" customFormat="1" ht="62.25" customHeight="1">
      <c r="A11" s="217" t="s">
        <v>786</v>
      </c>
      <c r="B11" s="215" t="s">
        <v>787</v>
      </c>
      <c r="C11" s="400" t="s">
        <v>947</v>
      </c>
      <c r="D11" s="381" t="s">
        <v>997</v>
      </c>
      <c r="E11" s="382" t="s">
        <v>998</v>
      </c>
      <c r="F11" s="382" t="s">
        <v>999</v>
      </c>
      <c r="G11" s="383" t="s">
        <v>919</v>
      </c>
      <c r="H11" s="381" t="s">
        <v>909</v>
      </c>
      <c r="I11" s="388" t="s">
        <v>1000</v>
      </c>
      <c r="J11" s="400" t="s">
        <v>1001</v>
      </c>
      <c r="K11" s="381" t="s">
        <v>1002</v>
      </c>
      <c r="L11" s="401" t="s">
        <v>920</v>
      </c>
      <c r="M11" s="383" t="s">
        <v>921</v>
      </c>
      <c r="N11" s="381" t="s">
        <v>922</v>
      </c>
      <c r="O11" s="383" t="s">
        <v>1003</v>
      </c>
      <c r="P11" s="381" t="s">
        <v>1004</v>
      </c>
      <c r="Q11" s="382" t="s">
        <v>1005</v>
      </c>
      <c r="R11" s="407" t="s">
        <v>923</v>
      </c>
      <c r="S11" s="383" t="s">
        <v>924</v>
      </c>
      <c r="T11" s="219" t="s">
        <v>925</v>
      </c>
      <c r="U11" s="219" t="s">
        <v>926</v>
      </c>
      <c r="V11" s="219" t="s">
        <v>927</v>
      </c>
      <c r="W11" s="219" t="s">
        <v>928</v>
      </c>
      <c r="X11" s="219" t="s">
        <v>929</v>
      </c>
      <c r="Y11" s="219" t="s">
        <v>930</v>
      </c>
      <c r="Z11" s="219" t="s">
        <v>931</v>
      </c>
      <c r="AA11" s="219" t="s">
        <v>932</v>
      </c>
      <c r="AB11" s="220" t="s">
        <v>933</v>
      </c>
      <c r="AC11" s="311"/>
      <c r="AD11" s="208"/>
    </row>
    <row r="12" spans="1:32" s="45" customFormat="1">
      <c r="B12" s="154" t="s">
        <v>820</v>
      </c>
      <c r="C12" s="252">
        <f>SUM(C13:C305)</f>
        <v>5533611</v>
      </c>
      <c r="D12" s="136">
        <f>SUM(D13:D305)</f>
        <v>248773.91666666674</v>
      </c>
      <c r="E12" s="41">
        <f>SUM(E13:E305)</f>
        <v>2621163</v>
      </c>
      <c r="F12" s="338">
        <f>D12/E12</f>
        <v>9.4909746805775436E-2</v>
      </c>
      <c r="G12" s="384">
        <f>F12/$F$12</f>
        <v>1</v>
      </c>
      <c r="H12" s="389"/>
      <c r="I12" s="390">
        <f>SUM(I13:I305)</f>
        <v>260995</v>
      </c>
      <c r="J12" s="396">
        <f>SUM(J13:J305)</f>
        <v>493086</v>
      </c>
      <c r="K12" s="272">
        <f>SUM(K13:K305)</f>
        <v>302409.10000000027</v>
      </c>
      <c r="L12" s="127">
        <f>C12/K12</f>
        <v>18.298427527478488</v>
      </c>
      <c r="M12" s="385">
        <f t="shared" ref="M12" si="0">$L$12/L12</f>
        <v>1</v>
      </c>
      <c r="N12" s="389"/>
      <c r="O12" s="390">
        <f>SUM(O13:O305)</f>
        <v>32651</v>
      </c>
      <c r="P12" s="408">
        <f>SUM(P13:P305)</f>
        <v>1743359</v>
      </c>
      <c r="Q12" s="34">
        <f>SUM(Q13:Q305)</f>
        <v>247077</v>
      </c>
      <c r="R12" s="168">
        <v>0.14172468206491032</v>
      </c>
      <c r="S12" s="409">
        <v>1</v>
      </c>
      <c r="T12" s="167">
        <f>SUM(T13:T305)</f>
        <v>382833515.37830061</v>
      </c>
      <c r="U12" s="167">
        <f t="shared" ref="U12:AA12" si="1">SUM(U13:U305)</f>
        <v>38879988.243599996</v>
      </c>
      <c r="V12" s="167">
        <f t="shared" si="1"/>
        <v>66886822.224600002</v>
      </c>
      <c r="W12" s="167">
        <f t="shared" si="1"/>
        <v>846894928.44000041</v>
      </c>
      <c r="X12" s="167">
        <f t="shared" si="1"/>
        <v>207713468.75614235</v>
      </c>
      <c r="Y12" s="167">
        <f t="shared" si="1"/>
        <v>14840424.960000001</v>
      </c>
      <c r="Z12" s="167">
        <f t="shared" si="1"/>
        <v>9665349.0200000014</v>
      </c>
      <c r="AA12" s="167">
        <f t="shared" si="1"/>
        <v>155430914.92163414</v>
      </c>
      <c r="AB12" s="177">
        <f>SUM(AB13:AB305)</f>
        <v>1723145411.9442766</v>
      </c>
      <c r="AC12" s="105"/>
      <c r="AD12" s="62"/>
    </row>
    <row r="13" spans="1:32" s="45" customFormat="1">
      <c r="A13" s="90">
        <v>5</v>
      </c>
      <c r="B13" s="154" t="s">
        <v>3</v>
      </c>
      <c r="C13" s="403">
        <v>9183</v>
      </c>
      <c r="D13" s="136">
        <v>246.16666666666666</v>
      </c>
      <c r="E13" s="41">
        <v>3757</v>
      </c>
      <c r="F13" s="338">
        <f t="shared" ref="F13:F76" si="2">D13/E13</f>
        <v>6.5522136456392516E-2</v>
      </c>
      <c r="G13" s="385">
        <f>Muut[[#This Row],[Genomsnittlig arbetslöshetsgrad 2022, %]]/$F$12</f>
        <v>0.6903625671921545</v>
      </c>
      <c r="H13" s="169">
        <v>0</v>
      </c>
      <c r="I13" s="391">
        <v>12</v>
      </c>
      <c r="J13" s="397">
        <v>311</v>
      </c>
      <c r="K13" s="272">
        <v>1008.77</v>
      </c>
      <c r="L13" s="173">
        <f>C13/K13</f>
        <v>9.1031652408378516</v>
      </c>
      <c r="M13" s="385">
        <v>2.0101170354888898</v>
      </c>
      <c r="N13" s="169">
        <v>0</v>
      </c>
      <c r="O13" s="405">
        <v>0</v>
      </c>
      <c r="P13" s="272">
        <v>2276</v>
      </c>
      <c r="Q13" s="15">
        <v>274</v>
      </c>
      <c r="R13" s="161">
        <v>0.12038664323374342</v>
      </c>
      <c r="S13" s="409">
        <v>0.84944020674257703</v>
      </c>
      <c r="T13" s="162">
        <v>439144.05421498511</v>
      </c>
      <c r="U13" s="162">
        <v>0</v>
      </c>
      <c r="V13" s="162">
        <v>0</v>
      </c>
      <c r="W13" s="162">
        <v>534154.93999999994</v>
      </c>
      <c r="X13" s="162">
        <v>766598.31372322747</v>
      </c>
      <c r="Y13" s="162">
        <v>0</v>
      </c>
      <c r="Z13" s="158">
        <v>0</v>
      </c>
      <c r="AA13" s="162">
        <v>221765.63976844074</v>
      </c>
      <c r="AB13" s="177">
        <f>SUM(Muut[[#This Row],[Arbetslöshetsgrad]:[Utbildningsbakgrund]])</f>
        <v>1961662.9477066533</v>
      </c>
      <c r="AD13" s="62"/>
    </row>
    <row r="14" spans="1:32" s="45" customFormat="1">
      <c r="A14" s="90">
        <v>9</v>
      </c>
      <c r="B14" s="154" t="s">
        <v>4</v>
      </c>
      <c r="C14" s="403">
        <v>2447</v>
      </c>
      <c r="D14" s="136">
        <v>76.5</v>
      </c>
      <c r="E14" s="41">
        <v>1100</v>
      </c>
      <c r="F14" s="338">
        <f t="shared" si="2"/>
        <v>6.9545454545454549E-2</v>
      </c>
      <c r="G14" s="385">
        <f>Muut[[#This Row],[Genomsnittlig arbetslöshetsgrad 2022, %]]/$F$12</f>
        <v>0.732753556784566</v>
      </c>
      <c r="H14" s="169">
        <v>0</v>
      </c>
      <c r="I14" s="391">
        <v>4</v>
      </c>
      <c r="J14" s="397">
        <v>22</v>
      </c>
      <c r="K14" s="272">
        <v>251.5</v>
      </c>
      <c r="L14" s="173">
        <f t="shared" ref="L14:L77" si="3">C14/K14</f>
        <v>9.7296222664015897</v>
      </c>
      <c r="M14" s="385">
        <v>1.8806924900534696</v>
      </c>
      <c r="N14" s="169">
        <v>0</v>
      </c>
      <c r="O14" s="405">
        <v>0</v>
      </c>
      <c r="P14" s="272">
        <v>626</v>
      </c>
      <c r="Q14" s="15">
        <v>82</v>
      </c>
      <c r="R14" s="161">
        <v>0.13099041533546327</v>
      </c>
      <c r="S14" s="409">
        <v>0.92425972263228839</v>
      </c>
      <c r="T14" s="162">
        <v>124204.43173560848</v>
      </c>
      <c r="U14" s="162">
        <v>0</v>
      </c>
      <c r="V14" s="162">
        <v>0</v>
      </c>
      <c r="W14" s="162">
        <v>37785.879999999997</v>
      </c>
      <c r="X14" s="162">
        <v>191123.32434686969</v>
      </c>
      <c r="Y14" s="162">
        <v>0</v>
      </c>
      <c r="Z14" s="158">
        <v>0</v>
      </c>
      <c r="AA14" s="162">
        <v>64299.094478624793</v>
      </c>
      <c r="AB14" s="177">
        <f>SUM(Muut[[#This Row],[Arbetslöshetsgrad]:[Utbildningsbakgrund]])</f>
        <v>417412.73056110297</v>
      </c>
      <c r="AD14" s="62"/>
    </row>
    <row r="15" spans="1:32" s="45" customFormat="1">
      <c r="A15" s="90">
        <v>10</v>
      </c>
      <c r="B15" s="154" t="s">
        <v>5</v>
      </c>
      <c r="C15" s="403">
        <v>11102</v>
      </c>
      <c r="D15" s="136">
        <v>277.5</v>
      </c>
      <c r="E15" s="41">
        <v>4658</v>
      </c>
      <c r="F15" s="338">
        <f t="shared" si="2"/>
        <v>5.9574924860455132E-2</v>
      </c>
      <c r="G15" s="385">
        <f>Muut[[#This Row],[Genomsnittlig arbetslöshetsgrad 2022, %]]/$F$12</f>
        <v>0.62770080908939785</v>
      </c>
      <c r="H15" s="169">
        <v>0</v>
      </c>
      <c r="I15" s="391">
        <v>7</v>
      </c>
      <c r="J15" s="397">
        <v>239</v>
      </c>
      <c r="K15" s="272">
        <v>1087.23</v>
      </c>
      <c r="L15" s="173">
        <f t="shared" si="3"/>
        <v>10.211270844255585</v>
      </c>
      <c r="M15" s="385">
        <v>1.7919833688254763</v>
      </c>
      <c r="N15" s="169">
        <v>0</v>
      </c>
      <c r="O15" s="405">
        <v>0</v>
      </c>
      <c r="P15" s="272">
        <v>2873</v>
      </c>
      <c r="Q15" s="15">
        <v>390</v>
      </c>
      <c r="R15" s="161">
        <v>0.13574660633484162</v>
      </c>
      <c r="S15" s="409">
        <v>0.95781909232062545</v>
      </c>
      <c r="T15" s="162">
        <v>482724.23067650193</v>
      </c>
      <c r="U15" s="162">
        <v>0</v>
      </c>
      <c r="V15" s="162">
        <v>0</v>
      </c>
      <c r="W15" s="162">
        <v>410492.06</v>
      </c>
      <c r="X15" s="162">
        <v>826222.71144988923</v>
      </c>
      <c r="Y15" s="162">
        <v>0</v>
      </c>
      <c r="Z15" s="158">
        <v>0</v>
      </c>
      <c r="AA15" s="162">
        <v>302316.30601448606</v>
      </c>
      <c r="AB15" s="177">
        <f>SUM(Muut[[#This Row],[Arbetslöshetsgrad]:[Utbildningsbakgrund]])</f>
        <v>2021755.3081408772</v>
      </c>
      <c r="AD15" s="62"/>
    </row>
    <row r="16" spans="1:32" s="45" customFormat="1">
      <c r="A16" s="90">
        <v>16</v>
      </c>
      <c r="B16" s="154" t="s">
        <v>6</v>
      </c>
      <c r="C16" s="403">
        <v>8014</v>
      </c>
      <c r="D16" s="136">
        <v>272.41666666666669</v>
      </c>
      <c r="E16" s="41">
        <v>3269</v>
      </c>
      <c r="F16" s="338">
        <f t="shared" si="2"/>
        <v>8.3333333333333343E-2</v>
      </c>
      <c r="G16" s="385">
        <f>Muut[[#This Row],[Genomsnittlig arbetslöshetsgrad 2022, %]]/$F$12</f>
        <v>0.87802713775928387</v>
      </c>
      <c r="H16" s="169">
        <v>0</v>
      </c>
      <c r="I16" s="391">
        <v>12</v>
      </c>
      <c r="J16" s="397">
        <v>210</v>
      </c>
      <c r="K16" s="272">
        <v>563.39</v>
      </c>
      <c r="L16" s="173">
        <f t="shared" si="3"/>
        <v>14.22460462557021</v>
      </c>
      <c r="M16" s="385">
        <v>1.2863926983661222</v>
      </c>
      <c r="N16" s="169">
        <v>3</v>
      </c>
      <c r="O16" s="405">
        <v>474</v>
      </c>
      <c r="P16" s="272">
        <v>2127</v>
      </c>
      <c r="Q16" s="15">
        <v>316</v>
      </c>
      <c r="R16" s="161">
        <v>0.14856605547719792</v>
      </c>
      <c r="S16" s="409">
        <v>1.0482722791302805</v>
      </c>
      <c r="T16" s="162">
        <v>487419.01181834086</v>
      </c>
      <c r="U16" s="162">
        <v>0</v>
      </c>
      <c r="V16" s="162">
        <v>0</v>
      </c>
      <c r="W16" s="162">
        <v>360683.39999999997</v>
      </c>
      <c r="X16" s="162">
        <v>428139.0445478445</v>
      </c>
      <c r="Y16" s="162">
        <v>0</v>
      </c>
      <c r="Z16" s="158">
        <v>140313.47999999998</v>
      </c>
      <c r="AA16" s="162">
        <v>238836.28049793045</v>
      </c>
      <c r="AB16" s="177">
        <f>SUM(Muut[[#This Row],[Arbetslöshetsgrad]:[Utbildningsbakgrund]])</f>
        <v>1655391.2168641158</v>
      </c>
      <c r="AD16" s="62"/>
    </row>
    <row r="17" spans="1:30" s="45" customFormat="1">
      <c r="A17" s="90">
        <v>18</v>
      </c>
      <c r="B17" s="154" t="s">
        <v>7</v>
      </c>
      <c r="C17" s="403">
        <v>4763</v>
      </c>
      <c r="D17" s="136">
        <v>162.25</v>
      </c>
      <c r="E17" s="41">
        <v>2411</v>
      </c>
      <c r="F17" s="338">
        <f t="shared" si="2"/>
        <v>6.7295727913728745E-2</v>
      </c>
      <c r="G17" s="385">
        <f>Muut[[#This Row],[Genomsnittlig arbetslöshetsgrad 2022, %]]/$F$12</f>
        <v>0.70904970436222547</v>
      </c>
      <c r="H17" s="169">
        <v>0</v>
      </c>
      <c r="I17" s="391">
        <v>186</v>
      </c>
      <c r="J17" s="397">
        <v>164</v>
      </c>
      <c r="K17" s="272">
        <v>212.44</v>
      </c>
      <c r="L17" s="173">
        <f t="shared" si="3"/>
        <v>22.420448126529845</v>
      </c>
      <c r="M17" s="385">
        <v>0.81614905394447401</v>
      </c>
      <c r="N17" s="169">
        <v>0</v>
      </c>
      <c r="O17" s="405">
        <v>0</v>
      </c>
      <c r="P17" s="272">
        <v>1555</v>
      </c>
      <c r="Q17" s="15">
        <v>219</v>
      </c>
      <c r="R17" s="161">
        <v>0.14083601286173633</v>
      </c>
      <c r="S17" s="409">
        <v>0.99372960877226046</v>
      </c>
      <c r="T17" s="162">
        <v>233938.9031998392</v>
      </c>
      <c r="U17" s="162">
        <v>0</v>
      </c>
      <c r="V17" s="162">
        <v>0</v>
      </c>
      <c r="W17" s="162">
        <v>281676.56</v>
      </c>
      <c r="X17" s="162">
        <v>161440.31421172561</v>
      </c>
      <c r="Y17" s="162">
        <v>0</v>
      </c>
      <c r="Z17" s="158">
        <v>0</v>
      </c>
      <c r="AA17" s="162">
        <v>134563.00321873411</v>
      </c>
      <c r="AB17" s="177">
        <f>SUM(Muut[[#This Row],[Arbetslöshetsgrad]:[Utbildningsbakgrund]])</f>
        <v>811618.78063029889</v>
      </c>
      <c r="AD17" s="62"/>
    </row>
    <row r="18" spans="1:30" s="45" customFormat="1">
      <c r="A18" s="90">
        <v>19</v>
      </c>
      <c r="B18" s="154" t="s">
        <v>8</v>
      </c>
      <c r="C18" s="403">
        <v>3965</v>
      </c>
      <c r="D18" s="136">
        <v>104.91666666666667</v>
      </c>
      <c r="E18" s="41">
        <v>1955</v>
      </c>
      <c r="F18" s="338">
        <f t="shared" si="2"/>
        <v>5.3665814151747655E-2</v>
      </c>
      <c r="G18" s="385">
        <f>Muut[[#This Row],[Genomsnittlig arbetslöshetsgrad 2022, %]]/$F$12</f>
        <v>0.56544049434216792</v>
      </c>
      <c r="H18" s="169">
        <v>0</v>
      </c>
      <c r="I18" s="391">
        <v>25</v>
      </c>
      <c r="J18" s="397">
        <v>101</v>
      </c>
      <c r="K18" s="272">
        <v>95.01</v>
      </c>
      <c r="L18" s="173">
        <f t="shared" si="3"/>
        <v>41.732449215872009</v>
      </c>
      <c r="M18" s="385">
        <v>0.43847001245541772</v>
      </c>
      <c r="N18" s="169">
        <v>0</v>
      </c>
      <c r="O18" s="405">
        <v>0</v>
      </c>
      <c r="P18" s="272">
        <v>1288</v>
      </c>
      <c r="Q18" s="15">
        <v>181</v>
      </c>
      <c r="R18" s="161">
        <v>0.14052795031055901</v>
      </c>
      <c r="S18" s="409">
        <v>0.99155593974941358</v>
      </c>
      <c r="T18" s="162">
        <v>155301.36996582002</v>
      </c>
      <c r="U18" s="162">
        <v>0</v>
      </c>
      <c r="V18" s="162">
        <v>0</v>
      </c>
      <c r="W18" s="162">
        <v>173471.54</v>
      </c>
      <c r="X18" s="162">
        <v>72201.300382489426</v>
      </c>
      <c r="Y18" s="162">
        <v>0</v>
      </c>
      <c r="Z18" s="158">
        <v>0</v>
      </c>
      <c r="AA18" s="162">
        <v>111773.09373045566</v>
      </c>
      <c r="AB18" s="177">
        <f>SUM(Muut[[#This Row],[Arbetslöshetsgrad]:[Utbildningsbakgrund]])</f>
        <v>512747.30407876516</v>
      </c>
      <c r="AD18" s="62"/>
    </row>
    <row r="19" spans="1:30" s="45" customFormat="1">
      <c r="A19" s="90">
        <v>20</v>
      </c>
      <c r="B19" s="154" t="s">
        <v>9</v>
      </c>
      <c r="C19" s="403">
        <v>16473</v>
      </c>
      <c r="D19" s="136">
        <v>600.91666666666663</v>
      </c>
      <c r="E19" s="41">
        <v>7532</v>
      </c>
      <c r="F19" s="338">
        <f t="shared" si="2"/>
        <v>7.978181979111347E-2</v>
      </c>
      <c r="G19" s="385">
        <f>Muut[[#This Row],[Genomsnittlig arbetslöshetsgrad 2022, %]]/$F$12</f>
        <v>0.84060723451702013</v>
      </c>
      <c r="H19" s="169">
        <v>0</v>
      </c>
      <c r="I19" s="391">
        <v>25</v>
      </c>
      <c r="J19" s="397">
        <v>469</v>
      </c>
      <c r="K19" s="272">
        <v>293.26</v>
      </c>
      <c r="L19" s="173">
        <f t="shared" si="3"/>
        <v>56.171997544840757</v>
      </c>
      <c r="M19" s="385">
        <v>0.32575710900918725</v>
      </c>
      <c r="N19" s="169">
        <v>0</v>
      </c>
      <c r="O19" s="405">
        <v>0</v>
      </c>
      <c r="P19" s="272">
        <v>5302</v>
      </c>
      <c r="Q19" s="15">
        <v>632</v>
      </c>
      <c r="R19" s="161">
        <v>0.11920030177291588</v>
      </c>
      <c r="S19" s="409">
        <v>0.8410694597171281</v>
      </c>
      <c r="T19" s="162">
        <v>959204.06242275587</v>
      </c>
      <c r="U19" s="162">
        <v>0</v>
      </c>
      <c r="V19" s="162">
        <v>0</v>
      </c>
      <c r="W19" s="162">
        <v>805526.26</v>
      </c>
      <c r="X19" s="162">
        <v>222858.15545909741</v>
      </c>
      <c r="Y19" s="162">
        <v>0</v>
      </c>
      <c r="Z19" s="158">
        <v>0</v>
      </c>
      <c r="AA19" s="162">
        <v>393895.86487803276</v>
      </c>
      <c r="AB19" s="177">
        <f>SUM(Muut[[#This Row],[Arbetslöshetsgrad]:[Utbildningsbakgrund]])</f>
        <v>2381484.3427598858</v>
      </c>
      <c r="AD19" s="62"/>
    </row>
    <row r="20" spans="1:30" s="45" customFormat="1">
      <c r="A20" s="90">
        <v>46</v>
      </c>
      <c r="B20" s="154" t="s">
        <v>10</v>
      </c>
      <c r="C20" s="403">
        <v>1341</v>
      </c>
      <c r="D20" s="136">
        <v>49.5</v>
      </c>
      <c r="E20" s="41">
        <v>546</v>
      </c>
      <c r="F20" s="338">
        <f t="shared" si="2"/>
        <v>9.0659340659340656E-2</v>
      </c>
      <c r="G20" s="385">
        <f>Muut[[#This Row],[Genomsnittlig arbetslöshetsgrad 2022, %]]/$F$12</f>
        <v>0.95521633668317685</v>
      </c>
      <c r="H20" s="169">
        <v>0</v>
      </c>
      <c r="I20" s="391">
        <v>2</v>
      </c>
      <c r="J20" s="397">
        <v>50</v>
      </c>
      <c r="K20" s="272">
        <v>305.58</v>
      </c>
      <c r="L20" s="173">
        <f t="shared" si="3"/>
        <v>4.3883762026310622</v>
      </c>
      <c r="M20" s="385">
        <v>4.1697490558142256</v>
      </c>
      <c r="N20" s="169">
        <v>1</v>
      </c>
      <c r="O20" s="405">
        <v>0</v>
      </c>
      <c r="P20" s="272">
        <v>315</v>
      </c>
      <c r="Q20" s="15">
        <v>46</v>
      </c>
      <c r="R20" s="161">
        <v>0.14603174603174604</v>
      </c>
      <c r="S20" s="409">
        <v>1.0303903589980401</v>
      </c>
      <c r="T20" s="162">
        <v>88731.067595980538</v>
      </c>
      <c r="U20" s="162">
        <v>0</v>
      </c>
      <c r="V20" s="162">
        <v>0</v>
      </c>
      <c r="W20" s="162">
        <v>85877</v>
      </c>
      <c r="X20" s="162">
        <v>232220.53858416079</v>
      </c>
      <c r="Y20" s="162">
        <v>542675.88</v>
      </c>
      <c r="Z20" s="158">
        <v>0</v>
      </c>
      <c r="AA20" s="162">
        <v>39283.251192367446</v>
      </c>
      <c r="AB20" s="177">
        <f>SUM(Muut[[#This Row],[Arbetslöshetsgrad]:[Utbildningsbakgrund]])</f>
        <v>988787.73737250874</v>
      </c>
      <c r="AD20" s="62"/>
    </row>
    <row r="21" spans="1:30" s="45" customFormat="1">
      <c r="A21" s="90">
        <v>47</v>
      </c>
      <c r="B21" s="154" t="s">
        <v>821</v>
      </c>
      <c r="C21" s="403">
        <v>1811</v>
      </c>
      <c r="D21" s="136">
        <v>111.41666666666667</v>
      </c>
      <c r="E21" s="41">
        <v>862</v>
      </c>
      <c r="F21" s="338">
        <f t="shared" si="2"/>
        <v>0.12925367362722351</v>
      </c>
      <c r="G21" s="385">
        <f>Muut[[#This Row],[Genomsnittlig arbetslöshetsgrad 2022, %]]/$F$12</f>
        <v>1.3618587971974041</v>
      </c>
      <c r="H21" s="169">
        <v>0</v>
      </c>
      <c r="I21" s="391">
        <v>15</v>
      </c>
      <c r="J21" s="397">
        <v>60</v>
      </c>
      <c r="K21" s="272">
        <v>7953.42</v>
      </c>
      <c r="L21" s="173">
        <f t="shared" si="3"/>
        <v>0.22770078783718198</v>
      </c>
      <c r="M21" s="385">
        <v>20</v>
      </c>
      <c r="N21" s="169">
        <v>0</v>
      </c>
      <c r="O21" s="405">
        <v>0</v>
      </c>
      <c r="P21" s="272">
        <v>539</v>
      </c>
      <c r="Q21" s="15">
        <v>74</v>
      </c>
      <c r="R21" s="161">
        <v>0.13729128014842301</v>
      </c>
      <c r="S21" s="409">
        <v>0.96871820877003767</v>
      </c>
      <c r="T21" s="162">
        <v>170842.42153505603</v>
      </c>
      <c r="U21" s="162">
        <v>0</v>
      </c>
      <c r="V21" s="162">
        <v>0</v>
      </c>
      <c r="W21" s="162">
        <v>103052.4</v>
      </c>
      <c r="X21" s="162">
        <v>1504216.6</v>
      </c>
      <c r="Y21" s="162">
        <v>0</v>
      </c>
      <c r="Z21" s="158">
        <v>0</v>
      </c>
      <c r="AA21" s="162">
        <v>49876.132861026563</v>
      </c>
      <c r="AB21" s="177">
        <f>SUM(Muut[[#This Row],[Arbetslöshetsgrad]:[Utbildningsbakgrund]])</f>
        <v>1827987.5543960826</v>
      </c>
      <c r="AD21" s="62"/>
    </row>
    <row r="22" spans="1:30" s="45" customFormat="1">
      <c r="A22" s="90">
        <v>49</v>
      </c>
      <c r="B22" s="154" t="s">
        <v>822</v>
      </c>
      <c r="C22" s="403">
        <v>305274</v>
      </c>
      <c r="D22" s="136">
        <v>12892.75</v>
      </c>
      <c r="E22" s="41">
        <v>150575</v>
      </c>
      <c r="F22" s="338">
        <f t="shared" si="2"/>
        <v>8.5623443466710941E-2</v>
      </c>
      <c r="G22" s="385">
        <f>Muut[[#This Row],[Genomsnittlig arbetslöshetsgrad 2022, %]]/$F$12</f>
        <v>0.90215648390604064</v>
      </c>
      <c r="H22" s="169">
        <v>1</v>
      </c>
      <c r="I22" s="391">
        <v>20136</v>
      </c>
      <c r="J22" s="397">
        <v>66730</v>
      </c>
      <c r="K22" s="272">
        <v>312.35000000000002</v>
      </c>
      <c r="L22" s="173">
        <f t="shared" si="3"/>
        <v>977.34592604450131</v>
      </c>
      <c r="M22" s="385">
        <v>1.8722570013194394E-2</v>
      </c>
      <c r="N22" s="169">
        <v>3</v>
      </c>
      <c r="O22" s="405">
        <v>638</v>
      </c>
      <c r="P22" s="272">
        <v>112425</v>
      </c>
      <c r="Q22" s="15">
        <v>20729</v>
      </c>
      <c r="R22" s="161">
        <v>0.1843806982432733</v>
      </c>
      <c r="S22" s="409">
        <v>1.3009780340084052</v>
      </c>
      <c r="T22" s="162">
        <v>19077298.702273697</v>
      </c>
      <c r="U22" s="162">
        <v>6282752.6118000001</v>
      </c>
      <c r="V22" s="162">
        <v>5505772.3848000001</v>
      </c>
      <c r="W22" s="162">
        <v>114611444.2</v>
      </c>
      <c r="X22" s="162">
        <v>237365.28970077433</v>
      </c>
      <c r="Y22" s="162">
        <v>0</v>
      </c>
      <c r="Z22" s="158">
        <v>188860.75999999998</v>
      </c>
      <c r="AA22" s="162">
        <v>11291110.064300863</v>
      </c>
      <c r="AB22" s="177">
        <f>SUM(Muut[[#This Row],[Arbetslöshetsgrad]:[Utbildningsbakgrund]])</f>
        <v>157194604.01287532</v>
      </c>
      <c r="AD22" s="62"/>
    </row>
    <row r="23" spans="1:30" s="45" customFormat="1">
      <c r="A23" s="90">
        <v>50</v>
      </c>
      <c r="B23" s="154" t="s">
        <v>13</v>
      </c>
      <c r="C23" s="403">
        <v>11276</v>
      </c>
      <c r="D23" s="136">
        <v>331.91666666666669</v>
      </c>
      <c r="E23" s="41">
        <v>5165</v>
      </c>
      <c r="F23" s="338">
        <f t="shared" si="2"/>
        <v>6.4262665375927716E-2</v>
      </c>
      <c r="G23" s="385">
        <f>Muut[[#This Row],[Genomsnittlig arbetslöshetsgrad 2022, %]]/$F$12</f>
        <v>0.67709236973770126</v>
      </c>
      <c r="H23" s="169">
        <v>0</v>
      </c>
      <c r="I23" s="391">
        <v>21</v>
      </c>
      <c r="J23" s="397">
        <v>446</v>
      </c>
      <c r="K23" s="272">
        <v>578.88</v>
      </c>
      <c r="L23" s="173">
        <f t="shared" si="3"/>
        <v>19.478993919292428</v>
      </c>
      <c r="M23" s="385">
        <v>0.93939284561074377</v>
      </c>
      <c r="N23" s="169">
        <v>0</v>
      </c>
      <c r="O23" s="405">
        <v>0</v>
      </c>
      <c r="P23" s="272">
        <v>3231</v>
      </c>
      <c r="Q23" s="15">
        <v>530</v>
      </c>
      <c r="R23" s="161">
        <v>0.16403590219746209</v>
      </c>
      <c r="S23" s="409">
        <v>1.1574264962706577</v>
      </c>
      <c r="T23" s="162">
        <v>528869.07698171376</v>
      </c>
      <c r="U23" s="162">
        <v>0</v>
      </c>
      <c r="V23" s="162">
        <v>0</v>
      </c>
      <c r="W23" s="162">
        <v>766022.84</v>
      </c>
      <c r="X23" s="162">
        <v>439910.41748674319</v>
      </c>
      <c r="Y23" s="162">
        <v>0</v>
      </c>
      <c r="Z23" s="158">
        <v>0</v>
      </c>
      <c r="AA23" s="162">
        <v>371043.94351847982</v>
      </c>
      <c r="AB23" s="177">
        <f>SUM(Muut[[#This Row],[Arbetslöshetsgrad]:[Utbildningsbakgrund]])</f>
        <v>2105846.2779869367</v>
      </c>
      <c r="AD23" s="62"/>
    </row>
    <row r="24" spans="1:30" s="45" customFormat="1">
      <c r="A24" s="90">
        <v>51</v>
      </c>
      <c r="B24" s="154" t="s">
        <v>823</v>
      </c>
      <c r="C24" s="403">
        <v>9211</v>
      </c>
      <c r="D24" s="136">
        <v>255.25</v>
      </c>
      <c r="E24" s="41">
        <v>4248</v>
      </c>
      <c r="F24" s="338">
        <f t="shared" si="2"/>
        <v>6.0087099811676085E-2</v>
      </c>
      <c r="G24" s="385">
        <f>Muut[[#This Row],[Genomsnittlig arbetslöshetsgrad 2022, %]]/$F$12</f>
        <v>0.63309725116682825</v>
      </c>
      <c r="H24" s="169">
        <v>0</v>
      </c>
      <c r="I24" s="391">
        <v>29</v>
      </c>
      <c r="J24" s="397">
        <v>314</v>
      </c>
      <c r="K24" s="272">
        <v>514.99</v>
      </c>
      <c r="L24" s="173">
        <f t="shared" si="3"/>
        <v>17.885784189984271</v>
      </c>
      <c r="M24" s="385">
        <v>1.02307102294823</v>
      </c>
      <c r="N24" s="169">
        <v>0</v>
      </c>
      <c r="O24" s="405">
        <v>0</v>
      </c>
      <c r="P24" s="272">
        <v>2818</v>
      </c>
      <c r="Q24" s="15">
        <v>369</v>
      </c>
      <c r="R24" s="161">
        <v>0.13094393186657205</v>
      </c>
      <c r="S24" s="409">
        <v>0.92393173834462616</v>
      </c>
      <c r="T24" s="162">
        <v>403945.14972507255</v>
      </c>
      <c r="U24" s="162">
        <v>0</v>
      </c>
      <c r="V24" s="162">
        <v>0</v>
      </c>
      <c r="W24" s="162">
        <v>539307.55999999994</v>
      </c>
      <c r="X24" s="162">
        <v>391358.25369938137</v>
      </c>
      <c r="Y24" s="162">
        <v>0</v>
      </c>
      <c r="Z24" s="158">
        <v>0</v>
      </c>
      <c r="AA24" s="162">
        <v>241948.83092699954</v>
      </c>
      <c r="AB24" s="177">
        <f>SUM(Muut[[#This Row],[Arbetslöshetsgrad]:[Utbildningsbakgrund]])</f>
        <v>1576559.7943514534</v>
      </c>
      <c r="AD24" s="62"/>
    </row>
    <row r="25" spans="1:30" s="45" customFormat="1">
      <c r="A25" s="90">
        <v>52</v>
      </c>
      <c r="B25" s="154" t="s">
        <v>15</v>
      </c>
      <c r="C25" s="403">
        <v>2346</v>
      </c>
      <c r="D25" s="136">
        <v>46.583333333333336</v>
      </c>
      <c r="E25" s="41">
        <v>1013</v>
      </c>
      <c r="F25" s="338">
        <f t="shared" si="2"/>
        <v>4.5985521553142485E-2</v>
      </c>
      <c r="G25" s="385">
        <f>Muut[[#This Row],[Genomsnittlig arbetslöshetsgrad 2022, %]]/$F$12</f>
        <v>0.48451843041208259</v>
      </c>
      <c r="H25" s="169">
        <v>0</v>
      </c>
      <c r="I25" s="391">
        <v>46</v>
      </c>
      <c r="J25" s="397">
        <v>93</v>
      </c>
      <c r="K25" s="272">
        <v>354.15</v>
      </c>
      <c r="L25" s="173">
        <f t="shared" si="3"/>
        <v>6.6243117323168157</v>
      </c>
      <c r="M25" s="385">
        <v>2.7623137718910935</v>
      </c>
      <c r="N25" s="169">
        <v>0</v>
      </c>
      <c r="O25" s="405">
        <v>0</v>
      </c>
      <c r="P25" s="272">
        <v>653</v>
      </c>
      <c r="Q25" s="15">
        <v>84</v>
      </c>
      <c r="R25" s="161">
        <v>0.12863705972434916</v>
      </c>
      <c r="S25" s="409">
        <v>0.90765460080858051</v>
      </c>
      <c r="T25" s="162">
        <v>78737.840068717065</v>
      </c>
      <c r="U25" s="162">
        <v>0</v>
      </c>
      <c r="V25" s="162">
        <v>0</v>
      </c>
      <c r="W25" s="162">
        <v>159731.22</v>
      </c>
      <c r="X25" s="162">
        <v>269130.51816081064</v>
      </c>
      <c r="Y25" s="162">
        <v>0</v>
      </c>
      <c r="Z25" s="158">
        <v>0</v>
      </c>
      <c r="AA25" s="162">
        <v>60537.639226117724</v>
      </c>
      <c r="AB25" s="177">
        <f>SUM(Muut[[#This Row],[Arbetslöshetsgrad]:[Utbildningsbakgrund]])</f>
        <v>568137.21745564544</v>
      </c>
      <c r="AD25" s="62"/>
    </row>
    <row r="26" spans="1:30" s="45" customFormat="1">
      <c r="A26" s="90">
        <v>61</v>
      </c>
      <c r="B26" s="154" t="s">
        <v>16</v>
      </c>
      <c r="C26" s="403">
        <v>16459</v>
      </c>
      <c r="D26" s="136">
        <v>715.75</v>
      </c>
      <c r="E26" s="41">
        <v>7069</v>
      </c>
      <c r="F26" s="338">
        <f t="shared" si="2"/>
        <v>0.10125194511246287</v>
      </c>
      <c r="G26" s="385">
        <f>Muut[[#This Row],[Genomsnittlig arbetslöshetsgrad 2022, %]]/$F$12</f>
        <v>1.0668234667158705</v>
      </c>
      <c r="H26" s="169">
        <v>0</v>
      </c>
      <c r="I26" s="391">
        <v>49</v>
      </c>
      <c r="J26" s="397">
        <v>1040</v>
      </c>
      <c r="K26" s="272">
        <v>248.84</v>
      </c>
      <c r="L26" s="173">
        <f t="shared" si="3"/>
        <v>66.142903070245936</v>
      </c>
      <c r="M26" s="385">
        <v>0.27664990011165608</v>
      </c>
      <c r="N26" s="169">
        <v>0</v>
      </c>
      <c r="O26" s="405">
        <v>0</v>
      </c>
      <c r="P26" s="272">
        <v>4422</v>
      </c>
      <c r="Q26" s="15">
        <v>859</v>
      </c>
      <c r="R26" s="161">
        <v>0.19425599276345545</v>
      </c>
      <c r="S26" s="409">
        <v>1.3706574601768071</v>
      </c>
      <c r="T26" s="162">
        <v>1216301.3620771219</v>
      </c>
      <c r="U26" s="162">
        <v>0</v>
      </c>
      <c r="V26" s="162">
        <v>0</v>
      </c>
      <c r="W26" s="162">
        <v>1786241.5999999999</v>
      </c>
      <c r="X26" s="162">
        <v>189101.90071759466</v>
      </c>
      <c r="Y26" s="162">
        <v>0</v>
      </c>
      <c r="Z26" s="158">
        <v>0</v>
      </c>
      <c r="AA26" s="162">
        <v>641370.88182633335</v>
      </c>
      <c r="AB26" s="177">
        <f>SUM(Muut[[#This Row],[Arbetslöshetsgrad]:[Utbildningsbakgrund]])</f>
        <v>3833015.7446210496</v>
      </c>
      <c r="AD26" s="62"/>
    </row>
    <row r="27" spans="1:30" s="45" customFormat="1">
      <c r="A27" s="90">
        <v>69</v>
      </c>
      <c r="B27" s="154" t="s">
        <v>17</v>
      </c>
      <c r="C27" s="403">
        <v>6687</v>
      </c>
      <c r="D27" s="136">
        <v>220.16666666666666</v>
      </c>
      <c r="E27" s="41">
        <v>2909</v>
      </c>
      <c r="F27" s="338">
        <f t="shared" si="2"/>
        <v>7.5684656812192039E-2</v>
      </c>
      <c r="G27" s="385">
        <f>Muut[[#This Row],[Genomsnittlig arbetslöshetsgrad 2022, %]]/$F$12</f>
        <v>0.79743819111723191</v>
      </c>
      <c r="H27" s="169">
        <v>0</v>
      </c>
      <c r="I27" s="391">
        <v>4</v>
      </c>
      <c r="J27" s="397">
        <v>122</v>
      </c>
      <c r="K27" s="272">
        <v>766.45</v>
      </c>
      <c r="L27" s="173">
        <f t="shared" si="3"/>
        <v>8.7246395720529701</v>
      </c>
      <c r="M27" s="385">
        <v>2.0973276175319109</v>
      </c>
      <c r="N27" s="169">
        <v>0</v>
      </c>
      <c r="O27" s="405">
        <v>0</v>
      </c>
      <c r="P27" s="272">
        <v>1731</v>
      </c>
      <c r="Q27" s="15">
        <v>236</v>
      </c>
      <c r="R27" s="161">
        <v>0.13633737723859041</v>
      </c>
      <c r="S27" s="409">
        <v>0.96198753281483806</v>
      </c>
      <c r="T27" s="162">
        <v>369380.14037574438</v>
      </c>
      <c r="U27" s="162">
        <v>0</v>
      </c>
      <c r="V27" s="162">
        <v>0</v>
      </c>
      <c r="W27" s="162">
        <v>209539.88</v>
      </c>
      <c r="X27" s="162">
        <v>582451.18069844239</v>
      </c>
      <c r="Y27" s="162">
        <v>0</v>
      </c>
      <c r="Z27" s="158">
        <v>0</v>
      </c>
      <c r="AA27" s="162">
        <v>182884.80626585011</v>
      </c>
      <c r="AB27" s="177">
        <f>SUM(Muut[[#This Row],[Arbetslöshetsgrad]:[Utbildningsbakgrund]])</f>
        <v>1344256.0073400368</v>
      </c>
      <c r="AD27" s="62"/>
    </row>
    <row r="28" spans="1:30" s="45" customFormat="1">
      <c r="A28" s="90">
        <v>71</v>
      </c>
      <c r="B28" s="154" t="s">
        <v>18</v>
      </c>
      <c r="C28" s="403">
        <v>6591</v>
      </c>
      <c r="D28" s="136">
        <v>203</v>
      </c>
      <c r="E28" s="41">
        <v>2747</v>
      </c>
      <c r="F28" s="338">
        <f t="shared" si="2"/>
        <v>7.3898798689479434E-2</v>
      </c>
      <c r="G28" s="385">
        <f>Muut[[#This Row],[Genomsnittlig arbetslöshetsgrad 2022, %]]/$F$12</f>
        <v>0.77862180836607764</v>
      </c>
      <c r="H28" s="169">
        <v>0</v>
      </c>
      <c r="I28" s="391">
        <v>4</v>
      </c>
      <c r="J28" s="397">
        <v>183</v>
      </c>
      <c r="K28" s="272">
        <v>1050.47</v>
      </c>
      <c r="L28" s="173">
        <f t="shared" si="3"/>
        <v>6.2743343455786453</v>
      </c>
      <c r="M28" s="385">
        <v>2.9163934402655634</v>
      </c>
      <c r="N28" s="169">
        <v>0</v>
      </c>
      <c r="O28" s="405">
        <v>0</v>
      </c>
      <c r="P28" s="272">
        <v>1831</v>
      </c>
      <c r="Q28" s="15">
        <v>237</v>
      </c>
      <c r="R28" s="161">
        <v>0.12943746586564719</v>
      </c>
      <c r="S28" s="409">
        <v>0.91330221369884224</v>
      </c>
      <c r="T28" s="162">
        <v>355486.45939843042</v>
      </c>
      <c r="U28" s="162">
        <v>0</v>
      </c>
      <c r="V28" s="162">
        <v>0</v>
      </c>
      <c r="W28" s="162">
        <v>314309.82</v>
      </c>
      <c r="X28" s="162">
        <v>798287.54881374235</v>
      </c>
      <c r="Y28" s="162">
        <v>0</v>
      </c>
      <c r="Z28" s="158">
        <v>0</v>
      </c>
      <c r="AA28" s="162">
        <v>171136.51413660424</v>
      </c>
      <c r="AB28" s="177">
        <f>SUM(Muut[[#This Row],[Arbetslöshetsgrad]:[Utbildningsbakgrund]])</f>
        <v>1639220.342348777</v>
      </c>
      <c r="AD28" s="62"/>
    </row>
    <row r="29" spans="1:30" s="45" customFormat="1">
      <c r="A29" s="90">
        <v>72</v>
      </c>
      <c r="B29" s="154" t="s">
        <v>824</v>
      </c>
      <c r="C29" s="403">
        <v>960</v>
      </c>
      <c r="D29" s="136">
        <v>29.833333333333332</v>
      </c>
      <c r="E29" s="41">
        <v>368</v>
      </c>
      <c r="F29" s="338">
        <f t="shared" si="2"/>
        <v>8.1068840579710144E-2</v>
      </c>
      <c r="G29" s="385">
        <f>Muut[[#This Row],[Genomsnittlig arbetslöshetsgrad 2022, %]]/$F$12</f>
        <v>0.85416770466799885</v>
      </c>
      <c r="H29" s="169">
        <v>0</v>
      </c>
      <c r="I29" s="391">
        <v>0</v>
      </c>
      <c r="J29" s="397">
        <v>18</v>
      </c>
      <c r="K29" s="272">
        <v>205.65</v>
      </c>
      <c r="L29" s="173">
        <f t="shared" si="3"/>
        <v>4.6681254558716265</v>
      </c>
      <c r="M29" s="385">
        <v>3.9198662719020323</v>
      </c>
      <c r="N29" s="169">
        <v>2</v>
      </c>
      <c r="O29" s="405">
        <v>0</v>
      </c>
      <c r="P29" s="272">
        <v>220</v>
      </c>
      <c r="Q29" s="15">
        <v>17</v>
      </c>
      <c r="R29" s="161">
        <v>7.7272727272727271E-2</v>
      </c>
      <c r="S29" s="409">
        <v>0.54523126209827122</v>
      </c>
      <c r="T29" s="162">
        <v>56801.469026258186</v>
      </c>
      <c r="U29" s="162">
        <v>0</v>
      </c>
      <c r="V29" s="162">
        <v>0</v>
      </c>
      <c r="W29" s="162">
        <v>30915.72</v>
      </c>
      <c r="X29" s="162">
        <v>156280.36442120775</v>
      </c>
      <c r="Y29" s="162">
        <v>1165478.3999999999</v>
      </c>
      <c r="Z29" s="158">
        <v>0</v>
      </c>
      <c r="AA29" s="162">
        <v>14880.887790195697</v>
      </c>
      <c r="AB29" s="177">
        <f>SUM(Muut[[#This Row],[Arbetslöshetsgrad]:[Utbildningsbakgrund]])</f>
        <v>1424356.8412376614</v>
      </c>
      <c r="AD29" s="62"/>
    </row>
    <row r="30" spans="1:30" s="45" customFormat="1">
      <c r="A30" s="90">
        <v>74</v>
      </c>
      <c r="B30" s="154" t="s">
        <v>20</v>
      </c>
      <c r="C30" s="403">
        <v>1052</v>
      </c>
      <c r="D30" s="136">
        <v>33.083333333333336</v>
      </c>
      <c r="E30" s="41">
        <v>451</v>
      </c>
      <c r="F30" s="338">
        <f t="shared" si="2"/>
        <v>7.3355506282335559E-2</v>
      </c>
      <c r="G30" s="385">
        <f>Muut[[#This Row],[Genomsnittlig arbetslöshetsgrad 2022, %]]/$F$12</f>
        <v>0.77289750263954704</v>
      </c>
      <c r="H30" s="169">
        <v>0</v>
      </c>
      <c r="I30" s="391">
        <v>6</v>
      </c>
      <c r="J30" s="397">
        <v>45</v>
      </c>
      <c r="K30" s="272">
        <v>413.01</v>
      </c>
      <c r="L30" s="173">
        <f t="shared" si="3"/>
        <v>2.5471538219413574</v>
      </c>
      <c r="M30" s="385">
        <v>7.1838721987869674</v>
      </c>
      <c r="N30" s="169">
        <v>0</v>
      </c>
      <c r="O30" s="405">
        <v>0</v>
      </c>
      <c r="P30" s="272">
        <v>258</v>
      </c>
      <c r="Q30" s="15">
        <v>44</v>
      </c>
      <c r="R30" s="161">
        <v>0.17054263565891473</v>
      </c>
      <c r="S30" s="409">
        <v>1.2033375780007445</v>
      </c>
      <c r="T30" s="162">
        <v>56322.61772824917</v>
      </c>
      <c r="U30" s="162">
        <v>0</v>
      </c>
      <c r="V30" s="162">
        <v>0</v>
      </c>
      <c r="W30" s="162">
        <v>77289.3</v>
      </c>
      <c r="X30" s="162">
        <v>313860.21546123514</v>
      </c>
      <c r="Y30" s="162">
        <v>0</v>
      </c>
      <c r="Z30" s="158">
        <v>0</v>
      </c>
      <c r="AA30" s="162">
        <v>35989.85348437434</v>
      </c>
      <c r="AB30" s="177">
        <f>SUM(Muut[[#This Row],[Arbetslöshetsgrad]:[Utbildningsbakgrund]])</f>
        <v>483461.98667385866</v>
      </c>
      <c r="AD30" s="62"/>
    </row>
    <row r="31" spans="1:30" s="45" customFormat="1">
      <c r="A31" s="90">
        <v>75</v>
      </c>
      <c r="B31" s="154" t="s">
        <v>825</v>
      </c>
      <c r="C31" s="403">
        <v>19549</v>
      </c>
      <c r="D31" s="136">
        <v>924.41666666666663</v>
      </c>
      <c r="E31" s="41">
        <v>8733</v>
      </c>
      <c r="F31" s="338">
        <f t="shared" si="2"/>
        <v>0.10585327684262757</v>
      </c>
      <c r="G31" s="385">
        <f>Muut[[#This Row],[Genomsnittlig arbetslöshetsgrad 2022, %]]/$F$12</f>
        <v>1.1153045962628805</v>
      </c>
      <c r="H31" s="169">
        <v>0</v>
      </c>
      <c r="I31" s="391">
        <v>61</v>
      </c>
      <c r="J31" s="397">
        <v>1364</v>
      </c>
      <c r="K31" s="272">
        <v>609.89</v>
      </c>
      <c r="L31" s="173">
        <f t="shared" si="3"/>
        <v>32.053321090688485</v>
      </c>
      <c r="M31" s="385">
        <v>0.5708746209388641</v>
      </c>
      <c r="N31" s="169">
        <v>0</v>
      </c>
      <c r="O31" s="405">
        <v>0</v>
      </c>
      <c r="P31" s="272">
        <v>5522</v>
      </c>
      <c r="Q31" s="15">
        <v>803</v>
      </c>
      <c r="R31" s="161">
        <v>0.1454183266932271</v>
      </c>
      <c r="S31" s="409">
        <v>1.0260621126433367</v>
      </c>
      <c r="T31" s="162">
        <v>1510300.0132908032</v>
      </c>
      <c r="U31" s="162">
        <v>0</v>
      </c>
      <c r="V31" s="162">
        <v>0</v>
      </c>
      <c r="W31" s="162">
        <v>2342724.56</v>
      </c>
      <c r="X31" s="162">
        <v>463475.96137539699</v>
      </c>
      <c r="Y31" s="162">
        <v>0</v>
      </c>
      <c r="Z31" s="158">
        <v>0</v>
      </c>
      <c r="AA31" s="162">
        <v>570262.82066503621</v>
      </c>
      <c r="AB31" s="177">
        <f>SUM(Muut[[#This Row],[Arbetslöshetsgrad]:[Utbildningsbakgrund]])</f>
        <v>4886763.3553312365</v>
      </c>
      <c r="AD31" s="62"/>
    </row>
    <row r="32" spans="1:30" s="45" customFormat="1">
      <c r="A32" s="90">
        <v>77</v>
      </c>
      <c r="B32" s="154" t="s">
        <v>22</v>
      </c>
      <c r="C32" s="403">
        <v>4601</v>
      </c>
      <c r="D32" s="136">
        <v>195.91666666666666</v>
      </c>
      <c r="E32" s="41">
        <v>1937</v>
      </c>
      <c r="F32" s="338">
        <f t="shared" si="2"/>
        <v>0.10114438134572362</v>
      </c>
      <c r="G32" s="385">
        <f>Muut[[#This Row],[Genomsnittlig arbetslöshetsgrad 2022, %]]/$F$12</f>
        <v>1.0656901398410306</v>
      </c>
      <c r="H32" s="169">
        <v>0</v>
      </c>
      <c r="I32" s="391">
        <v>11</v>
      </c>
      <c r="J32" s="397">
        <v>76</v>
      </c>
      <c r="K32" s="272">
        <v>571.70000000000005</v>
      </c>
      <c r="L32" s="173">
        <f t="shared" si="3"/>
        <v>8.0479272345635824</v>
      </c>
      <c r="M32" s="385">
        <v>2.2736820294413067</v>
      </c>
      <c r="N32" s="169">
        <v>0</v>
      </c>
      <c r="O32" s="405">
        <v>0</v>
      </c>
      <c r="P32" s="272">
        <v>1225</v>
      </c>
      <c r="Q32" s="15">
        <v>166</v>
      </c>
      <c r="R32" s="161">
        <v>0.13551020408163264</v>
      </c>
      <c r="S32" s="409">
        <v>0.95615105362923714</v>
      </c>
      <c r="T32" s="162">
        <v>339647.4578952124</v>
      </c>
      <c r="U32" s="162">
        <v>0</v>
      </c>
      <c r="V32" s="162">
        <v>0</v>
      </c>
      <c r="W32" s="162">
        <v>130533.04</v>
      </c>
      <c r="X32" s="162">
        <v>434454.09355509107</v>
      </c>
      <c r="Y32" s="162">
        <v>0</v>
      </c>
      <c r="Z32" s="158">
        <v>0</v>
      </c>
      <c r="AA32" s="162">
        <v>125070.70586597906</v>
      </c>
      <c r="AB32" s="177">
        <f>SUM(Muut[[#This Row],[Arbetslöshetsgrad]:[Utbildningsbakgrund]])</f>
        <v>1029705.2973162825</v>
      </c>
      <c r="AD32" s="62"/>
    </row>
    <row r="33" spans="1:30" s="45" customFormat="1">
      <c r="A33" s="90">
        <v>78</v>
      </c>
      <c r="B33" s="154" t="s">
        <v>826</v>
      </c>
      <c r="C33" s="403">
        <v>7832</v>
      </c>
      <c r="D33" s="136">
        <v>340.75</v>
      </c>
      <c r="E33" s="41">
        <v>3510</v>
      </c>
      <c r="F33" s="338">
        <f t="shared" si="2"/>
        <v>9.7079772079772086E-2</v>
      </c>
      <c r="G33" s="385">
        <f>Muut[[#This Row],[Genomsnittlig arbetslöshetsgrad 2022, %]]/$F$12</f>
        <v>1.022864092962311</v>
      </c>
      <c r="H33" s="169">
        <v>1</v>
      </c>
      <c r="I33" s="391">
        <v>3350</v>
      </c>
      <c r="J33" s="397">
        <v>359</v>
      </c>
      <c r="K33" s="272">
        <v>117.44</v>
      </c>
      <c r="L33" s="173">
        <f t="shared" si="3"/>
        <v>66.689373297002732</v>
      </c>
      <c r="M33" s="385">
        <v>0.27438295822613296</v>
      </c>
      <c r="N33" s="169">
        <v>0</v>
      </c>
      <c r="O33" s="405">
        <v>0</v>
      </c>
      <c r="P33" s="272">
        <v>2169</v>
      </c>
      <c r="Q33" s="15">
        <v>474</v>
      </c>
      <c r="R33" s="161">
        <v>0.21853388658367912</v>
      </c>
      <c r="S33" s="409">
        <v>1.5419606761480682</v>
      </c>
      <c r="T33" s="162">
        <v>554926.92807511834</v>
      </c>
      <c r="U33" s="162">
        <v>161188.04240000001</v>
      </c>
      <c r="V33" s="162">
        <v>915988.15500000003</v>
      </c>
      <c r="W33" s="162">
        <v>616596.86</v>
      </c>
      <c r="X33" s="162">
        <v>89246.613166188356</v>
      </c>
      <c r="Y33" s="162">
        <v>0</v>
      </c>
      <c r="Z33" s="158">
        <v>0</v>
      </c>
      <c r="AA33" s="162">
        <v>343338.76192327117</v>
      </c>
      <c r="AB33" s="177">
        <f>SUM(Muut[[#This Row],[Arbetslöshetsgrad]:[Utbildningsbakgrund]])</f>
        <v>2681285.3605645779</v>
      </c>
      <c r="AD33" s="62"/>
    </row>
    <row r="34" spans="1:30" s="45" customFormat="1">
      <c r="A34" s="90">
        <v>79</v>
      </c>
      <c r="B34" s="154" t="s">
        <v>24</v>
      </c>
      <c r="C34" s="403">
        <v>6753</v>
      </c>
      <c r="D34" s="136">
        <v>266.08333333333331</v>
      </c>
      <c r="E34" s="41">
        <v>2825</v>
      </c>
      <c r="F34" s="338">
        <f t="shared" si="2"/>
        <v>9.4188790560471969E-2</v>
      </c>
      <c r="G34" s="385">
        <f>Muut[[#This Row],[Genomsnittlig arbetslöshetsgrad 2022, %]]/$F$12</f>
        <v>0.99240377021783821</v>
      </c>
      <c r="H34" s="169">
        <v>0</v>
      </c>
      <c r="I34" s="391">
        <v>13</v>
      </c>
      <c r="J34" s="397">
        <v>280</v>
      </c>
      <c r="K34" s="272">
        <v>123.48</v>
      </c>
      <c r="L34" s="173">
        <f t="shared" si="3"/>
        <v>54.689018464528665</v>
      </c>
      <c r="M34" s="385">
        <v>0.33459052733496875</v>
      </c>
      <c r="N34" s="169">
        <v>0</v>
      </c>
      <c r="O34" s="405">
        <v>0</v>
      </c>
      <c r="P34" s="272">
        <v>1867</v>
      </c>
      <c r="Q34" s="15">
        <v>314</v>
      </c>
      <c r="R34" s="161">
        <v>0.16818425281199786</v>
      </c>
      <c r="S34" s="409">
        <v>1.1866969843331099</v>
      </c>
      <c r="T34" s="162">
        <v>464226.94327766914</v>
      </c>
      <c r="U34" s="162">
        <v>0</v>
      </c>
      <c r="V34" s="162">
        <v>0</v>
      </c>
      <c r="W34" s="162">
        <v>480911.2</v>
      </c>
      <c r="X34" s="162">
        <v>93836.612685294109</v>
      </c>
      <c r="Y34" s="162">
        <v>0</v>
      </c>
      <c r="Z34" s="158">
        <v>0</v>
      </c>
      <c r="AA34" s="162">
        <v>227831.33142177839</v>
      </c>
      <c r="AB34" s="177">
        <f>SUM(Muut[[#This Row],[Arbetslöshetsgrad]:[Utbildningsbakgrund]])</f>
        <v>1266806.0873847415</v>
      </c>
      <c r="AD34" s="62"/>
    </row>
    <row r="35" spans="1:30" s="45" customFormat="1">
      <c r="A35" s="90">
        <v>81</v>
      </c>
      <c r="B35" s="154" t="s">
        <v>25</v>
      </c>
      <c r="C35" s="403">
        <v>2574</v>
      </c>
      <c r="D35" s="136">
        <v>117.33333333333333</v>
      </c>
      <c r="E35" s="41">
        <v>996</v>
      </c>
      <c r="F35" s="338">
        <f t="shared" si="2"/>
        <v>0.11780455153949129</v>
      </c>
      <c r="G35" s="385">
        <f>Muut[[#This Row],[Genomsnittlig arbetslöshetsgrad 2022, %]]/$F$12</f>
        <v>1.2412271184388268</v>
      </c>
      <c r="H35" s="169">
        <v>0</v>
      </c>
      <c r="I35" s="391">
        <v>2</v>
      </c>
      <c r="J35" s="397">
        <v>82</v>
      </c>
      <c r="K35" s="272">
        <v>542.96</v>
      </c>
      <c r="L35" s="173">
        <f t="shared" si="3"/>
        <v>4.7406807131280386</v>
      </c>
      <c r="M35" s="385">
        <v>3.8598734305826419</v>
      </c>
      <c r="N35" s="169">
        <v>0</v>
      </c>
      <c r="O35" s="405">
        <v>0</v>
      </c>
      <c r="P35" s="272">
        <v>559</v>
      </c>
      <c r="Q35" s="15">
        <v>117</v>
      </c>
      <c r="R35" s="161">
        <v>0.20930232558139536</v>
      </c>
      <c r="S35" s="409">
        <v>1.476823391182732</v>
      </c>
      <c r="T35" s="162">
        <v>221312.01162021887</v>
      </c>
      <c r="U35" s="162">
        <v>0</v>
      </c>
      <c r="V35" s="162">
        <v>0</v>
      </c>
      <c r="W35" s="162">
        <v>140838.28</v>
      </c>
      <c r="X35" s="162">
        <v>412613.599154578</v>
      </c>
      <c r="Y35" s="162">
        <v>0</v>
      </c>
      <c r="Z35" s="158">
        <v>0</v>
      </c>
      <c r="AA35" s="162">
        <v>108072.19311515073</v>
      </c>
      <c r="AB35" s="177">
        <f>SUM(Muut[[#This Row],[Arbetslöshetsgrad]:[Utbildningsbakgrund]])</f>
        <v>882836.08388994774</v>
      </c>
      <c r="AD35" s="62"/>
    </row>
    <row r="36" spans="1:30" s="45" customFormat="1">
      <c r="A36" s="90">
        <v>82</v>
      </c>
      <c r="B36" s="154" t="s">
        <v>26</v>
      </c>
      <c r="C36" s="403">
        <v>9359</v>
      </c>
      <c r="D36" s="136">
        <v>256.16666666666669</v>
      </c>
      <c r="E36" s="41">
        <v>4406</v>
      </c>
      <c r="F36" s="338">
        <f t="shared" si="2"/>
        <v>5.8140414586170377E-2</v>
      </c>
      <c r="G36" s="385">
        <f>Muut[[#This Row],[Genomsnittlig arbetslöshetsgrad 2022, %]]/$F$12</f>
        <v>0.61258634168679948</v>
      </c>
      <c r="H36" s="169">
        <v>0</v>
      </c>
      <c r="I36" s="391">
        <v>40</v>
      </c>
      <c r="J36" s="397">
        <v>200</v>
      </c>
      <c r="K36" s="272">
        <v>357.8</v>
      </c>
      <c r="L36" s="173">
        <f t="shared" si="3"/>
        <v>26.157070989379541</v>
      </c>
      <c r="M36" s="385">
        <v>0.69955950094366948</v>
      </c>
      <c r="N36" s="169">
        <v>0</v>
      </c>
      <c r="O36" s="405">
        <v>0</v>
      </c>
      <c r="P36" s="272">
        <v>2939</v>
      </c>
      <c r="Q36" s="15">
        <v>267</v>
      </c>
      <c r="R36" s="161">
        <v>9.0847226947941478E-2</v>
      </c>
      <c r="S36" s="409">
        <v>0.64101203561940734</v>
      </c>
      <c r="T36" s="162">
        <v>397138.45726182475</v>
      </c>
      <c r="U36" s="162">
        <v>0</v>
      </c>
      <c r="V36" s="162">
        <v>0</v>
      </c>
      <c r="W36" s="162">
        <v>343508</v>
      </c>
      <c r="X36" s="162">
        <v>271904.2761483498</v>
      </c>
      <c r="Y36" s="162">
        <v>0</v>
      </c>
      <c r="Z36" s="158">
        <v>0</v>
      </c>
      <c r="AA36" s="162">
        <v>170558.1555639226</v>
      </c>
      <c r="AB36" s="177">
        <f>SUM(Muut[[#This Row],[Arbetslöshetsgrad]:[Utbildningsbakgrund]])</f>
        <v>1183108.8889740971</v>
      </c>
      <c r="AD36" s="62"/>
    </row>
    <row r="37" spans="1:30" s="45" customFormat="1">
      <c r="A37" s="90">
        <v>86</v>
      </c>
      <c r="B37" s="154" t="s">
        <v>27</v>
      </c>
      <c r="C37" s="403">
        <v>8031</v>
      </c>
      <c r="D37" s="136">
        <v>256.58333333333331</v>
      </c>
      <c r="E37" s="41">
        <v>3899</v>
      </c>
      <c r="F37" s="338">
        <f t="shared" si="2"/>
        <v>6.580747200136787E-2</v>
      </c>
      <c r="G37" s="385">
        <f>Muut[[#This Row],[Genomsnittlig arbetslöshetsgrad 2022, %]]/$F$12</f>
        <v>0.69336895541442289</v>
      </c>
      <c r="H37" s="169">
        <v>0</v>
      </c>
      <c r="I37" s="391">
        <v>40</v>
      </c>
      <c r="J37" s="397">
        <v>263</v>
      </c>
      <c r="K37" s="272">
        <v>389.42</v>
      </c>
      <c r="L37" s="173">
        <f t="shared" si="3"/>
        <v>20.6229777617996</v>
      </c>
      <c r="M37" s="385">
        <v>0.88728348247424638</v>
      </c>
      <c r="N37" s="169">
        <v>0</v>
      </c>
      <c r="O37" s="405">
        <v>0</v>
      </c>
      <c r="P37" s="272">
        <v>2562</v>
      </c>
      <c r="Q37" s="15">
        <v>340</v>
      </c>
      <c r="R37" s="161">
        <v>0.13270882123341141</v>
      </c>
      <c r="S37" s="409">
        <v>0.93638468119921681</v>
      </c>
      <c r="T37" s="162">
        <v>385726.26002624485</v>
      </c>
      <c r="U37" s="162">
        <v>0</v>
      </c>
      <c r="V37" s="162">
        <v>0</v>
      </c>
      <c r="W37" s="162">
        <v>451713.02</v>
      </c>
      <c r="X37" s="162">
        <v>295933.37959108542</v>
      </c>
      <c r="Y37" s="162">
        <v>0</v>
      </c>
      <c r="Z37" s="158">
        <v>0</v>
      </c>
      <c r="AA37" s="162">
        <v>213796.59580303117</v>
      </c>
      <c r="AB37" s="177">
        <f>SUM(Muut[[#This Row],[Arbetslöshetsgrad]:[Utbildningsbakgrund]])</f>
        <v>1347169.2554203616</v>
      </c>
      <c r="AD37" s="62"/>
    </row>
    <row r="38" spans="1:30" s="45" customFormat="1">
      <c r="A38" s="90">
        <v>90</v>
      </c>
      <c r="B38" s="154" t="s">
        <v>28</v>
      </c>
      <c r="C38" s="403">
        <v>3061</v>
      </c>
      <c r="D38" s="136">
        <v>153.83333333333334</v>
      </c>
      <c r="E38" s="41">
        <v>1219</v>
      </c>
      <c r="F38" s="338">
        <f t="shared" si="2"/>
        <v>0.12619633579436698</v>
      </c>
      <c r="G38" s="385">
        <f>Muut[[#This Row],[Genomsnittlig arbetslöshetsgrad 2022, %]]/$F$12</f>
        <v>1.32964569015885</v>
      </c>
      <c r="H38" s="169">
        <v>0</v>
      </c>
      <c r="I38" s="391">
        <v>10</v>
      </c>
      <c r="J38" s="397">
        <v>100</v>
      </c>
      <c r="K38" s="272">
        <v>1029.96</v>
      </c>
      <c r="L38" s="173">
        <f t="shared" si="3"/>
        <v>2.9719600761194607</v>
      </c>
      <c r="M38" s="385">
        <v>6.1570233310035105</v>
      </c>
      <c r="N38" s="169">
        <v>0</v>
      </c>
      <c r="O38" s="405">
        <v>0</v>
      </c>
      <c r="P38" s="272">
        <v>693</v>
      </c>
      <c r="Q38" s="15">
        <v>135</v>
      </c>
      <c r="R38" s="161">
        <v>0.19480519480519481</v>
      </c>
      <c r="S38" s="409">
        <v>1.3745325935250534</v>
      </c>
      <c r="T38" s="162">
        <v>281932.04884630616</v>
      </c>
      <c r="U38" s="162">
        <v>0</v>
      </c>
      <c r="V38" s="162">
        <v>0</v>
      </c>
      <c r="W38" s="162">
        <v>171754</v>
      </c>
      <c r="X38" s="162">
        <v>782701.30872485845</v>
      </c>
      <c r="Y38" s="162">
        <v>0</v>
      </c>
      <c r="Z38" s="158">
        <v>0</v>
      </c>
      <c r="AA38" s="162">
        <v>119617.64056142076</v>
      </c>
      <c r="AB38" s="177">
        <f>SUM(Muut[[#This Row],[Arbetslöshetsgrad]:[Utbildningsbakgrund]])</f>
        <v>1356004.9981325853</v>
      </c>
      <c r="AD38" s="62"/>
    </row>
    <row r="39" spans="1:30" s="45" customFormat="1">
      <c r="A39" s="90">
        <v>91</v>
      </c>
      <c r="B39" s="154" t="s">
        <v>827</v>
      </c>
      <c r="C39" s="403">
        <v>664028</v>
      </c>
      <c r="D39" s="136">
        <v>36650.416666666664</v>
      </c>
      <c r="E39" s="41">
        <v>351606</v>
      </c>
      <c r="F39" s="338">
        <f t="shared" si="2"/>
        <v>0.10423717646077332</v>
      </c>
      <c r="G39" s="385">
        <f>Muut[[#This Row],[Genomsnittlig arbetslöshetsgrad 2022, %]]/$F$12</f>
        <v>1.0982768363515463</v>
      </c>
      <c r="H39" s="169">
        <v>1</v>
      </c>
      <c r="I39" s="391">
        <v>36748</v>
      </c>
      <c r="J39" s="397">
        <v>121684</v>
      </c>
      <c r="K39" s="272">
        <v>214.42</v>
      </c>
      <c r="L39" s="173">
        <f t="shared" si="3"/>
        <v>3096.8566365077886</v>
      </c>
      <c r="M39" s="385">
        <v>5.9087099195243836E-3</v>
      </c>
      <c r="N39" s="169">
        <v>3</v>
      </c>
      <c r="O39" s="405">
        <v>985</v>
      </c>
      <c r="P39" s="272">
        <v>245006</v>
      </c>
      <c r="Q39" s="15">
        <v>42390</v>
      </c>
      <c r="R39" s="161">
        <v>0.17301617103254613</v>
      </c>
      <c r="S39" s="409">
        <v>1.2207906802945179</v>
      </c>
      <c r="T39" s="162">
        <v>50517680.779324256</v>
      </c>
      <c r="U39" s="162">
        <v>13666161.059599999</v>
      </c>
      <c r="V39" s="162">
        <v>10047979.9164</v>
      </c>
      <c r="W39" s="162">
        <v>208997137.35999998</v>
      </c>
      <c r="X39" s="162">
        <v>162944.98292825365</v>
      </c>
      <c r="Y39" s="162">
        <v>0</v>
      </c>
      <c r="Z39" s="158">
        <v>291579.69999999995</v>
      </c>
      <c r="AA39" s="162">
        <v>23046472.281286508</v>
      </c>
      <c r="AB39" s="177">
        <f>SUM(Muut[[#This Row],[Arbetslöshetsgrad]:[Utbildningsbakgrund]])</f>
        <v>306729956.07953906</v>
      </c>
      <c r="AD39" s="62"/>
    </row>
    <row r="40" spans="1:30" s="45" customFormat="1">
      <c r="A40" s="90">
        <v>92</v>
      </c>
      <c r="B40" s="154" t="s">
        <v>828</v>
      </c>
      <c r="C40" s="403">
        <v>242819</v>
      </c>
      <c r="D40" s="136">
        <v>14012.333333333334</v>
      </c>
      <c r="E40" s="41">
        <v>126088</v>
      </c>
      <c r="F40" s="338">
        <f t="shared" si="2"/>
        <v>0.1111313791426094</v>
      </c>
      <c r="G40" s="385">
        <f>Muut[[#This Row],[Genomsnittlig arbetslöshetsgrad 2022, %]]/$F$12</f>
        <v>1.1709164009259252</v>
      </c>
      <c r="H40" s="169">
        <v>1</v>
      </c>
      <c r="I40" s="391">
        <v>5447</v>
      </c>
      <c r="J40" s="397">
        <v>60280</v>
      </c>
      <c r="K40" s="272">
        <v>238.38</v>
      </c>
      <c r="L40" s="173">
        <f t="shared" si="3"/>
        <v>1018.6215286517325</v>
      </c>
      <c r="M40" s="385">
        <v>1.7963912025007606E-2</v>
      </c>
      <c r="N40" s="169">
        <v>0</v>
      </c>
      <c r="O40" s="405">
        <v>0</v>
      </c>
      <c r="P40" s="272">
        <v>89907</v>
      </c>
      <c r="Q40" s="15">
        <v>22070</v>
      </c>
      <c r="R40" s="161">
        <v>0.24547588063220885</v>
      </c>
      <c r="S40" s="409">
        <v>1.7320616074466137</v>
      </c>
      <c r="T40" s="162">
        <v>19694898.321774058</v>
      </c>
      <c r="U40" s="162">
        <v>4997384.9933000002</v>
      </c>
      <c r="V40" s="162">
        <v>1489369.3971000002</v>
      </c>
      <c r="W40" s="162">
        <v>103533311.2</v>
      </c>
      <c r="X40" s="162">
        <v>181152.99426563337</v>
      </c>
      <c r="Y40" s="162">
        <v>0</v>
      </c>
      <c r="Z40" s="158">
        <v>0</v>
      </c>
      <c r="AA40" s="162">
        <v>11957017.399847409</v>
      </c>
      <c r="AB40" s="177">
        <f>SUM(Muut[[#This Row],[Arbetslöshetsgrad]:[Utbildningsbakgrund]])</f>
        <v>141853134.30628711</v>
      </c>
      <c r="AD40" s="62"/>
    </row>
    <row r="41" spans="1:30" s="45" customFormat="1">
      <c r="A41" s="90">
        <v>97</v>
      </c>
      <c r="B41" s="154" t="s">
        <v>31</v>
      </c>
      <c r="C41" s="403">
        <v>2091</v>
      </c>
      <c r="D41" s="136">
        <v>91.583333333333329</v>
      </c>
      <c r="E41" s="41">
        <v>871</v>
      </c>
      <c r="F41" s="338">
        <f t="shared" si="2"/>
        <v>0.10514734022196708</v>
      </c>
      <c r="G41" s="385">
        <f>Muut[[#This Row],[Genomsnittlig arbetslöshetsgrad 2022, %]]/$F$12</f>
        <v>1.1078666181371444</v>
      </c>
      <c r="H41" s="169">
        <v>0</v>
      </c>
      <c r="I41" s="391">
        <v>9</v>
      </c>
      <c r="J41" s="397">
        <v>51</v>
      </c>
      <c r="K41" s="272">
        <v>465.09</v>
      </c>
      <c r="L41" s="173">
        <f t="shared" si="3"/>
        <v>4.4959040185770496</v>
      </c>
      <c r="M41" s="385">
        <v>4.0700218358464708</v>
      </c>
      <c r="N41" s="169">
        <v>3</v>
      </c>
      <c r="O41" s="405">
        <v>1618</v>
      </c>
      <c r="P41" s="272">
        <v>477</v>
      </c>
      <c r="Q41" s="15">
        <v>65</v>
      </c>
      <c r="R41" s="161">
        <v>0.13626834381551362</v>
      </c>
      <c r="S41" s="409">
        <v>0.96150043753918824</v>
      </c>
      <c r="T41" s="162">
        <v>160467.35605481072</v>
      </c>
      <c r="U41" s="162">
        <v>0</v>
      </c>
      <c r="V41" s="162">
        <v>0</v>
      </c>
      <c r="W41" s="162">
        <v>87594.54</v>
      </c>
      <c r="X41" s="162">
        <v>353437.56230809388</v>
      </c>
      <c r="Y41" s="162">
        <v>0</v>
      </c>
      <c r="Z41" s="158">
        <v>478960.36</v>
      </c>
      <c r="AA41" s="162">
        <v>57158.441505449002</v>
      </c>
      <c r="AB41" s="177">
        <f>SUM(Muut[[#This Row],[Arbetslöshetsgrad]:[Utbildningsbakgrund]])</f>
        <v>1137618.2598683536</v>
      </c>
      <c r="AD41" s="62"/>
    </row>
    <row r="42" spans="1:30" s="45" customFormat="1">
      <c r="A42" s="90">
        <v>98</v>
      </c>
      <c r="B42" s="154" t="s">
        <v>32</v>
      </c>
      <c r="C42" s="403">
        <v>22943</v>
      </c>
      <c r="D42" s="136">
        <v>790.5</v>
      </c>
      <c r="E42" s="41">
        <v>10598</v>
      </c>
      <c r="F42" s="338">
        <f t="shared" si="2"/>
        <v>7.4589545197207022E-2</v>
      </c>
      <c r="G42" s="385">
        <f>Muut[[#This Row],[Genomsnittlig arbetslöshetsgrad 2022, %]]/$F$12</f>
        <v>0.78589973851524497</v>
      </c>
      <c r="H42" s="169">
        <v>0</v>
      </c>
      <c r="I42" s="391">
        <v>69</v>
      </c>
      <c r="J42" s="397">
        <v>674</v>
      </c>
      <c r="K42" s="272">
        <v>651.41</v>
      </c>
      <c r="L42" s="173">
        <f t="shared" si="3"/>
        <v>35.220521637678267</v>
      </c>
      <c r="M42" s="385">
        <v>0.51953879944535419</v>
      </c>
      <c r="N42" s="169">
        <v>0</v>
      </c>
      <c r="O42" s="405">
        <v>0</v>
      </c>
      <c r="P42" s="272">
        <v>6970</v>
      </c>
      <c r="Q42" s="15">
        <v>830</v>
      </c>
      <c r="R42" s="161">
        <v>0.11908177905308465</v>
      </c>
      <c r="S42" s="409">
        <v>0.84023317123085761</v>
      </c>
      <c r="T42" s="162">
        <v>1249000.2837313171</v>
      </c>
      <c r="U42" s="162">
        <v>0</v>
      </c>
      <c r="V42" s="162">
        <v>0</v>
      </c>
      <c r="W42" s="162">
        <v>1157621.96</v>
      </c>
      <c r="X42" s="162">
        <v>495028.40840077284</v>
      </c>
      <c r="Y42" s="162">
        <v>0</v>
      </c>
      <c r="Z42" s="158">
        <v>0</v>
      </c>
      <c r="AA42" s="162">
        <v>548058.46207983419</v>
      </c>
      <c r="AB42" s="177">
        <f>SUM(Muut[[#This Row],[Arbetslöshetsgrad]:[Utbildningsbakgrund]])</f>
        <v>3449709.1142119244</v>
      </c>
      <c r="AD42" s="62"/>
    </row>
    <row r="43" spans="1:30" s="45" customFormat="1">
      <c r="A43" s="90">
        <v>102</v>
      </c>
      <c r="B43" s="154" t="s">
        <v>33</v>
      </c>
      <c r="C43" s="403">
        <v>9745</v>
      </c>
      <c r="D43" s="136">
        <v>268.75</v>
      </c>
      <c r="E43" s="41">
        <v>4376</v>
      </c>
      <c r="F43" s="338">
        <f t="shared" si="2"/>
        <v>6.1414533820840951E-2</v>
      </c>
      <c r="G43" s="385">
        <f>Muut[[#This Row],[Genomsnittlig arbetslöshetsgrad 2022, %]]/$F$12</f>
        <v>0.64708352817040449</v>
      </c>
      <c r="H43" s="169">
        <v>0</v>
      </c>
      <c r="I43" s="391">
        <v>17</v>
      </c>
      <c r="J43" s="397">
        <v>431</v>
      </c>
      <c r="K43" s="272">
        <v>532.65</v>
      </c>
      <c r="L43" s="173">
        <f t="shared" si="3"/>
        <v>18.295315873462876</v>
      </c>
      <c r="M43" s="385">
        <v>1.0001700792725927</v>
      </c>
      <c r="N43" s="169">
        <v>0</v>
      </c>
      <c r="O43" s="405">
        <v>0</v>
      </c>
      <c r="P43" s="272">
        <v>2662</v>
      </c>
      <c r="Q43" s="15">
        <v>378</v>
      </c>
      <c r="R43" s="161">
        <v>0.14199849737039819</v>
      </c>
      <c r="S43" s="409">
        <v>1.001932022718262</v>
      </c>
      <c r="T43" s="162">
        <v>436804.77358456631</v>
      </c>
      <c r="U43" s="162">
        <v>0</v>
      </c>
      <c r="V43" s="162">
        <v>0</v>
      </c>
      <c r="W43" s="162">
        <v>740259.74</v>
      </c>
      <c r="X43" s="162">
        <v>404778.68275689916</v>
      </c>
      <c r="Y43" s="162">
        <v>0</v>
      </c>
      <c r="Z43" s="158">
        <v>0</v>
      </c>
      <c r="AA43" s="162">
        <v>277585.61757030245</v>
      </c>
      <c r="AB43" s="177">
        <f>SUM(Muut[[#This Row],[Arbetslöshetsgrad]:[Utbildningsbakgrund]])</f>
        <v>1859428.8139117679</v>
      </c>
      <c r="AD43" s="62"/>
    </row>
    <row r="44" spans="1:30" s="45" customFormat="1">
      <c r="A44" s="90">
        <v>103</v>
      </c>
      <c r="B44" s="154" t="s">
        <v>34</v>
      </c>
      <c r="C44" s="403">
        <v>2161</v>
      </c>
      <c r="D44" s="136">
        <v>94.833333333333329</v>
      </c>
      <c r="E44" s="41">
        <v>962</v>
      </c>
      <c r="F44" s="338">
        <f t="shared" si="2"/>
        <v>9.857934857934858E-2</v>
      </c>
      <c r="G44" s="385">
        <f>Muut[[#This Row],[Genomsnittlig arbetslöshetsgrad 2022, %]]/$F$12</f>
        <v>1.0386641193036019</v>
      </c>
      <c r="H44" s="169">
        <v>0</v>
      </c>
      <c r="I44" s="391">
        <v>3</v>
      </c>
      <c r="J44" s="397">
        <v>46</v>
      </c>
      <c r="K44" s="272">
        <v>147.96</v>
      </c>
      <c r="L44" s="173">
        <f t="shared" si="3"/>
        <v>14.60529872938632</v>
      </c>
      <c r="M44" s="385">
        <v>1.2528622568096794</v>
      </c>
      <c r="N44" s="169">
        <v>0</v>
      </c>
      <c r="O44" s="405">
        <v>0</v>
      </c>
      <c r="P44" s="272">
        <v>567</v>
      </c>
      <c r="Q44" s="15">
        <v>80</v>
      </c>
      <c r="R44" s="161">
        <v>0.14109347442680775</v>
      </c>
      <c r="S44" s="409">
        <v>0.99554624057781638</v>
      </c>
      <c r="T44" s="162">
        <v>155480.19751893086</v>
      </c>
      <c r="U44" s="162">
        <v>0</v>
      </c>
      <c r="V44" s="162">
        <v>0</v>
      </c>
      <c r="W44" s="162">
        <v>79006.84</v>
      </c>
      <c r="X44" s="162">
        <v>112439.78954418625</v>
      </c>
      <c r="Y44" s="162">
        <v>0</v>
      </c>
      <c r="Z44" s="158">
        <v>0</v>
      </c>
      <c r="AA44" s="162">
        <v>61163.603358014632</v>
      </c>
      <c r="AB44" s="177">
        <f>SUM(Muut[[#This Row],[Arbetslöshetsgrad]:[Utbildningsbakgrund]])</f>
        <v>408090.43042113178</v>
      </c>
      <c r="AD44" s="62"/>
    </row>
    <row r="45" spans="1:30" s="45" customFormat="1">
      <c r="A45" s="90">
        <v>105</v>
      </c>
      <c r="B45" s="154" t="s">
        <v>35</v>
      </c>
      <c r="C45" s="403">
        <v>2094</v>
      </c>
      <c r="D45" s="136">
        <v>90.083333333333329</v>
      </c>
      <c r="E45" s="41">
        <v>819</v>
      </c>
      <c r="F45" s="338">
        <f t="shared" si="2"/>
        <v>0.10999185999185998</v>
      </c>
      <c r="G45" s="385">
        <f>Muut[[#This Row],[Genomsnittlig arbetslöshetsgrad 2022, %]]/$F$12</f>
        <v>1.1589100560656724</v>
      </c>
      <c r="H45" s="169">
        <v>0</v>
      </c>
      <c r="I45" s="391">
        <v>4</v>
      </c>
      <c r="J45" s="397">
        <v>41</v>
      </c>
      <c r="K45" s="272">
        <v>1421.27</v>
      </c>
      <c r="L45" s="173">
        <f t="shared" si="3"/>
        <v>1.473330190604178</v>
      </c>
      <c r="M45" s="385">
        <v>12.419773682893672</v>
      </c>
      <c r="N45" s="169">
        <v>0</v>
      </c>
      <c r="O45" s="405">
        <v>0</v>
      </c>
      <c r="P45" s="272">
        <v>395</v>
      </c>
      <c r="Q45" s="15">
        <v>54</v>
      </c>
      <c r="R45" s="161">
        <v>0.13670886075949368</v>
      </c>
      <c r="S45" s="409">
        <v>0.9646086960130249</v>
      </c>
      <c r="T45" s="162">
        <v>168101.50292820318</v>
      </c>
      <c r="U45" s="162">
        <v>0</v>
      </c>
      <c r="V45" s="162">
        <v>0</v>
      </c>
      <c r="W45" s="162">
        <v>70419.14</v>
      </c>
      <c r="X45" s="162">
        <v>1080070.9629999022</v>
      </c>
      <c r="Y45" s="162">
        <v>0</v>
      </c>
      <c r="Z45" s="158">
        <v>0</v>
      </c>
      <c r="AA45" s="162">
        <v>57425.490026699728</v>
      </c>
      <c r="AB45" s="177">
        <f>SUM(Muut[[#This Row],[Arbetslöshetsgrad]:[Utbildningsbakgrund]])</f>
        <v>1376017.0959548051</v>
      </c>
      <c r="AD45" s="62"/>
    </row>
    <row r="46" spans="1:30" s="45" customFormat="1">
      <c r="A46" s="90">
        <v>106</v>
      </c>
      <c r="B46" s="154" t="s">
        <v>829</v>
      </c>
      <c r="C46" s="403">
        <v>46797</v>
      </c>
      <c r="D46" s="136">
        <v>2226</v>
      </c>
      <c r="E46" s="41">
        <v>22920</v>
      </c>
      <c r="F46" s="338">
        <f t="shared" si="2"/>
        <v>9.7120418848167536E-2</v>
      </c>
      <c r="G46" s="385">
        <f>Muut[[#This Row],[Genomsnittlig arbetslöshetsgrad 2022, %]]/$F$12</f>
        <v>1.0232923605508721</v>
      </c>
      <c r="H46" s="169">
        <v>0</v>
      </c>
      <c r="I46" s="391">
        <v>429</v>
      </c>
      <c r="J46" s="397">
        <v>3379</v>
      </c>
      <c r="K46" s="272">
        <v>322.69</v>
      </c>
      <c r="L46" s="173">
        <f t="shared" si="3"/>
        <v>145.02153769872012</v>
      </c>
      <c r="M46" s="385">
        <v>0.1261773100592353</v>
      </c>
      <c r="N46" s="169">
        <v>0</v>
      </c>
      <c r="O46" s="405">
        <v>0</v>
      </c>
      <c r="P46" s="272">
        <v>14949</v>
      </c>
      <c r="Q46" s="15">
        <v>2219</v>
      </c>
      <c r="R46" s="161">
        <v>0.14843802261020805</v>
      </c>
      <c r="S46" s="409">
        <v>1.0473688876735177</v>
      </c>
      <c r="T46" s="162">
        <v>3317133.3625733508</v>
      </c>
      <c r="U46" s="162">
        <v>0</v>
      </c>
      <c r="V46" s="162">
        <v>0</v>
      </c>
      <c r="W46" s="162">
        <v>5803567.6600000001</v>
      </c>
      <c r="X46" s="162">
        <v>245223.00410930967</v>
      </c>
      <c r="Y46" s="162">
        <v>0</v>
      </c>
      <c r="Z46" s="158">
        <v>0</v>
      </c>
      <c r="AA46" s="162">
        <v>1393460.1118104896</v>
      </c>
      <c r="AB46" s="177">
        <f>SUM(Muut[[#This Row],[Arbetslöshetsgrad]:[Utbildningsbakgrund]])</f>
        <v>10759384.13849315</v>
      </c>
      <c r="AD46" s="62"/>
    </row>
    <row r="47" spans="1:30" s="45" customFormat="1">
      <c r="A47" s="90">
        <v>108</v>
      </c>
      <c r="B47" s="154" t="s">
        <v>830</v>
      </c>
      <c r="C47" s="403">
        <v>10257</v>
      </c>
      <c r="D47" s="136">
        <v>352.16666666666669</v>
      </c>
      <c r="E47" s="41">
        <v>4680</v>
      </c>
      <c r="F47" s="338">
        <f t="shared" si="2"/>
        <v>7.5249287749287755E-2</v>
      </c>
      <c r="G47" s="385">
        <f>Muut[[#This Row],[Genomsnittlig arbetslöshetsgrad 2022, %]]/$F$12</f>
        <v>0.79285100089118243</v>
      </c>
      <c r="H47" s="169">
        <v>0</v>
      </c>
      <c r="I47" s="391">
        <v>17</v>
      </c>
      <c r="J47" s="397">
        <v>179</v>
      </c>
      <c r="K47" s="272">
        <v>463.99</v>
      </c>
      <c r="L47" s="173">
        <f t="shared" si="3"/>
        <v>22.106079872411044</v>
      </c>
      <c r="M47" s="385">
        <v>0.82775542443938221</v>
      </c>
      <c r="N47" s="169">
        <v>0</v>
      </c>
      <c r="O47" s="405">
        <v>0</v>
      </c>
      <c r="P47" s="272">
        <v>3204</v>
      </c>
      <c r="Q47" s="15">
        <v>360</v>
      </c>
      <c r="R47" s="161">
        <v>0.11235955056179775</v>
      </c>
      <c r="S47" s="409">
        <v>0.7928015707972218</v>
      </c>
      <c r="T47" s="162">
        <v>563322.53104707727</v>
      </c>
      <c r="U47" s="162">
        <v>0</v>
      </c>
      <c r="V47" s="162">
        <v>0</v>
      </c>
      <c r="W47" s="162">
        <v>307439.65999999997</v>
      </c>
      <c r="X47" s="162">
        <v>352601.63524335611</v>
      </c>
      <c r="Y47" s="162">
        <v>0</v>
      </c>
      <c r="Z47" s="158">
        <v>0</v>
      </c>
      <c r="AA47" s="162">
        <v>231186.09918269576</v>
      </c>
      <c r="AB47" s="177">
        <f>SUM(Muut[[#This Row],[Arbetslöshetsgrad]:[Utbildningsbakgrund]])</f>
        <v>1454549.9254731291</v>
      </c>
      <c r="AD47" s="62"/>
    </row>
    <row r="48" spans="1:30" s="45" customFormat="1">
      <c r="A48" s="90">
        <v>109</v>
      </c>
      <c r="B48" s="154" t="s">
        <v>831</v>
      </c>
      <c r="C48" s="403">
        <v>68043</v>
      </c>
      <c r="D48" s="136">
        <v>3146.0833333333335</v>
      </c>
      <c r="E48" s="41">
        <v>31262</v>
      </c>
      <c r="F48" s="338">
        <f t="shared" si="2"/>
        <v>0.10063602243405199</v>
      </c>
      <c r="G48" s="385">
        <f>Muut[[#This Row],[Genomsnittlig arbetslöshetsgrad 2022, %]]/$F$12</f>
        <v>1.060333904798997</v>
      </c>
      <c r="H48" s="169">
        <v>0</v>
      </c>
      <c r="I48" s="391">
        <v>254</v>
      </c>
      <c r="J48" s="397">
        <v>4025</v>
      </c>
      <c r="K48" s="272">
        <v>1785.35</v>
      </c>
      <c r="L48" s="173">
        <f t="shared" si="3"/>
        <v>38.111854818382952</v>
      </c>
      <c r="M48" s="385">
        <v>0.48012429766741205</v>
      </c>
      <c r="N48" s="169">
        <v>0</v>
      </c>
      <c r="O48" s="405">
        <v>0</v>
      </c>
      <c r="P48" s="272">
        <v>19960</v>
      </c>
      <c r="Q48" s="15">
        <v>2604</v>
      </c>
      <c r="R48" s="161">
        <v>0.13046092184368738</v>
      </c>
      <c r="S48" s="409">
        <v>0.92052365151142757</v>
      </c>
      <c r="T48" s="162">
        <v>4997712.7329811761</v>
      </c>
      <c r="U48" s="162">
        <v>0</v>
      </c>
      <c r="V48" s="162">
        <v>0</v>
      </c>
      <c r="W48" s="162">
        <v>6913098.5</v>
      </c>
      <c r="X48" s="162">
        <v>1356747.6227542099</v>
      </c>
      <c r="Y48" s="162">
        <v>0</v>
      </c>
      <c r="Z48" s="158">
        <v>0</v>
      </c>
      <c r="AA48" s="162">
        <v>1780718.4750066884</v>
      </c>
      <c r="AB48" s="177">
        <f>SUM(Muut[[#This Row],[Arbetslöshetsgrad]:[Utbildningsbakgrund]])</f>
        <v>15048277.330742074</v>
      </c>
      <c r="AD48" s="62"/>
    </row>
    <row r="49" spans="1:30" s="45" customFormat="1">
      <c r="A49" s="90">
        <v>111</v>
      </c>
      <c r="B49" s="154" t="s">
        <v>39</v>
      </c>
      <c r="C49" s="403">
        <v>18131</v>
      </c>
      <c r="D49" s="136">
        <v>1006</v>
      </c>
      <c r="E49" s="41">
        <v>7604</v>
      </c>
      <c r="F49" s="338">
        <f t="shared" si="2"/>
        <v>0.13229879011046816</v>
      </c>
      <c r="G49" s="385">
        <f>Muut[[#This Row],[Genomsnittlig arbetslöshetsgrad 2022, %]]/$F$12</f>
        <v>1.3939431361165273</v>
      </c>
      <c r="H49" s="169">
        <v>0</v>
      </c>
      <c r="I49" s="391">
        <v>43</v>
      </c>
      <c r="J49" s="397">
        <v>790</v>
      </c>
      <c r="K49" s="272">
        <v>675.97</v>
      </c>
      <c r="L49" s="173">
        <f t="shared" si="3"/>
        <v>26.822196251312928</v>
      </c>
      <c r="M49" s="385">
        <v>0.68221212595828329</v>
      </c>
      <c r="N49" s="169">
        <v>0</v>
      </c>
      <c r="O49" s="405">
        <v>0</v>
      </c>
      <c r="P49" s="272">
        <v>4482</v>
      </c>
      <c r="Q49" s="15">
        <v>853</v>
      </c>
      <c r="R49" s="161">
        <v>0.19031682284694332</v>
      </c>
      <c r="S49" s="409">
        <v>1.34286293730952</v>
      </c>
      <c r="T49" s="162">
        <v>1750701.0944743347</v>
      </c>
      <c r="U49" s="162">
        <v>0</v>
      </c>
      <c r="V49" s="162">
        <v>0</v>
      </c>
      <c r="W49" s="162">
        <v>1356856.5999999999</v>
      </c>
      <c r="X49" s="162">
        <v>513692.37995528238</v>
      </c>
      <c r="Y49" s="162">
        <v>0</v>
      </c>
      <c r="Z49" s="158">
        <v>0</v>
      </c>
      <c r="AA49" s="162">
        <v>692197.94426208374</v>
      </c>
      <c r="AB49" s="177">
        <f>SUM(Muut[[#This Row],[Arbetslöshetsgrad]:[Utbildningsbakgrund]])</f>
        <v>4313448.0186917009</v>
      </c>
      <c r="AD49" s="62"/>
    </row>
    <row r="50" spans="1:30" s="45" customFormat="1">
      <c r="A50" s="90">
        <v>139</v>
      </c>
      <c r="B50" s="154" t="s">
        <v>40</v>
      </c>
      <c r="C50" s="403">
        <v>9853</v>
      </c>
      <c r="D50" s="136">
        <v>437.5</v>
      </c>
      <c r="E50" s="41">
        <v>4186</v>
      </c>
      <c r="F50" s="338">
        <f t="shared" si="2"/>
        <v>0.10451505016722408</v>
      </c>
      <c r="G50" s="385">
        <f>Muut[[#This Row],[Genomsnittlig arbetslöshetsgrad 2022, %]]/$F$12</f>
        <v>1.1012046042131485</v>
      </c>
      <c r="H50" s="169">
        <v>0</v>
      </c>
      <c r="I50" s="391">
        <v>16</v>
      </c>
      <c r="J50" s="397">
        <v>79</v>
      </c>
      <c r="K50" s="272">
        <v>1615.71</v>
      </c>
      <c r="L50" s="173">
        <f t="shared" si="3"/>
        <v>6.098247829127752</v>
      </c>
      <c r="M50" s="385">
        <v>3.0006041145257552</v>
      </c>
      <c r="N50" s="169">
        <v>0</v>
      </c>
      <c r="O50" s="405">
        <v>0</v>
      </c>
      <c r="P50" s="272">
        <v>2739</v>
      </c>
      <c r="Q50" s="15">
        <v>265</v>
      </c>
      <c r="R50" s="161">
        <v>9.6750638919313611E-2</v>
      </c>
      <c r="S50" s="409">
        <v>0.68266612074671329</v>
      </c>
      <c r="T50" s="162">
        <v>751591.20422717265</v>
      </c>
      <c r="U50" s="162">
        <v>0</v>
      </c>
      <c r="V50" s="162">
        <v>0</v>
      </c>
      <c r="W50" s="162">
        <v>135685.66</v>
      </c>
      <c r="X50" s="162">
        <v>1227832.4706977368</v>
      </c>
      <c r="Y50" s="162">
        <v>0</v>
      </c>
      <c r="Z50" s="158">
        <v>0</v>
      </c>
      <c r="AA50" s="162">
        <v>191228.97304980471</v>
      </c>
      <c r="AB50" s="177">
        <f>SUM(Muut[[#This Row],[Arbetslöshetsgrad]:[Utbildningsbakgrund]])</f>
        <v>2306338.3079747139</v>
      </c>
      <c r="AD50" s="62"/>
    </row>
    <row r="51" spans="1:30" s="45" customFormat="1">
      <c r="A51" s="90">
        <v>140</v>
      </c>
      <c r="B51" s="154" t="s">
        <v>832</v>
      </c>
      <c r="C51" s="403">
        <v>20801</v>
      </c>
      <c r="D51" s="136">
        <v>1068.1666666666667</v>
      </c>
      <c r="E51" s="41">
        <v>9455</v>
      </c>
      <c r="F51" s="338">
        <f t="shared" si="2"/>
        <v>0.11297373523708797</v>
      </c>
      <c r="G51" s="385">
        <f>Muut[[#This Row],[Genomsnittlig arbetslöshetsgrad 2022, %]]/$F$12</f>
        <v>1.1903280647063459</v>
      </c>
      <c r="H51" s="169">
        <v>0</v>
      </c>
      <c r="I51" s="391">
        <v>9</v>
      </c>
      <c r="J51" s="397">
        <v>726</v>
      </c>
      <c r="K51" s="272">
        <v>762.99</v>
      </c>
      <c r="L51" s="173">
        <f t="shared" si="3"/>
        <v>27.262480504331641</v>
      </c>
      <c r="M51" s="385">
        <v>0.67119452041684591</v>
      </c>
      <c r="N51" s="169">
        <v>0</v>
      </c>
      <c r="O51" s="405">
        <v>0</v>
      </c>
      <c r="P51" s="272">
        <v>5781</v>
      </c>
      <c r="Q51" s="15">
        <v>685</v>
      </c>
      <c r="R51" s="161">
        <v>0.11849161044801937</v>
      </c>
      <c r="S51" s="409">
        <v>0.83606898051639211</v>
      </c>
      <c r="T51" s="162">
        <v>1715126.1749029807</v>
      </c>
      <c r="U51" s="162">
        <v>0</v>
      </c>
      <c r="V51" s="162">
        <v>0</v>
      </c>
      <c r="W51" s="162">
        <v>1246934.04</v>
      </c>
      <c r="X51" s="162">
        <v>579821.8101129944</v>
      </c>
      <c r="Y51" s="162">
        <v>0</v>
      </c>
      <c r="Z51" s="158">
        <v>0</v>
      </c>
      <c r="AA51" s="162">
        <v>494428.14465560147</v>
      </c>
      <c r="AB51" s="177">
        <f>SUM(Muut[[#This Row],[Arbetslöshetsgrad]:[Utbildningsbakgrund]])</f>
        <v>4036310.1696715769</v>
      </c>
      <c r="AD51" s="62"/>
    </row>
    <row r="52" spans="1:30" s="45" customFormat="1">
      <c r="A52" s="90">
        <v>142</v>
      </c>
      <c r="B52" s="154" t="s">
        <v>42</v>
      </c>
      <c r="C52" s="403">
        <v>6504</v>
      </c>
      <c r="D52" s="136">
        <v>251.33333333333334</v>
      </c>
      <c r="E52" s="41">
        <v>2778</v>
      </c>
      <c r="F52" s="338">
        <f t="shared" si="2"/>
        <v>9.0472762179025681E-2</v>
      </c>
      <c r="G52" s="385">
        <f>Muut[[#This Row],[Genomsnittlig arbetslöshetsgrad 2022, %]]/$F$12</f>
        <v>0.95325048505471566</v>
      </c>
      <c r="H52" s="169">
        <v>0</v>
      </c>
      <c r="I52" s="391">
        <v>16</v>
      </c>
      <c r="J52" s="397">
        <v>139</v>
      </c>
      <c r="K52" s="272">
        <v>589.80999999999995</v>
      </c>
      <c r="L52" s="173">
        <f t="shared" si="3"/>
        <v>11.027279971516252</v>
      </c>
      <c r="M52" s="385">
        <v>1.6593781580538263</v>
      </c>
      <c r="N52" s="169">
        <v>0</v>
      </c>
      <c r="O52" s="405">
        <v>0</v>
      </c>
      <c r="P52" s="272">
        <v>1676</v>
      </c>
      <c r="Q52" s="15">
        <v>230</v>
      </c>
      <c r="R52" s="161">
        <v>0.13723150357995226</v>
      </c>
      <c r="S52" s="409">
        <v>0.96829642924935144</v>
      </c>
      <c r="T52" s="162">
        <v>429469.92379270995</v>
      </c>
      <c r="U52" s="162">
        <v>0</v>
      </c>
      <c r="V52" s="162">
        <v>0</v>
      </c>
      <c r="W52" s="162">
        <v>238738.06</v>
      </c>
      <c r="X52" s="162">
        <v>448216.49277545611</v>
      </c>
      <c r="Y52" s="162">
        <v>0</v>
      </c>
      <c r="Z52" s="158">
        <v>0</v>
      </c>
      <c r="AA52" s="162">
        <v>179046.45331306814</v>
      </c>
      <c r="AB52" s="177">
        <f>SUM(Muut[[#This Row],[Arbetslöshetsgrad]:[Utbildningsbakgrund]])</f>
        <v>1295470.9298812342</v>
      </c>
      <c r="AD52" s="62"/>
    </row>
    <row r="53" spans="1:30" s="45" customFormat="1">
      <c r="A53" s="90">
        <v>143</v>
      </c>
      <c r="B53" s="154" t="s">
        <v>833</v>
      </c>
      <c r="C53" s="403">
        <v>6804</v>
      </c>
      <c r="D53" s="136">
        <v>237.66666666666666</v>
      </c>
      <c r="E53" s="41">
        <v>2773</v>
      </c>
      <c r="F53" s="338">
        <f t="shared" si="2"/>
        <v>8.5707416756821725E-2</v>
      </c>
      <c r="G53" s="385">
        <f>Muut[[#This Row],[Genomsnittlig arbetslöshetsgrad 2022, %]]/$F$12</f>
        <v>0.90304125383681111</v>
      </c>
      <c r="H53" s="169">
        <v>0</v>
      </c>
      <c r="I53" s="391">
        <v>13</v>
      </c>
      <c r="J53" s="397">
        <v>177</v>
      </c>
      <c r="K53" s="272">
        <v>750.48</v>
      </c>
      <c r="L53" s="173">
        <f t="shared" si="3"/>
        <v>9.06619763351455</v>
      </c>
      <c r="M53" s="385">
        <v>2.018313329044982</v>
      </c>
      <c r="N53" s="169">
        <v>0</v>
      </c>
      <c r="O53" s="405">
        <v>0</v>
      </c>
      <c r="P53" s="272">
        <v>1777</v>
      </c>
      <c r="Q53" s="15">
        <v>265</v>
      </c>
      <c r="R53" s="161">
        <v>0.14912774338773213</v>
      </c>
      <c r="S53" s="409">
        <v>1.0522355119444275</v>
      </c>
      <c r="T53" s="162">
        <v>425615.15471288923</v>
      </c>
      <c r="U53" s="162">
        <v>0</v>
      </c>
      <c r="V53" s="162">
        <v>0</v>
      </c>
      <c r="W53" s="162">
        <v>304004.58</v>
      </c>
      <c r="X53" s="162">
        <v>570315.03958584007</v>
      </c>
      <c r="Y53" s="162">
        <v>0</v>
      </c>
      <c r="Z53" s="158">
        <v>0</v>
      </c>
      <c r="AA53" s="162">
        <v>203542.03833356281</v>
      </c>
      <c r="AB53" s="177">
        <f>SUM(Muut[[#This Row],[Arbetslöshetsgrad]:[Utbildningsbakgrund]])</f>
        <v>1503476.8126322923</v>
      </c>
      <c r="AD53" s="62"/>
    </row>
    <row r="54" spans="1:30" s="45" customFormat="1">
      <c r="A54" s="90">
        <v>145</v>
      </c>
      <c r="B54" s="154" t="s">
        <v>44</v>
      </c>
      <c r="C54" s="403">
        <v>12369</v>
      </c>
      <c r="D54" s="136">
        <v>290.58333333333331</v>
      </c>
      <c r="E54" s="41">
        <v>5709</v>
      </c>
      <c r="F54" s="338">
        <f t="shared" si="2"/>
        <v>5.0899165061014766E-2</v>
      </c>
      <c r="G54" s="385">
        <f>Muut[[#This Row],[Genomsnittlig arbetslöshetsgrad 2022, %]]/$F$12</f>
        <v>0.53629017855432159</v>
      </c>
      <c r="H54" s="169">
        <v>0</v>
      </c>
      <c r="I54" s="391">
        <v>27</v>
      </c>
      <c r="J54" s="397">
        <v>204</v>
      </c>
      <c r="K54" s="272">
        <v>576.74</v>
      </c>
      <c r="L54" s="173">
        <f t="shared" si="3"/>
        <v>21.446405659395914</v>
      </c>
      <c r="M54" s="385">
        <v>0.85321651646842456</v>
      </c>
      <c r="N54" s="169">
        <v>0</v>
      </c>
      <c r="O54" s="405">
        <v>0</v>
      </c>
      <c r="P54" s="272">
        <v>3781</v>
      </c>
      <c r="Q54" s="15">
        <v>304</v>
      </c>
      <c r="R54" s="161">
        <v>8.0402010050251257E-2</v>
      </c>
      <c r="S54" s="409">
        <v>0.56731127478152965</v>
      </c>
      <c r="T54" s="162">
        <v>459493.76284815522</v>
      </c>
      <c r="U54" s="162">
        <v>0</v>
      </c>
      <c r="V54" s="162">
        <v>0</v>
      </c>
      <c r="W54" s="162">
        <v>350378.16</v>
      </c>
      <c r="X54" s="162">
        <v>438284.15937898064</v>
      </c>
      <c r="Y54" s="162">
        <v>0</v>
      </c>
      <c r="Z54" s="158">
        <v>0</v>
      </c>
      <c r="AA54" s="162">
        <v>199495.38987547901</v>
      </c>
      <c r="AB54" s="177">
        <f>SUM(Muut[[#This Row],[Arbetslöshetsgrad]:[Utbildningsbakgrund]])</f>
        <v>1447651.4721026151</v>
      </c>
      <c r="AD54" s="62"/>
    </row>
    <row r="55" spans="1:30" s="45" customFormat="1">
      <c r="A55" s="90">
        <v>146</v>
      </c>
      <c r="B55" s="154" t="s">
        <v>834</v>
      </c>
      <c r="C55" s="403">
        <v>4492</v>
      </c>
      <c r="D55" s="136">
        <v>242</v>
      </c>
      <c r="E55" s="41">
        <v>1774</v>
      </c>
      <c r="F55" s="338">
        <f t="shared" si="2"/>
        <v>0.13641488162344984</v>
      </c>
      <c r="G55" s="385">
        <f>Muut[[#This Row],[Genomsnittlig arbetslöshetsgrad 2022, %]]/$F$12</f>
        <v>1.4373116167153102</v>
      </c>
      <c r="H55" s="169">
        <v>0</v>
      </c>
      <c r="I55" s="391">
        <v>12</v>
      </c>
      <c r="J55" s="397">
        <v>163</v>
      </c>
      <c r="K55" s="272">
        <v>2763.4</v>
      </c>
      <c r="L55" s="173">
        <f t="shared" si="3"/>
        <v>1.6255337627560251</v>
      </c>
      <c r="M55" s="385">
        <v>11.256873247870448</v>
      </c>
      <c r="N55" s="169">
        <v>0</v>
      </c>
      <c r="O55" s="405">
        <v>0</v>
      </c>
      <c r="P55" s="272">
        <v>925</v>
      </c>
      <c r="Q55" s="15">
        <v>160</v>
      </c>
      <c r="R55" s="161">
        <v>0.17297297297297298</v>
      </c>
      <c r="S55" s="409">
        <v>1.2204858776381016</v>
      </c>
      <c r="T55" s="162">
        <v>447235.08999889391</v>
      </c>
      <c r="U55" s="162">
        <v>0</v>
      </c>
      <c r="V55" s="162">
        <v>0</v>
      </c>
      <c r="W55" s="162">
        <v>279959.02</v>
      </c>
      <c r="X55" s="162">
        <v>2100000.7733603963</v>
      </c>
      <c r="Y55" s="162">
        <v>0</v>
      </c>
      <c r="Z55" s="158">
        <v>0</v>
      </c>
      <c r="AA55" s="162">
        <v>155865.27344762051</v>
      </c>
      <c r="AB55" s="177">
        <f>SUM(Muut[[#This Row],[Arbetslöshetsgrad]:[Utbildningsbakgrund]])</f>
        <v>2983060.1568069109</v>
      </c>
      <c r="AD55" s="62"/>
    </row>
    <row r="56" spans="1:30" s="45" customFormat="1">
      <c r="A56" s="90">
        <v>148</v>
      </c>
      <c r="B56" s="154" t="s">
        <v>835</v>
      </c>
      <c r="C56" s="403">
        <v>7047</v>
      </c>
      <c r="D56" s="136">
        <v>383.16666666666669</v>
      </c>
      <c r="E56" s="41">
        <v>3367</v>
      </c>
      <c r="F56" s="338">
        <f t="shared" si="2"/>
        <v>0.11380061380061381</v>
      </c>
      <c r="G56" s="385">
        <f>Muut[[#This Row],[Genomsnittlig arbetslöshetsgrad 2022, %]]/$F$12</f>
        <v>1.1990403265272311</v>
      </c>
      <c r="H56" s="169">
        <v>0</v>
      </c>
      <c r="I56" s="391">
        <v>29</v>
      </c>
      <c r="J56" s="397">
        <v>287</v>
      </c>
      <c r="K56" s="272">
        <v>15060.09</v>
      </c>
      <c r="L56" s="173">
        <f t="shared" si="3"/>
        <v>0.46792549048511661</v>
      </c>
      <c r="M56" s="385">
        <v>20</v>
      </c>
      <c r="N56" s="169">
        <v>0</v>
      </c>
      <c r="O56" s="405">
        <v>0</v>
      </c>
      <c r="P56" s="272">
        <v>2208</v>
      </c>
      <c r="Q56" s="15">
        <v>320</v>
      </c>
      <c r="R56" s="161">
        <v>0.14492753623188406</v>
      </c>
      <c r="S56" s="409">
        <v>1.0225991275500399</v>
      </c>
      <c r="T56" s="162">
        <v>585306.36753046047</v>
      </c>
      <c r="U56" s="162">
        <v>0</v>
      </c>
      <c r="V56" s="162">
        <v>0</v>
      </c>
      <c r="W56" s="162">
        <v>492933.98</v>
      </c>
      <c r="X56" s="162">
        <v>5853238.2000000002</v>
      </c>
      <c r="Y56" s="162">
        <v>0</v>
      </c>
      <c r="Z56" s="158">
        <v>0</v>
      </c>
      <c r="AA56" s="162">
        <v>204873.85955395707</v>
      </c>
      <c r="AB56" s="177">
        <f>SUM(Muut[[#This Row],[Arbetslöshetsgrad]:[Utbildningsbakgrund]])</f>
        <v>7136352.4070844185</v>
      </c>
      <c r="AD56" s="62"/>
    </row>
    <row r="57" spans="1:30" s="45" customFormat="1">
      <c r="A57" s="90">
        <v>149</v>
      </c>
      <c r="B57" s="154" t="s">
        <v>836</v>
      </c>
      <c r="C57" s="403">
        <v>5384</v>
      </c>
      <c r="D57" s="136">
        <v>154</v>
      </c>
      <c r="E57" s="41">
        <v>2509</v>
      </c>
      <c r="F57" s="338">
        <f t="shared" si="2"/>
        <v>6.1379035472299719E-2</v>
      </c>
      <c r="G57" s="385">
        <f>Muut[[#This Row],[Genomsnittlig arbetslöshetsgrad 2022, %]]/$F$12</f>
        <v>0.64670950601002641</v>
      </c>
      <c r="H57" s="169">
        <v>3</v>
      </c>
      <c r="I57" s="391">
        <v>2796</v>
      </c>
      <c r="J57" s="397">
        <v>263</v>
      </c>
      <c r="K57" s="272">
        <v>350.85</v>
      </c>
      <c r="L57" s="173">
        <f t="shared" si="3"/>
        <v>15.345589283169444</v>
      </c>
      <c r="M57" s="385">
        <v>1.1924226036433558</v>
      </c>
      <c r="N57" s="169">
        <v>3</v>
      </c>
      <c r="O57" s="405">
        <v>242</v>
      </c>
      <c r="P57" s="272">
        <v>1666</v>
      </c>
      <c r="Q57" s="15">
        <v>225</v>
      </c>
      <c r="R57" s="161">
        <v>0.13505402160864347</v>
      </c>
      <c r="S57" s="409">
        <v>0.95293226021694888</v>
      </c>
      <c r="T57" s="162">
        <v>241190.10331939743</v>
      </c>
      <c r="U57" s="162">
        <v>110806.48880000001</v>
      </c>
      <c r="V57" s="162">
        <v>764508.32280000008</v>
      </c>
      <c r="W57" s="162">
        <v>451713.02</v>
      </c>
      <c r="X57" s="162">
        <v>266622.73696659732</v>
      </c>
      <c r="Y57" s="162">
        <v>0</v>
      </c>
      <c r="Z57" s="158">
        <v>71636.84</v>
      </c>
      <c r="AA57" s="162">
        <v>145862.59662649894</v>
      </c>
      <c r="AB57" s="177">
        <f>SUM(Muut[[#This Row],[Arbetslöshetsgrad]:[Utbildningsbakgrund]])</f>
        <v>2052340.108512494</v>
      </c>
      <c r="AD57" s="62"/>
    </row>
    <row r="58" spans="1:30" s="45" customFormat="1">
      <c r="A58" s="90">
        <v>151</v>
      </c>
      <c r="B58" s="154" t="s">
        <v>837</v>
      </c>
      <c r="C58" s="403">
        <v>1852</v>
      </c>
      <c r="D58" s="136">
        <v>49.25</v>
      </c>
      <c r="E58" s="41">
        <v>821</v>
      </c>
      <c r="F58" s="338">
        <f t="shared" si="2"/>
        <v>5.9987819732034105E-2</v>
      </c>
      <c r="G58" s="385">
        <f>Muut[[#This Row],[Genomsnittlig arbetslöshetsgrad 2022, %]]/$F$12</f>
        <v>0.63205120391685354</v>
      </c>
      <c r="H58" s="169">
        <v>0</v>
      </c>
      <c r="I58" s="391">
        <v>16</v>
      </c>
      <c r="J58" s="397">
        <v>68</v>
      </c>
      <c r="K58" s="272">
        <v>642.4</v>
      </c>
      <c r="L58" s="173">
        <f t="shared" si="3"/>
        <v>2.8829389788293898</v>
      </c>
      <c r="M58" s="385">
        <v>6.3471435440886506</v>
      </c>
      <c r="N58" s="169">
        <v>0</v>
      </c>
      <c r="O58" s="405">
        <v>0</v>
      </c>
      <c r="P58" s="272">
        <v>448</v>
      </c>
      <c r="Q58" s="15">
        <v>76</v>
      </c>
      <c r="R58" s="161">
        <v>0.16964285714285715</v>
      </c>
      <c r="S58" s="409">
        <v>1.1969888001947342</v>
      </c>
      <c r="T58" s="162">
        <v>81084.610130133457</v>
      </c>
      <c r="U58" s="162">
        <v>0</v>
      </c>
      <c r="V58" s="162">
        <v>0</v>
      </c>
      <c r="W58" s="162">
        <v>116792.72</v>
      </c>
      <c r="X58" s="162">
        <v>488181.40580687515</v>
      </c>
      <c r="Y58" s="162">
        <v>0</v>
      </c>
      <c r="Z58" s="158">
        <v>0</v>
      </c>
      <c r="AA58" s="162">
        <v>63024.285223821222</v>
      </c>
      <c r="AB58" s="177">
        <f>SUM(Muut[[#This Row],[Arbetslöshetsgrad]:[Utbildningsbakgrund]])</f>
        <v>749083.02116082981</v>
      </c>
      <c r="AD58" s="62"/>
    </row>
    <row r="59" spans="1:30" s="45" customFormat="1">
      <c r="A59" s="90">
        <v>152</v>
      </c>
      <c r="B59" s="154" t="s">
        <v>49</v>
      </c>
      <c r="C59" s="403">
        <v>4406</v>
      </c>
      <c r="D59" s="136">
        <v>107.66666666666667</v>
      </c>
      <c r="E59" s="41">
        <v>1927</v>
      </c>
      <c r="F59" s="338">
        <f t="shared" si="2"/>
        <v>5.5872686386438337E-2</v>
      </c>
      <c r="G59" s="385">
        <f>Muut[[#This Row],[Genomsnittlig arbetslöshetsgrad 2022, %]]/$F$12</f>
        <v>0.58869281888167868</v>
      </c>
      <c r="H59" s="169">
        <v>0</v>
      </c>
      <c r="I59" s="391">
        <v>32</v>
      </c>
      <c r="J59" s="397">
        <v>58</v>
      </c>
      <c r="K59" s="272">
        <v>354.13</v>
      </c>
      <c r="L59" s="173">
        <f t="shared" si="3"/>
        <v>12.441758676192359</v>
      </c>
      <c r="M59" s="385">
        <v>1.4707267681130178</v>
      </c>
      <c r="N59" s="169">
        <v>0</v>
      </c>
      <c r="O59" s="405">
        <v>0</v>
      </c>
      <c r="P59" s="272">
        <v>1179</v>
      </c>
      <c r="Q59" s="15">
        <v>128</v>
      </c>
      <c r="R59" s="161">
        <v>0.1085665818490246</v>
      </c>
      <c r="S59" s="409">
        <v>0.76603863397132743</v>
      </c>
      <c r="T59" s="162">
        <v>179671.17939069268</v>
      </c>
      <c r="U59" s="162">
        <v>0</v>
      </c>
      <c r="V59" s="162">
        <v>0</v>
      </c>
      <c r="W59" s="162">
        <v>99617.319999999992</v>
      </c>
      <c r="X59" s="162">
        <v>269115.3194869064</v>
      </c>
      <c r="Y59" s="162">
        <v>0</v>
      </c>
      <c r="Z59" s="158">
        <v>0</v>
      </c>
      <c r="AA59" s="162">
        <v>95955.975670924119</v>
      </c>
      <c r="AB59" s="177">
        <f>SUM(Muut[[#This Row],[Arbetslöshetsgrad]:[Utbildningsbakgrund]])</f>
        <v>644359.79454852315</v>
      </c>
      <c r="AD59" s="62"/>
    </row>
    <row r="60" spans="1:30" s="45" customFormat="1">
      <c r="A60" s="90">
        <v>153</v>
      </c>
      <c r="B60" s="154" t="s">
        <v>50</v>
      </c>
      <c r="C60" s="403">
        <v>25208</v>
      </c>
      <c r="D60" s="136">
        <v>1421</v>
      </c>
      <c r="E60" s="41">
        <v>11065</v>
      </c>
      <c r="F60" s="338">
        <f t="shared" si="2"/>
        <v>0.12842295526434705</v>
      </c>
      <c r="G60" s="385">
        <f>Muut[[#This Row],[Genomsnittlig arbetslöshetsgrad 2022, %]]/$F$12</f>
        <v>1.3531060780001183</v>
      </c>
      <c r="H60" s="169">
        <v>0</v>
      </c>
      <c r="I60" s="391">
        <v>33</v>
      </c>
      <c r="J60" s="397">
        <v>1861</v>
      </c>
      <c r="K60" s="272">
        <v>154.99</v>
      </c>
      <c r="L60" s="173">
        <f t="shared" si="3"/>
        <v>162.64275114523517</v>
      </c>
      <c r="M60" s="385">
        <v>0.11250687410678717</v>
      </c>
      <c r="N60" s="169">
        <v>0</v>
      </c>
      <c r="O60" s="405">
        <v>0</v>
      </c>
      <c r="P60" s="272">
        <v>7074</v>
      </c>
      <c r="Q60" s="15">
        <v>1084</v>
      </c>
      <c r="R60" s="161">
        <v>0.15323720667232119</v>
      </c>
      <c r="S60" s="409">
        <v>1.0812316135741133</v>
      </c>
      <c r="T60" s="162">
        <v>2362737.2194455029</v>
      </c>
      <c r="U60" s="162">
        <v>0</v>
      </c>
      <c r="V60" s="162">
        <v>0</v>
      </c>
      <c r="W60" s="162">
        <v>3196341.94</v>
      </c>
      <c r="X60" s="162">
        <v>117782.123421556</v>
      </c>
      <c r="Y60" s="162">
        <v>0</v>
      </c>
      <c r="Z60" s="158">
        <v>0</v>
      </c>
      <c r="AA60" s="162">
        <v>774879.16762077471</v>
      </c>
      <c r="AB60" s="177">
        <f>SUM(Muut[[#This Row],[Arbetslöshetsgrad]:[Utbildningsbakgrund]])</f>
        <v>6451740.4504878335</v>
      </c>
      <c r="AD60" s="62"/>
    </row>
    <row r="61" spans="1:30" s="45" customFormat="1">
      <c r="A61" s="90">
        <v>165</v>
      </c>
      <c r="B61" s="154" t="s">
        <v>51</v>
      </c>
      <c r="C61" s="403">
        <v>16280</v>
      </c>
      <c r="D61" s="136">
        <v>598</v>
      </c>
      <c r="E61" s="41">
        <v>7613</v>
      </c>
      <c r="F61" s="338">
        <f t="shared" si="2"/>
        <v>7.8549848942598186E-2</v>
      </c>
      <c r="G61" s="385">
        <f>Muut[[#This Row],[Genomsnittlig arbetslöshetsgrad 2022, %]]/$F$12</f>
        <v>0.82762678846192306</v>
      </c>
      <c r="H61" s="169">
        <v>0</v>
      </c>
      <c r="I61" s="391">
        <v>68</v>
      </c>
      <c r="J61" s="397">
        <v>548</v>
      </c>
      <c r="K61" s="272">
        <v>547.41</v>
      </c>
      <c r="L61" s="173">
        <f t="shared" si="3"/>
        <v>29.740048592462689</v>
      </c>
      <c r="M61" s="385">
        <v>0.6152790057012899</v>
      </c>
      <c r="N61" s="169">
        <v>0</v>
      </c>
      <c r="O61" s="405">
        <v>0</v>
      </c>
      <c r="P61" s="272">
        <v>5149</v>
      </c>
      <c r="Q61" s="15">
        <v>645</v>
      </c>
      <c r="R61" s="161">
        <v>0.12526704214410564</v>
      </c>
      <c r="S61" s="409">
        <v>0.88387597925062178</v>
      </c>
      <c r="T61" s="162">
        <v>933327.64032641053</v>
      </c>
      <c r="U61" s="162">
        <v>0</v>
      </c>
      <c r="V61" s="162">
        <v>0</v>
      </c>
      <c r="W61" s="162">
        <v>941211.91999999993</v>
      </c>
      <c r="X61" s="162">
        <v>415995.30409829004</v>
      </c>
      <c r="Y61" s="162">
        <v>0</v>
      </c>
      <c r="Z61" s="158">
        <v>0</v>
      </c>
      <c r="AA61" s="162">
        <v>409093.51178674947</v>
      </c>
      <c r="AB61" s="177">
        <f>SUM(Muut[[#This Row],[Arbetslöshetsgrad]:[Utbildningsbakgrund]])</f>
        <v>2699628.37621145</v>
      </c>
      <c r="AD61" s="62"/>
    </row>
    <row r="62" spans="1:30" s="45" customFormat="1">
      <c r="A62" s="90">
        <v>167</v>
      </c>
      <c r="B62" s="154" t="s">
        <v>52</v>
      </c>
      <c r="C62" s="403">
        <v>77513</v>
      </c>
      <c r="D62" s="136">
        <v>4747.833333333333</v>
      </c>
      <c r="E62" s="41">
        <v>35423</v>
      </c>
      <c r="F62" s="338">
        <f t="shared" si="2"/>
        <v>0.13403250242309608</v>
      </c>
      <c r="G62" s="385">
        <f>Muut[[#This Row],[Genomsnittlig arbetslöshetsgrad 2022, %]]/$F$12</f>
        <v>1.4122100936311839</v>
      </c>
      <c r="H62" s="169">
        <v>0</v>
      </c>
      <c r="I62" s="391">
        <v>83</v>
      </c>
      <c r="J62" s="397">
        <v>4836</v>
      </c>
      <c r="K62" s="272">
        <v>2381.79</v>
      </c>
      <c r="L62" s="173">
        <f t="shared" si="3"/>
        <v>32.544011016924244</v>
      </c>
      <c r="M62" s="385">
        <v>0.56226712552311209</v>
      </c>
      <c r="N62" s="169">
        <v>0</v>
      </c>
      <c r="O62" s="405">
        <v>0</v>
      </c>
      <c r="P62" s="272">
        <v>22217</v>
      </c>
      <c r="Q62" s="15">
        <v>2376</v>
      </c>
      <c r="R62" s="161">
        <v>0.10694513210604492</v>
      </c>
      <c r="S62" s="409">
        <v>0.75459779163282048</v>
      </c>
      <c r="T62" s="162">
        <v>7582615.6812134041</v>
      </c>
      <c r="U62" s="162">
        <v>0</v>
      </c>
      <c r="V62" s="162">
        <v>0</v>
      </c>
      <c r="W62" s="162">
        <v>8306023.4399999995</v>
      </c>
      <c r="X62" s="162">
        <v>1810002.4759289492</v>
      </c>
      <c r="Y62" s="162">
        <v>0</v>
      </c>
      <c r="Z62" s="158">
        <v>0</v>
      </c>
      <c r="AA62" s="162">
        <v>1662903.0710471936</v>
      </c>
      <c r="AB62" s="177">
        <f>SUM(Muut[[#This Row],[Arbetslöshetsgrad]:[Utbildningsbakgrund]])</f>
        <v>19361544.668189548</v>
      </c>
      <c r="AD62" s="62"/>
    </row>
    <row r="63" spans="1:30" s="45" customFormat="1">
      <c r="A63" s="90">
        <v>169</v>
      </c>
      <c r="B63" s="154" t="s">
        <v>838</v>
      </c>
      <c r="C63" s="403">
        <v>4990</v>
      </c>
      <c r="D63" s="136">
        <v>158.58333333333334</v>
      </c>
      <c r="E63" s="41">
        <v>2337</v>
      </c>
      <c r="F63" s="338">
        <f t="shared" si="2"/>
        <v>6.7857652260733134E-2</v>
      </c>
      <c r="G63" s="385">
        <f>Muut[[#This Row],[Genomsnittlig arbetslöshetsgrad 2022, %]]/$F$12</f>
        <v>0.71497032227467572</v>
      </c>
      <c r="H63" s="169">
        <v>0</v>
      </c>
      <c r="I63" s="391">
        <v>22</v>
      </c>
      <c r="J63" s="397">
        <v>169</v>
      </c>
      <c r="K63" s="272">
        <v>180.42</v>
      </c>
      <c r="L63" s="173">
        <f t="shared" si="3"/>
        <v>27.657687617780734</v>
      </c>
      <c r="M63" s="385">
        <v>0.6616036662340018</v>
      </c>
      <c r="N63" s="169">
        <v>0</v>
      </c>
      <c r="O63" s="405">
        <v>0</v>
      </c>
      <c r="P63" s="272">
        <v>1439</v>
      </c>
      <c r="Q63" s="15">
        <v>201</v>
      </c>
      <c r="R63" s="161">
        <v>0.13968033356497567</v>
      </c>
      <c r="S63" s="409">
        <v>0.98557521195215425</v>
      </c>
      <c r="T63" s="162">
        <v>247134.71117759426</v>
      </c>
      <c r="U63" s="162">
        <v>0</v>
      </c>
      <c r="V63" s="162">
        <v>0</v>
      </c>
      <c r="W63" s="162">
        <v>290264.26</v>
      </c>
      <c r="X63" s="162">
        <v>137107.23729090349</v>
      </c>
      <c r="Y63" s="162">
        <v>0</v>
      </c>
      <c r="Z63" s="158">
        <v>0</v>
      </c>
      <c r="AA63" s="162">
        <v>139819.31734624074</v>
      </c>
      <c r="AB63" s="177">
        <f>SUM(Muut[[#This Row],[Arbetslöshetsgrad]:[Utbildningsbakgrund]])</f>
        <v>814325.52581473847</v>
      </c>
      <c r="AD63" s="62"/>
    </row>
    <row r="64" spans="1:30" s="45" customFormat="1">
      <c r="A64" s="90">
        <v>171</v>
      </c>
      <c r="B64" s="154" t="s">
        <v>839</v>
      </c>
      <c r="C64" s="403">
        <v>4540</v>
      </c>
      <c r="D64" s="136">
        <v>149.41666666666666</v>
      </c>
      <c r="E64" s="41">
        <v>2021</v>
      </c>
      <c r="F64" s="338">
        <f t="shared" si="2"/>
        <v>7.3932046841497609E-2</v>
      </c>
      <c r="G64" s="385">
        <f>Muut[[#This Row],[Genomsnittlig arbetslöshetsgrad 2022, %]]/$F$12</f>
        <v>0.77897212172310537</v>
      </c>
      <c r="H64" s="169">
        <v>0</v>
      </c>
      <c r="I64" s="391">
        <v>18</v>
      </c>
      <c r="J64" s="397">
        <v>187</v>
      </c>
      <c r="K64" s="272">
        <v>574.89</v>
      </c>
      <c r="L64" s="173">
        <f t="shared" si="3"/>
        <v>7.8971629355180992</v>
      </c>
      <c r="M64" s="385">
        <v>2.3170887668000235</v>
      </c>
      <c r="N64" s="169">
        <v>0</v>
      </c>
      <c r="O64" s="405">
        <v>0</v>
      </c>
      <c r="P64" s="272">
        <v>1222</v>
      </c>
      <c r="Q64" s="15">
        <v>173</v>
      </c>
      <c r="R64" s="161">
        <v>0.14157119476268412</v>
      </c>
      <c r="S64" s="409">
        <v>0.99891700372870906</v>
      </c>
      <c r="T64" s="162">
        <v>244975.67087778816</v>
      </c>
      <c r="U64" s="162">
        <v>0</v>
      </c>
      <c r="V64" s="162">
        <v>0</v>
      </c>
      <c r="W64" s="162">
        <v>321179.98</v>
      </c>
      <c r="X64" s="162">
        <v>436878.2820428306</v>
      </c>
      <c r="Y64" s="162">
        <v>0</v>
      </c>
      <c r="Z64" s="158">
        <v>0</v>
      </c>
      <c r="AA64" s="162">
        <v>128932.41528867268</v>
      </c>
      <c r="AB64" s="177">
        <f>SUM(Muut[[#This Row],[Arbetslöshetsgrad]:[Utbildningsbakgrund]])</f>
        <v>1131966.3482092915</v>
      </c>
      <c r="AD64" s="62"/>
    </row>
    <row r="65" spans="1:30" s="45" customFormat="1">
      <c r="A65" s="90">
        <v>172</v>
      </c>
      <c r="B65" s="154" t="s">
        <v>55</v>
      </c>
      <c r="C65" s="403">
        <v>4171</v>
      </c>
      <c r="D65" s="136">
        <v>178.33333333333334</v>
      </c>
      <c r="E65" s="41">
        <v>1663</v>
      </c>
      <c r="F65" s="338">
        <f t="shared" si="2"/>
        <v>0.10723591902184808</v>
      </c>
      <c r="G65" s="385">
        <f>Muut[[#This Row],[Genomsnittlig arbetslöshetsgrad 2022, %]]/$F$12</f>
        <v>1.1298725645248753</v>
      </c>
      <c r="H65" s="169">
        <v>0</v>
      </c>
      <c r="I65" s="391">
        <v>10</v>
      </c>
      <c r="J65" s="397">
        <v>103</v>
      </c>
      <c r="K65" s="272">
        <v>867.07</v>
      </c>
      <c r="L65" s="173">
        <f t="shared" si="3"/>
        <v>4.8104535965954307</v>
      </c>
      <c r="M65" s="385">
        <v>3.8038881698035896</v>
      </c>
      <c r="N65" s="169">
        <v>3</v>
      </c>
      <c r="O65" s="405">
        <v>247</v>
      </c>
      <c r="P65" s="272">
        <v>969</v>
      </c>
      <c r="Q65" s="15">
        <v>162</v>
      </c>
      <c r="R65" s="161">
        <v>0.16718266253869968</v>
      </c>
      <c r="S65" s="409">
        <v>1.1796298294896124</v>
      </c>
      <c r="T65" s="162">
        <v>326448.62278368557</v>
      </c>
      <c r="U65" s="162">
        <v>0</v>
      </c>
      <c r="V65" s="162">
        <v>0</v>
      </c>
      <c r="W65" s="162">
        <v>176906.62</v>
      </c>
      <c r="X65" s="162">
        <v>658915.70911109459</v>
      </c>
      <c r="Y65" s="162">
        <v>0</v>
      </c>
      <c r="Z65" s="158">
        <v>73116.94</v>
      </c>
      <c r="AA65" s="162">
        <v>139882.31001451737</v>
      </c>
      <c r="AB65" s="177">
        <f>SUM(Muut[[#This Row],[Arbetslöshetsgrad]:[Utbildningsbakgrund]])</f>
        <v>1375270.2019092974</v>
      </c>
      <c r="AD65" s="62"/>
    </row>
    <row r="66" spans="1:30" s="45" customFormat="1">
      <c r="A66" s="90">
        <v>176</v>
      </c>
      <c r="B66" s="154" t="s">
        <v>56</v>
      </c>
      <c r="C66" s="403">
        <v>4352</v>
      </c>
      <c r="D66" s="136">
        <v>251.25</v>
      </c>
      <c r="E66" s="41">
        <v>1735</v>
      </c>
      <c r="F66" s="338">
        <f t="shared" si="2"/>
        <v>0.14481268011527376</v>
      </c>
      <c r="G66" s="385">
        <f>Muut[[#This Row],[Genomsnittlig arbetslöshetsgrad 2022, %]]/$F$12</f>
        <v>1.525793556394375</v>
      </c>
      <c r="H66" s="169">
        <v>0</v>
      </c>
      <c r="I66" s="391">
        <v>2</v>
      </c>
      <c r="J66" s="397">
        <v>110</v>
      </c>
      <c r="K66" s="272">
        <v>1501.7</v>
      </c>
      <c r="L66" s="173">
        <f t="shared" si="3"/>
        <v>2.8980488779383364</v>
      </c>
      <c r="M66" s="385">
        <v>6.3140506934775837</v>
      </c>
      <c r="N66" s="169">
        <v>3</v>
      </c>
      <c r="O66" s="405">
        <v>185</v>
      </c>
      <c r="P66" s="272">
        <v>950</v>
      </c>
      <c r="Q66" s="15">
        <v>161</v>
      </c>
      <c r="R66" s="161">
        <v>0.1694736842105263</v>
      </c>
      <c r="S66" s="409">
        <v>1.1957951271529885</v>
      </c>
      <c r="T66" s="162">
        <v>459970.36392305966</v>
      </c>
      <c r="U66" s="162">
        <v>0</v>
      </c>
      <c r="V66" s="162">
        <v>0</v>
      </c>
      <c r="W66" s="162">
        <v>188929.4</v>
      </c>
      <c r="X66" s="162">
        <v>1141192.43010614</v>
      </c>
      <c r="Y66" s="162">
        <v>0</v>
      </c>
      <c r="Z66" s="158">
        <v>54763.7</v>
      </c>
      <c r="AA66" s="162">
        <v>147952.57418350357</v>
      </c>
      <c r="AB66" s="177">
        <f>SUM(Muut[[#This Row],[Arbetslöshetsgrad]:[Utbildningsbakgrund]])</f>
        <v>1992808.4682127032</v>
      </c>
      <c r="AD66" s="62"/>
    </row>
    <row r="67" spans="1:30" s="45" customFormat="1">
      <c r="A67" s="90">
        <v>177</v>
      </c>
      <c r="B67" s="154" t="s">
        <v>57</v>
      </c>
      <c r="C67" s="403">
        <v>1768</v>
      </c>
      <c r="D67" s="136">
        <v>51.25</v>
      </c>
      <c r="E67" s="41">
        <v>741</v>
      </c>
      <c r="F67" s="338">
        <f t="shared" si="2"/>
        <v>6.9163292847503374E-2</v>
      </c>
      <c r="G67" s="385">
        <f>Muut[[#This Row],[Genomsnittlig arbetslöshetsgrad 2022, %]]/$F$12</f>
        <v>0.72872697668280639</v>
      </c>
      <c r="H67" s="169">
        <v>0</v>
      </c>
      <c r="I67" s="391">
        <v>3</v>
      </c>
      <c r="J67" s="397">
        <v>22</v>
      </c>
      <c r="K67" s="272">
        <v>258.49</v>
      </c>
      <c r="L67" s="173">
        <f t="shared" si="3"/>
        <v>6.839723006692715</v>
      </c>
      <c r="M67" s="385">
        <v>2.6753170427476891</v>
      </c>
      <c r="N67" s="169">
        <v>0</v>
      </c>
      <c r="O67" s="405">
        <v>0</v>
      </c>
      <c r="P67" s="272">
        <v>482</v>
      </c>
      <c r="Q67" s="15">
        <v>72</v>
      </c>
      <c r="R67" s="161">
        <v>0.14937759336099585</v>
      </c>
      <c r="S67" s="409">
        <v>1.0539984368607049</v>
      </c>
      <c r="T67" s="162">
        <v>89246.726449078211</v>
      </c>
      <c r="U67" s="162">
        <v>0</v>
      </c>
      <c r="V67" s="162">
        <v>0</v>
      </c>
      <c r="W67" s="162">
        <v>37785.879999999997</v>
      </c>
      <c r="X67" s="162">
        <v>196435.26087643078</v>
      </c>
      <c r="Y67" s="162">
        <v>0</v>
      </c>
      <c r="Z67" s="158">
        <v>0</v>
      </c>
      <c r="AA67" s="162">
        <v>52978.430389991321</v>
      </c>
      <c r="AB67" s="177">
        <f>SUM(Muut[[#This Row],[Arbetslöshetsgrad]:[Utbildningsbakgrund]])</f>
        <v>376446.29771550029</v>
      </c>
      <c r="AD67" s="62"/>
    </row>
    <row r="68" spans="1:30" s="45" customFormat="1">
      <c r="A68" s="90">
        <v>178</v>
      </c>
      <c r="B68" s="154" t="s">
        <v>58</v>
      </c>
      <c r="C68" s="403">
        <v>5769</v>
      </c>
      <c r="D68" s="136">
        <v>188.66666666666666</v>
      </c>
      <c r="E68" s="41">
        <v>2397</v>
      </c>
      <c r="F68" s="338">
        <f t="shared" si="2"/>
        <v>7.8709497983590601E-2</v>
      </c>
      <c r="G68" s="385">
        <f>Muut[[#This Row],[Genomsnittlig arbetslöshetsgrad 2022, %]]/$F$12</f>
        <v>0.82930890274802604</v>
      </c>
      <c r="H68" s="169">
        <v>0</v>
      </c>
      <c r="I68" s="391">
        <v>15</v>
      </c>
      <c r="J68" s="397">
        <v>154</v>
      </c>
      <c r="K68" s="272">
        <v>1163.3699999999999</v>
      </c>
      <c r="L68" s="173">
        <f t="shared" si="3"/>
        <v>4.9588694912194748</v>
      </c>
      <c r="M68" s="385">
        <v>3.6900401512641094</v>
      </c>
      <c r="N68" s="169">
        <v>0</v>
      </c>
      <c r="O68" s="405">
        <v>0</v>
      </c>
      <c r="P68" s="272">
        <v>1344</v>
      </c>
      <c r="Q68" s="15">
        <v>170</v>
      </c>
      <c r="R68" s="161">
        <v>0.12648809523809523</v>
      </c>
      <c r="S68" s="409">
        <v>0.8924916492680034</v>
      </c>
      <c r="T68" s="162">
        <v>331407.28756296943</v>
      </c>
      <c r="U68" s="162">
        <v>0</v>
      </c>
      <c r="V68" s="162">
        <v>0</v>
      </c>
      <c r="W68" s="162">
        <v>264501.15999999997</v>
      </c>
      <c r="X68" s="162">
        <v>884084.06300364924</v>
      </c>
      <c r="Y68" s="162">
        <v>0</v>
      </c>
      <c r="Z68" s="158">
        <v>0</v>
      </c>
      <c r="AA68" s="162">
        <v>146379.93834914878</v>
      </c>
      <c r="AB68" s="177">
        <f>SUM(Muut[[#This Row],[Arbetslöshetsgrad]:[Utbildningsbakgrund]])</f>
        <v>1626372.4489157675</v>
      </c>
      <c r="AD68" s="62"/>
    </row>
    <row r="69" spans="1:30" s="45" customFormat="1">
      <c r="A69" s="90">
        <v>179</v>
      </c>
      <c r="B69" s="154" t="s">
        <v>59</v>
      </c>
      <c r="C69" s="403">
        <v>145887</v>
      </c>
      <c r="D69" s="136">
        <v>8686.8333333333339</v>
      </c>
      <c r="E69" s="41">
        <v>69786</v>
      </c>
      <c r="F69" s="338">
        <f t="shared" si="2"/>
        <v>0.12447816658546605</v>
      </c>
      <c r="G69" s="385">
        <f>Muut[[#This Row],[Genomsnittlig arbetslöshetsgrad 2022, %]]/$F$12</f>
        <v>1.3115424998467209</v>
      </c>
      <c r="H69" s="169">
        <v>0</v>
      </c>
      <c r="I69" s="391">
        <v>299</v>
      </c>
      <c r="J69" s="397">
        <v>8694</v>
      </c>
      <c r="K69" s="272">
        <v>1171.03</v>
      </c>
      <c r="L69" s="173">
        <f t="shared" si="3"/>
        <v>124.58007053619464</v>
      </c>
      <c r="M69" s="385">
        <v>0.14688085701606812</v>
      </c>
      <c r="N69" s="169">
        <v>3</v>
      </c>
      <c r="O69" s="405">
        <v>429</v>
      </c>
      <c r="P69" s="272">
        <v>45820</v>
      </c>
      <c r="Q69" s="15">
        <v>4290</v>
      </c>
      <c r="R69" s="161">
        <v>9.3627237014404188E-2</v>
      </c>
      <c r="S69" s="409">
        <v>0.66062760311236857</v>
      </c>
      <c r="T69" s="162">
        <v>13253914.036766849</v>
      </c>
      <c r="U69" s="162">
        <v>0</v>
      </c>
      <c r="V69" s="162">
        <v>0</v>
      </c>
      <c r="W69" s="162">
        <v>14932292.76</v>
      </c>
      <c r="X69" s="162">
        <v>889905.15510900493</v>
      </c>
      <c r="Y69" s="162">
        <v>0</v>
      </c>
      <c r="Z69" s="158">
        <v>126992.57999999999</v>
      </c>
      <c r="AA69" s="162">
        <v>2739997.516815274</v>
      </c>
      <c r="AB69" s="177">
        <f>SUM(Muut[[#This Row],[Arbetslöshetsgrad]:[Utbildningsbakgrund]])</f>
        <v>31943102.048691124</v>
      </c>
      <c r="AD69" s="62"/>
    </row>
    <row r="70" spans="1:30" s="45" customFormat="1">
      <c r="A70" s="90">
        <v>181</v>
      </c>
      <c r="B70" s="154" t="s">
        <v>60</v>
      </c>
      <c r="C70" s="403">
        <v>1683</v>
      </c>
      <c r="D70" s="136">
        <v>49.416666666666664</v>
      </c>
      <c r="E70" s="41">
        <v>718</v>
      </c>
      <c r="F70" s="338">
        <f t="shared" si="2"/>
        <v>6.8825441039925717E-2</v>
      </c>
      <c r="G70" s="385">
        <f>Muut[[#This Row],[Genomsnittlig arbetslöshetsgrad 2022, %]]/$F$12</f>
        <v>0.72516726001567589</v>
      </c>
      <c r="H70" s="169">
        <v>0</v>
      </c>
      <c r="I70" s="391">
        <v>3</v>
      </c>
      <c r="J70" s="397">
        <v>36</v>
      </c>
      <c r="K70" s="272">
        <v>215.09</v>
      </c>
      <c r="L70" s="173">
        <f t="shared" si="3"/>
        <v>7.824631549583895</v>
      </c>
      <c r="M70" s="385">
        <v>2.3385673065272417</v>
      </c>
      <c r="N70" s="169">
        <v>0</v>
      </c>
      <c r="O70" s="405">
        <v>0</v>
      </c>
      <c r="P70" s="272">
        <v>441</v>
      </c>
      <c r="Q70" s="15">
        <v>63</v>
      </c>
      <c r="R70" s="161">
        <v>0.14285714285714285</v>
      </c>
      <c r="S70" s="409">
        <v>1.0079905685850392</v>
      </c>
      <c r="T70" s="162">
        <v>84541.021658464102</v>
      </c>
      <c r="U70" s="162">
        <v>0</v>
      </c>
      <c r="V70" s="162">
        <v>0</v>
      </c>
      <c r="W70" s="162">
        <v>61831.44</v>
      </c>
      <c r="X70" s="162">
        <v>163454.13850404849</v>
      </c>
      <c r="Y70" s="162">
        <v>0</v>
      </c>
      <c r="Z70" s="158">
        <v>0</v>
      </c>
      <c r="AA70" s="162">
        <v>48230.020248580695</v>
      </c>
      <c r="AB70" s="177">
        <f>SUM(Muut[[#This Row],[Arbetslöshetsgrad]:[Utbildningsbakgrund]])</f>
        <v>358056.62041109335</v>
      </c>
      <c r="AD70" s="62"/>
    </row>
    <row r="71" spans="1:30" s="45" customFormat="1">
      <c r="A71" s="90">
        <v>182</v>
      </c>
      <c r="B71" s="154" t="s">
        <v>61</v>
      </c>
      <c r="C71" s="403">
        <v>19347</v>
      </c>
      <c r="D71" s="136">
        <v>1076.5</v>
      </c>
      <c r="E71" s="41">
        <v>8451</v>
      </c>
      <c r="F71" s="338">
        <f t="shared" si="2"/>
        <v>0.12738137498520885</v>
      </c>
      <c r="G71" s="385">
        <f>Muut[[#This Row],[Genomsnittlig arbetslöshetsgrad 2022, %]]/$F$12</f>
        <v>1.3421316489852595</v>
      </c>
      <c r="H71" s="169">
        <v>0</v>
      </c>
      <c r="I71" s="391">
        <v>25</v>
      </c>
      <c r="J71" s="397">
        <v>476</v>
      </c>
      <c r="K71" s="272">
        <v>1571.41</v>
      </c>
      <c r="L71" s="173">
        <f t="shared" si="3"/>
        <v>12.311872776678269</v>
      </c>
      <c r="M71" s="385">
        <v>1.486242414894039</v>
      </c>
      <c r="N71" s="169">
        <v>0</v>
      </c>
      <c r="O71" s="405">
        <v>0</v>
      </c>
      <c r="P71" s="272">
        <v>4982</v>
      </c>
      <c r="Q71" s="15">
        <v>586</v>
      </c>
      <c r="R71" s="161">
        <v>0.11762344439983942</v>
      </c>
      <c r="S71" s="409">
        <v>0.82994325819667414</v>
      </c>
      <c r="T71" s="162">
        <v>1798680.1295648171</v>
      </c>
      <c r="U71" s="162">
        <v>0</v>
      </c>
      <c r="V71" s="162">
        <v>0</v>
      </c>
      <c r="W71" s="162">
        <v>817549.04</v>
      </c>
      <c r="X71" s="162">
        <v>1194167.4079996599</v>
      </c>
      <c r="Y71" s="162">
        <v>0</v>
      </c>
      <c r="Z71" s="158">
        <v>0</v>
      </c>
      <c r="AA71" s="162">
        <v>456498.01431029191</v>
      </c>
      <c r="AB71" s="177">
        <f>SUM(Muut[[#This Row],[Arbetslöshetsgrad]:[Utbildningsbakgrund]])</f>
        <v>4266894.591874769</v>
      </c>
      <c r="AD71" s="62"/>
    </row>
    <row r="72" spans="1:30" s="45" customFormat="1">
      <c r="A72" s="90">
        <v>186</v>
      </c>
      <c r="B72" s="154" t="s">
        <v>840</v>
      </c>
      <c r="C72" s="403">
        <v>45630</v>
      </c>
      <c r="D72" s="136">
        <v>2081.8333333333335</v>
      </c>
      <c r="E72" s="41">
        <v>22945</v>
      </c>
      <c r="F72" s="338">
        <f t="shared" si="2"/>
        <v>9.0731459286700081E-2</v>
      </c>
      <c r="G72" s="385">
        <f>Muut[[#This Row],[Genomsnittlig arbetslöshetsgrad 2022, %]]/$F$12</f>
        <v>0.95597620202669109</v>
      </c>
      <c r="H72" s="169">
        <v>0</v>
      </c>
      <c r="I72" s="391">
        <v>471</v>
      </c>
      <c r="J72" s="397">
        <v>3299</v>
      </c>
      <c r="K72" s="272">
        <v>37.54</v>
      </c>
      <c r="L72" s="173">
        <f t="shared" si="3"/>
        <v>1215.5034629728291</v>
      </c>
      <c r="M72" s="385">
        <v>1.50541961293347E-2</v>
      </c>
      <c r="N72" s="169">
        <v>0</v>
      </c>
      <c r="O72" s="405">
        <v>0</v>
      </c>
      <c r="P72" s="272">
        <v>15305</v>
      </c>
      <c r="Q72" s="15">
        <v>2117</v>
      </c>
      <c r="R72" s="161">
        <v>0.13832081019274747</v>
      </c>
      <c r="S72" s="409">
        <v>0.97598250479331572</v>
      </c>
      <c r="T72" s="162">
        <v>3021640.115201565</v>
      </c>
      <c r="U72" s="162">
        <v>0</v>
      </c>
      <c r="V72" s="162">
        <v>0</v>
      </c>
      <c r="W72" s="162">
        <v>5666164.46</v>
      </c>
      <c r="X72" s="162">
        <v>28527.910918415455</v>
      </c>
      <c r="Y72" s="162">
        <v>0</v>
      </c>
      <c r="Z72" s="158">
        <v>0</v>
      </c>
      <c r="AA72" s="162">
        <v>1266103.942552431</v>
      </c>
      <c r="AB72" s="177">
        <f>SUM(Muut[[#This Row],[Arbetslöshetsgrad]:[Utbildningsbakgrund]])</f>
        <v>9982436.4286724105</v>
      </c>
      <c r="AD72" s="62"/>
    </row>
    <row r="73" spans="1:30" s="45" customFormat="1">
      <c r="A73" s="90">
        <v>202</v>
      </c>
      <c r="B73" s="154" t="s">
        <v>841</v>
      </c>
      <c r="C73" s="403">
        <v>35848</v>
      </c>
      <c r="D73" s="136">
        <v>911.16666666666663</v>
      </c>
      <c r="E73" s="41">
        <v>16924</v>
      </c>
      <c r="F73" s="338">
        <f t="shared" si="2"/>
        <v>5.3838730008666194E-2</v>
      </c>
      <c r="G73" s="385">
        <f>Muut[[#This Row],[Genomsnittlig arbetslöshetsgrad 2022, %]]/$F$12</f>
        <v>0.56726239212124852</v>
      </c>
      <c r="H73" s="169">
        <v>0</v>
      </c>
      <c r="I73" s="391">
        <v>1740</v>
      </c>
      <c r="J73" s="397">
        <v>2081</v>
      </c>
      <c r="K73" s="272">
        <v>150.57</v>
      </c>
      <c r="L73" s="173">
        <f t="shared" si="3"/>
        <v>238.08195523676696</v>
      </c>
      <c r="M73" s="385">
        <v>7.6857683352277273E-2</v>
      </c>
      <c r="N73" s="169">
        <v>3</v>
      </c>
      <c r="O73" s="405">
        <v>232</v>
      </c>
      <c r="P73" s="272">
        <v>12249</v>
      </c>
      <c r="Q73" s="15">
        <v>1129</v>
      </c>
      <c r="R73" s="161">
        <v>9.2170789452200183E-2</v>
      </c>
      <c r="S73" s="409">
        <v>0.65035100526798639</v>
      </c>
      <c r="T73" s="162">
        <v>1408620.8440634594</v>
      </c>
      <c r="U73" s="162">
        <v>0</v>
      </c>
      <c r="V73" s="162">
        <v>0</v>
      </c>
      <c r="W73" s="162">
        <v>3574200.7399999998</v>
      </c>
      <c r="X73" s="162">
        <v>114423.21648870045</v>
      </c>
      <c r="Y73" s="162">
        <v>0</v>
      </c>
      <c r="Z73" s="158">
        <v>68676.639999999999</v>
      </c>
      <c r="AA73" s="162">
        <v>662810.84605155385</v>
      </c>
      <c r="AB73" s="177">
        <f>SUM(Muut[[#This Row],[Arbetslöshetsgrad]:[Utbildningsbakgrund]])</f>
        <v>5828732.2866037134</v>
      </c>
      <c r="AD73" s="62"/>
    </row>
    <row r="74" spans="1:30" s="45" customFormat="1">
      <c r="A74" s="90">
        <v>204</v>
      </c>
      <c r="B74" s="154" t="s">
        <v>64</v>
      </c>
      <c r="C74" s="403">
        <v>2689</v>
      </c>
      <c r="D74" s="136">
        <v>112.5</v>
      </c>
      <c r="E74" s="41">
        <v>1054</v>
      </c>
      <c r="F74" s="338">
        <f t="shared" si="2"/>
        <v>0.10673624288425047</v>
      </c>
      <c r="G74" s="385">
        <f>Muut[[#This Row],[Genomsnittlig arbetslöshetsgrad 2022, %]]/$F$12</f>
        <v>1.124607814018058</v>
      </c>
      <c r="H74" s="169">
        <v>0</v>
      </c>
      <c r="I74" s="391">
        <v>4</v>
      </c>
      <c r="J74" s="397">
        <v>50</v>
      </c>
      <c r="K74" s="272">
        <v>674.08</v>
      </c>
      <c r="L74" s="173">
        <f t="shared" si="3"/>
        <v>3.9891407548065509</v>
      </c>
      <c r="M74" s="385">
        <v>4.587059883868613</v>
      </c>
      <c r="N74" s="169">
        <v>0</v>
      </c>
      <c r="O74" s="405">
        <v>0</v>
      </c>
      <c r="P74" s="272">
        <v>650</v>
      </c>
      <c r="Q74" s="15">
        <v>114</v>
      </c>
      <c r="R74" s="161">
        <v>0.17538461538461539</v>
      </c>
      <c r="S74" s="409">
        <v>1.2375022672782481</v>
      </c>
      <c r="T74" s="162">
        <v>209477.35743193602</v>
      </c>
      <c r="U74" s="162">
        <v>0</v>
      </c>
      <c r="V74" s="162">
        <v>0</v>
      </c>
      <c r="W74" s="162">
        <v>85877</v>
      </c>
      <c r="X74" s="162">
        <v>512256.10527132376</v>
      </c>
      <c r="Y74" s="162">
        <v>0</v>
      </c>
      <c r="Z74" s="158">
        <v>0</v>
      </c>
      <c r="AA74" s="162">
        <v>94604.907454499684</v>
      </c>
      <c r="AB74" s="177">
        <f>SUM(Muut[[#This Row],[Arbetslöshetsgrad]:[Utbildningsbakgrund]])</f>
        <v>902215.3701577594</v>
      </c>
      <c r="AD74" s="62"/>
    </row>
    <row r="75" spans="1:30" s="45" customFormat="1">
      <c r="A75" s="90">
        <v>205</v>
      </c>
      <c r="B75" s="154" t="s">
        <v>842</v>
      </c>
      <c r="C75" s="403">
        <v>36297</v>
      </c>
      <c r="D75" s="136">
        <v>1483.0833333333333</v>
      </c>
      <c r="E75" s="41">
        <v>16620</v>
      </c>
      <c r="F75" s="338">
        <f t="shared" si="2"/>
        <v>8.9234857601283593E-2</v>
      </c>
      <c r="G75" s="385">
        <f>Muut[[#This Row],[Genomsnittlig arbetslöshetsgrad 2022, %]]/$F$12</f>
        <v>0.94020751929614765</v>
      </c>
      <c r="H75" s="169">
        <v>0</v>
      </c>
      <c r="I75" s="391">
        <v>38</v>
      </c>
      <c r="J75" s="397">
        <v>1852</v>
      </c>
      <c r="K75" s="272">
        <v>1834.83</v>
      </c>
      <c r="L75" s="173">
        <f t="shared" si="3"/>
        <v>19.782214156079856</v>
      </c>
      <c r="M75" s="385">
        <v>0.92499390528813263</v>
      </c>
      <c r="N75" s="169">
        <v>0</v>
      </c>
      <c r="O75" s="405">
        <v>0</v>
      </c>
      <c r="P75" s="272">
        <v>10417</v>
      </c>
      <c r="Q75" s="15">
        <v>1139</v>
      </c>
      <c r="R75" s="161">
        <v>0.10934050110396468</v>
      </c>
      <c r="S75" s="409">
        <v>0.7714993571401092</v>
      </c>
      <c r="T75" s="162">
        <v>2363957.3629530976</v>
      </c>
      <c r="U75" s="162">
        <v>0</v>
      </c>
      <c r="V75" s="162">
        <v>0</v>
      </c>
      <c r="W75" s="162">
        <v>3180884.08</v>
      </c>
      <c r="X75" s="162">
        <v>1394349.1419935063</v>
      </c>
      <c r="Y75" s="162">
        <v>0</v>
      </c>
      <c r="Z75" s="158">
        <v>0</v>
      </c>
      <c r="AA75" s="162">
        <v>796128.47888263653</v>
      </c>
      <c r="AB75" s="177">
        <f>SUM(Muut[[#This Row],[Arbetslöshetsgrad]:[Utbildningsbakgrund]])</f>
        <v>7735319.0638292413</v>
      </c>
      <c r="AD75" s="62"/>
    </row>
    <row r="76" spans="1:30" s="45" customFormat="1">
      <c r="A76" s="90">
        <v>208</v>
      </c>
      <c r="B76" s="154" t="s">
        <v>66</v>
      </c>
      <c r="C76" s="403">
        <v>12335</v>
      </c>
      <c r="D76" s="136">
        <v>363.91666666666669</v>
      </c>
      <c r="E76" s="41">
        <v>5408</v>
      </c>
      <c r="F76" s="338">
        <f t="shared" si="2"/>
        <v>6.7292283037475351E-2</v>
      </c>
      <c r="G76" s="385">
        <f>Muut[[#This Row],[Genomsnittlig arbetslöshetsgrad 2022, %]]/$F$12</f>
        <v>0.709013408024185</v>
      </c>
      <c r="H76" s="169">
        <v>0</v>
      </c>
      <c r="I76" s="391">
        <v>55</v>
      </c>
      <c r="J76" s="397">
        <v>386</v>
      </c>
      <c r="K76" s="272">
        <v>924.1</v>
      </c>
      <c r="L76" s="173">
        <f t="shared" si="3"/>
        <v>13.348122497565198</v>
      </c>
      <c r="M76" s="385">
        <v>1.3708615223464022</v>
      </c>
      <c r="N76" s="169">
        <v>0</v>
      </c>
      <c r="O76" s="405">
        <v>0</v>
      </c>
      <c r="P76" s="272">
        <v>3387</v>
      </c>
      <c r="Q76" s="15">
        <v>411</v>
      </c>
      <c r="R76" s="161">
        <v>0.12134632418069087</v>
      </c>
      <c r="S76" s="409">
        <v>0.85621165214619355</v>
      </c>
      <c r="T76" s="162">
        <v>605813.28047525836</v>
      </c>
      <c r="U76" s="162">
        <v>0</v>
      </c>
      <c r="V76" s="162">
        <v>0</v>
      </c>
      <c r="W76" s="162">
        <v>662970.43999999994</v>
      </c>
      <c r="X76" s="162">
        <v>702254.72774927341</v>
      </c>
      <c r="Y76" s="162">
        <v>0</v>
      </c>
      <c r="Z76" s="158">
        <v>0</v>
      </c>
      <c r="AA76" s="162">
        <v>300259.76983181835</v>
      </c>
      <c r="AB76" s="177">
        <f>SUM(Muut[[#This Row],[Arbetslöshetsgrad]:[Utbildningsbakgrund]])</f>
        <v>2271298.21805635</v>
      </c>
      <c r="AD76" s="62"/>
    </row>
    <row r="77" spans="1:30" s="45" customFormat="1">
      <c r="A77" s="90">
        <v>211</v>
      </c>
      <c r="B77" s="154" t="s">
        <v>67</v>
      </c>
      <c r="C77" s="403">
        <v>32959</v>
      </c>
      <c r="D77" s="136">
        <v>1059.5</v>
      </c>
      <c r="E77" s="41">
        <v>15562</v>
      </c>
      <c r="F77" s="338">
        <f t="shared" ref="F77:F140" si="4">D77/E77</f>
        <v>6.8082508674977504E-2</v>
      </c>
      <c r="G77" s="385">
        <f>Muut[[#This Row],[Genomsnittlig arbetslöshetsgrad 2022, %]]/$F$12</f>
        <v>0.71733948268034531</v>
      </c>
      <c r="H77" s="169">
        <v>0</v>
      </c>
      <c r="I77" s="391">
        <v>78</v>
      </c>
      <c r="J77" s="397">
        <v>986</v>
      </c>
      <c r="K77" s="272">
        <v>658.02</v>
      </c>
      <c r="L77" s="173">
        <f t="shared" si="3"/>
        <v>50.088143217531382</v>
      </c>
      <c r="M77" s="385">
        <v>0.36532453295401546</v>
      </c>
      <c r="N77" s="169">
        <v>0</v>
      </c>
      <c r="O77" s="405">
        <v>0</v>
      </c>
      <c r="P77" s="272">
        <v>11043</v>
      </c>
      <c r="Q77" s="15">
        <v>881</v>
      </c>
      <c r="R77" s="161">
        <v>7.9779045549216693E-2</v>
      </c>
      <c r="S77" s="409">
        <v>0.56291567839028667</v>
      </c>
      <c r="T77" s="162">
        <v>1637736.2025092519</v>
      </c>
      <c r="U77" s="162">
        <v>0</v>
      </c>
      <c r="V77" s="162">
        <v>0</v>
      </c>
      <c r="W77" s="162">
        <v>1693494.44</v>
      </c>
      <c r="X77" s="162">
        <v>500051.57012615184</v>
      </c>
      <c r="Y77" s="162">
        <v>0</v>
      </c>
      <c r="Z77" s="158">
        <v>0</v>
      </c>
      <c r="AA77" s="162">
        <v>527465.70890678104</v>
      </c>
      <c r="AB77" s="177">
        <f>SUM(Muut[[#This Row],[Arbetslöshetsgrad]:[Utbildningsbakgrund]])</f>
        <v>4358747.9215421844</v>
      </c>
      <c r="AD77" s="62"/>
    </row>
    <row r="78" spans="1:30" s="45" customFormat="1">
      <c r="A78" s="90">
        <v>213</v>
      </c>
      <c r="B78" s="154" t="s">
        <v>68</v>
      </c>
      <c r="C78" s="403">
        <v>5154</v>
      </c>
      <c r="D78" s="136">
        <v>192</v>
      </c>
      <c r="E78" s="41">
        <v>2052</v>
      </c>
      <c r="F78" s="338">
        <f t="shared" si="4"/>
        <v>9.3567251461988299E-2</v>
      </c>
      <c r="G78" s="385">
        <f>Muut[[#This Row],[Genomsnittlig arbetslöshetsgrad 2022, %]]/$F$12</f>
        <v>0.98585503187007295</v>
      </c>
      <c r="H78" s="169">
        <v>0</v>
      </c>
      <c r="I78" s="391">
        <v>10</v>
      </c>
      <c r="J78" s="397">
        <v>94</v>
      </c>
      <c r="K78" s="272">
        <v>1068.8900000000001</v>
      </c>
      <c r="L78" s="173">
        <f t="shared" ref="L78:L141" si="5">C78/K78</f>
        <v>4.8218245095379313</v>
      </c>
      <c r="M78" s="385">
        <v>3.7949177725740171</v>
      </c>
      <c r="N78" s="169">
        <v>0</v>
      </c>
      <c r="O78" s="405">
        <v>0</v>
      </c>
      <c r="P78" s="272">
        <v>1175</v>
      </c>
      <c r="Q78" s="15">
        <v>156</v>
      </c>
      <c r="R78" s="161">
        <v>0.1327659574468085</v>
      </c>
      <c r="S78" s="409">
        <v>0.93678783054881931</v>
      </c>
      <c r="T78" s="162">
        <v>351967.57770907629</v>
      </c>
      <c r="U78" s="162">
        <v>0</v>
      </c>
      <c r="V78" s="162">
        <v>0</v>
      </c>
      <c r="W78" s="162">
        <v>161448.76</v>
      </c>
      <c r="X78" s="162">
        <v>812285.52747962449</v>
      </c>
      <c r="Y78" s="162">
        <v>0</v>
      </c>
      <c r="Z78" s="158">
        <v>0</v>
      </c>
      <c r="AA78" s="162">
        <v>137265.85332798012</v>
      </c>
      <c r="AB78" s="177">
        <f>SUM(Muut[[#This Row],[Arbetslöshetsgrad]:[Utbildningsbakgrund]])</f>
        <v>1462967.7185166809</v>
      </c>
      <c r="AD78" s="62"/>
    </row>
    <row r="79" spans="1:30" s="45" customFormat="1">
      <c r="A79" s="90">
        <v>214</v>
      </c>
      <c r="B79" s="154" t="s">
        <v>69</v>
      </c>
      <c r="C79" s="403">
        <v>12528</v>
      </c>
      <c r="D79" s="136">
        <v>481.58333333333331</v>
      </c>
      <c r="E79" s="41">
        <v>5525</v>
      </c>
      <c r="F79" s="338">
        <f t="shared" si="4"/>
        <v>8.7164404223227743E-2</v>
      </c>
      <c r="G79" s="385">
        <f>Muut[[#This Row],[Genomsnittlig arbetslöshetsgrad 2022, %]]/$F$12</f>
        <v>0.91839254825536665</v>
      </c>
      <c r="H79" s="169">
        <v>0</v>
      </c>
      <c r="I79" s="391">
        <v>11</v>
      </c>
      <c r="J79" s="397">
        <v>556</v>
      </c>
      <c r="K79" s="272">
        <v>1021.25</v>
      </c>
      <c r="L79" s="173">
        <f t="shared" si="5"/>
        <v>12.267319461444309</v>
      </c>
      <c r="M79" s="385">
        <v>1.4916402548241863</v>
      </c>
      <c r="N79" s="169">
        <v>0</v>
      </c>
      <c r="O79" s="405">
        <v>0</v>
      </c>
      <c r="P79" s="272">
        <v>3341</v>
      </c>
      <c r="Q79" s="15">
        <v>533</v>
      </c>
      <c r="R79" s="161">
        <v>0.15953307392996108</v>
      </c>
      <c r="S79" s="409">
        <v>1.1256548372914639</v>
      </c>
      <c r="T79" s="162">
        <v>796994.42517150973</v>
      </c>
      <c r="U79" s="162">
        <v>0</v>
      </c>
      <c r="V79" s="162">
        <v>0</v>
      </c>
      <c r="W79" s="162">
        <v>954952.24</v>
      </c>
      <c r="X79" s="162">
        <v>776082.28623952554</v>
      </c>
      <c r="Y79" s="162">
        <v>0</v>
      </c>
      <c r="Z79" s="158">
        <v>0</v>
      </c>
      <c r="AA79" s="162">
        <v>400925.65407913143</v>
      </c>
      <c r="AB79" s="177">
        <f>SUM(Muut[[#This Row],[Arbetslöshetsgrad]:[Utbildningsbakgrund]])</f>
        <v>2928954.6054901662</v>
      </c>
      <c r="AD79" s="62"/>
    </row>
    <row r="80" spans="1:30" s="45" customFormat="1">
      <c r="A80" s="90">
        <v>216</v>
      </c>
      <c r="B80" s="154" t="s">
        <v>70</v>
      </c>
      <c r="C80" s="403">
        <v>1269</v>
      </c>
      <c r="D80" s="136">
        <v>61.25</v>
      </c>
      <c r="E80" s="41">
        <v>500</v>
      </c>
      <c r="F80" s="338">
        <f t="shared" si="4"/>
        <v>0.1225</v>
      </c>
      <c r="G80" s="385">
        <f>Muut[[#This Row],[Genomsnittlig arbetslöshetsgrad 2022, %]]/$F$12</f>
        <v>1.2906998925061473</v>
      </c>
      <c r="H80" s="169">
        <v>0</v>
      </c>
      <c r="I80" s="391">
        <v>1</v>
      </c>
      <c r="J80" s="397">
        <v>23</v>
      </c>
      <c r="K80" s="272">
        <v>445</v>
      </c>
      <c r="L80" s="173">
        <f t="shared" si="5"/>
        <v>2.851685393258427</v>
      </c>
      <c r="M80" s="385">
        <v>6.4167062645610145</v>
      </c>
      <c r="N80" s="169">
        <v>0</v>
      </c>
      <c r="O80" s="405">
        <v>0</v>
      </c>
      <c r="P80" s="272">
        <v>278</v>
      </c>
      <c r="Q80" s="15">
        <v>44</v>
      </c>
      <c r="R80" s="161">
        <v>0.15827338129496402</v>
      </c>
      <c r="S80" s="409">
        <v>1.1167665292237123</v>
      </c>
      <c r="T80" s="162">
        <v>113457.20579190012</v>
      </c>
      <c r="U80" s="162">
        <v>0</v>
      </c>
      <c r="V80" s="162">
        <v>0</v>
      </c>
      <c r="W80" s="162">
        <v>39503.42</v>
      </c>
      <c r="X80" s="162">
        <v>338170.49437120085</v>
      </c>
      <c r="Y80" s="162">
        <v>0</v>
      </c>
      <c r="Z80" s="158">
        <v>0</v>
      </c>
      <c r="AA80" s="162">
        <v>40290.334308378449</v>
      </c>
      <c r="AB80" s="177">
        <f>SUM(Muut[[#This Row],[Arbetslöshetsgrad]:[Utbildningsbakgrund]])</f>
        <v>531421.4544714794</v>
      </c>
      <c r="AD80" s="62"/>
    </row>
    <row r="81" spans="1:30" s="45" customFormat="1">
      <c r="A81" s="90">
        <v>217</v>
      </c>
      <c r="B81" s="154" t="s">
        <v>71</v>
      </c>
      <c r="C81" s="403">
        <v>5352</v>
      </c>
      <c r="D81" s="136">
        <v>167.33333333333334</v>
      </c>
      <c r="E81" s="41">
        <v>2431</v>
      </c>
      <c r="F81" s="338">
        <f t="shared" si="4"/>
        <v>6.883312765665707E-2</v>
      </c>
      <c r="G81" s="385">
        <f>Muut[[#This Row],[Genomsnittlig arbetslöshetsgrad 2022, %]]/$F$12</f>
        <v>0.72524824871272808</v>
      </c>
      <c r="H81" s="169">
        <v>0</v>
      </c>
      <c r="I81" s="391">
        <v>21</v>
      </c>
      <c r="J81" s="397">
        <v>131</v>
      </c>
      <c r="K81" s="272">
        <v>468.04</v>
      </c>
      <c r="L81" s="173">
        <f t="shared" si="5"/>
        <v>11.434920092299803</v>
      </c>
      <c r="M81" s="385">
        <v>1.6002234715921211</v>
      </c>
      <c r="N81" s="169">
        <v>0</v>
      </c>
      <c r="O81" s="405">
        <v>0</v>
      </c>
      <c r="P81" s="272">
        <v>1475</v>
      </c>
      <c r="Q81" s="15">
        <v>199</v>
      </c>
      <c r="R81" s="161">
        <v>0.13491525423728815</v>
      </c>
      <c r="S81" s="409">
        <v>0.95195312680607436</v>
      </c>
      <c r="T81" s="162">
        <v>268873.48799994576</v>
      </c>
      <c r="U81" s="162">
        <v>0</v>
      </c>
      <c r="V81" s="162">
        <v>0</v>
      </c>
      <c r="W81" s="162">
        <v>224997.74</v>
      </c>
      <c r="X81" s="162">
        <v>355679.36670898169</v>
      </c>
      <c r="Y81" s="162">
        <v>0</v>
      </c>
      <c r="Z81" s="158">
        <v>0</v>
      </c>
      <c r="AA81" s="162">
        <v>144846.6746185575</v>
      </c>
      <c r="AB81" s="177">
        <f>SUM(Muut[[#This Row],[Arbetslöshetsgrad]:[Utbildningsbakgrund]])</f>
        <v>994397.269327485</v>
      </c>
      <c r="AD81" s="62"/>
    </row>
    <row r="82" spans="1:30" s="45" customFormat="1">
      <c r="A82" s="90">
        <v>218</v>
      </c>
      <c r="B82" s="154" t="s">
        <v>843</v>
      </c>
      <c r="C82" s="403">
        <v>1200</v>
      </c>
      <c r="D82" s="136">
        <v>32.833333333333336</v>
      </c>
      <c r="E82" s="41">
        <v>526</v>
      </c>
      <c r="F82" s="338">
        <f t="shared" si="4"/>
        <v>6.2420785804816227E-2</v>
      </c>
      <c r="G82" s="385">
        <f>Muut[[#This Row],[Genomsnittlig arbetslöshetsgrad 2022, %]]/$F$12</f>
        <v>0.65768572676265746</v>
      </c>
      <c r="H82" s="169">
        <v>0</v>
      </c>
      <c r="I82" s="391">
        <v>20</v>
      </c>
      <c r="J82" s="397">
        <v>19</v>
      </c>
      <c r="K82" s="272">
        <v>185.58</v>
      </c>
      <c r="L82" s="173">
        <f t="shared" si="5"/>
        <v>6.4662140316844487</v>
      </c>
      <c r="M82" s="385">
        <v>2.8298518171245481</v>
      </c>
      <c r="N82" s="169">
        <v>0</v>
      </c>
      <c r="O82" s="405">
        <v>0</v>
      </c>
      <c r="P82" s="272">
        <v>278</v>
      </c>
      <c r="Q82" s="15">
        <v>46</v>
      </c>
      <c r="R82" s="161">
        <v>0.16546762589928057</v>
      </c>
      <c r="S82" s="409">
        <v>1.1675286441884267</v>
      </c>
      <c r="T82" s="162">
        <v>54669.468351419142</v>
      </c>
      <c r="U82" s="162">
        <v>0</v>
      </c>
      <c r="V82" s="162">
        <v>0</v>
      </c>
      <c r="W82" s="162">
        <v>32633.26</v>
      </c>
      <c r="X82" s="162">
        <v>141028.49515821898</v>
      </c>
      <c r="Y82" s="162">
        <v>0</v>
      </c>
      <c r="Z82" s="158">
        <v>0</v>
      </c>
      <c r="AA82" s="162">
        <v>39831.407225132367</v>
      </c>
      <c r="AB82" s="177">
        <f>SUM(Muut[[#This Row],[Arbetslöshetsgrad]:[Utbildningsbakgrund]])</f>
        <v>268162.63073477044</v>
      </c>
      <c r="AD82" s="62"/>
    </row>
    <row r="83" spans="1:30" s="45" customFormat="1">
      <c r="A83" s="90">
        <v>224</v>
      </c>
      <c r="B83" s="154" t="s">
        <v>844</v>
      </c>
      <c r="C83" s="403">
        <v>8603</v>
      </c>
      <c r="D83" s="136">
        <v>372.08333333333331</v>
      </c>
      <c r="E83" s="41">
        <v>3951</v>
      </c>
      <c r="F83" s="338">
        <f t="shared" si="4"/>
        <v>9.4174470598160795E-2</v>
      </c>
      <c r="G83" s="385">
        <f>Muut[[#This Row],[Genomsnittlig arbetslöshetsgrad 2022, %]]/$F$12</f>
        <v>0.99225289043158738</v>
      </c>
      <c r="H83" s="169">
        <v>0</v>
      </c>
      <c r="I83" s="391">
        <v>66</v>
      </c>
      <c r="J83" s="397">
        <v>653</v>
      </c>
      <c r="K83" s="272">
        <v>242.44</v>
      </c>
      <c r="L83" s="173">
        <f t="shared" si="5"/>
        <v>35.485068470549415</v>
      </c>
      <c r="M83" s="385">
        <v>0.51566555501126177</v>
      </c>
      <c r="N83" s="169">
        <v>0</v>
      </c>
      <c r="O83" s="405">
        <v>0</v>
      </c>
      <c r="P83" s="272">
        <v>2654</v>
      </c>
      <c r="Q83" s="15">
        <v>593</v>
      </c>
      <c r="R83" s="161">
        <v>0.22343632253202714</v>
      </c>
      <c r="S83" s="409">
        <v>1.5765519405412576</v>
      </c>
      <c r="T83" s="162">
        <v>591313.07646684663</v>
      </c>
      <c r="U83" s="162">
        <v>0</v>
      </c>
      <c r="V83" s="162">
        <v>0</v>
      </c>
      <c r="W83" s="162">
        <v>1121553.6199999999</v>
      </c>
      <c r="X83" s="162">
        <v>184238.3250682111</v>
      </c>
      <c r="Y83" s="162">
        <v>0</v>
      </c>
      <c r="Z83" s="158">
        <v>0</v>
      </c>
      <c r="AA83" s="162">
        <v>385598.2604734652</v>
      </c>
      <c r="AB83" s="177">
        <f>SUM(Muut[[#This Row],[Arbetslöshetsgrad]:[Utbildningsbakgrund]])</f>
        <v>2282703.2820085227</v>
      </c>
      <c r="AD83" s="62"/>
    </row>
    <row r="84" spans="1:30" s="45" customFormat="1">
      <c r="A84" s="90">
        <v>226</v>
      </c>
      <c r="B84" s="154" t="s">
        <v>74</v>
      </c>
      <c r="C84" s="403">
        <v>3665</v>
      </c>
      <c r="D84" s="136">
        <v>166</v>
      </c>
      <c r="E84" s="41">
        <v>1543</v>
      </c>
      <c r="F84" s="338">
        <f t="shared" si="4"/>
        <v>0.10758263123784835</v>
      </c>
      <c r="G84" s="385">
        <f>Muut[[#This Row],[Genomsnittlig arbetslöshetsgrad 2022, %]]/$F$12</f>
        <v>1.133525637340566</v>
      </c>
      <c r="H84" s="169">
        <v>0</v>
      </c>
      <c r="I84" s="391">
        <v>1</v>
      </c>
      <c r="J84" s="397">
        <v>55</v>
      </c>
      <c r="K84" s="272">
        <v>887.06</v>
      </c>
      <c r="L84" s="173">
        <f t="shared" si="5"/>
        <v>4.1316258201249072</v>
      </c>
      <c r="M84" s="385">
        <v>4.4288685191064303</v>
      </c>
      <c r="N84" s="169">
        <v>0</v>
      </c>
      <c r="O84" s="405">
        <v>0</v>
      </c>
      <c r="P84" s="272">
        <v>870</v>
      </c>
      <c r="Q84" s="15">
        <v>104</v>
      </c>
      <c r="R84" s="161">
        <v>0.11954022988505747</v>
      </c>
      <c r="S84" s="409">
        <v>0.84346797003437757</v>
      </c>
      <c r="T84" s="162">
        <v>287773.31109329936</v>
      </c>
      <c r="U84" s="162">
        <v>0</v>
      </c>
      <c r="V84" s="162">
        <v>0</v>
      </c>
      <c r="W84" s="162">
        <v>94464.7</v>
      </c>
      <c r="X84" s="162">
        <v>674106.7836784661</v>
      </c>
      <c r="Y84" s="162">
        <v>0</v>
      </c>
      <c r="Z84" s="158">
        <v>0</v>
      </c>
      <c r="AA84" s="162">
        <v>87885.946432303506</v>
      </c>
      <c r="AB84" s="177">
        <f>SUM(Muut[[#This Row],[Arbetslöshetsgrad]:[Utbildningsbakgrund]])</f>
        <v>1144230.7412040688</v>
      </c>
      <c r="AD84" s="62"/>
    </row>
    <row r="85" spans="1:30" s="45" customFormat="1">
      <c r="A85" s="90">
        <v>230</v>
      </c>
      <c r="B85" s="154" t="s">
        <v>75</v>
      </c>
      <c r="C85" s="403">
        <v>2240</v>
      </c>
      <c r="D85" s="136">
        <v>70.083333333333329</v>
      </c>
      <c r="E85" s="41">
        <v>972</v>
      </c>
      <c r="F85" s="338">
        <f t="shared" si="4"/>
        <v>7.2102194787379961E-2</v>
      </c>
      <c r="G85" s="385">
        <f>Muut[[#This Row],[Genomsnittlig arbetslöshetsgrad 2022, %]]/$F$12</f>
        <v>0.75969220458390696</v>
      </c>
      <c r="H85" s="169">
        <v>0</v>
      </c>
      <c r="I85" s="391">
        <v>1</v>
      </c>
      <c r="J85" s="397">
        <v>95</v>
      </c>
      <c r="K85" s="272">
        <v>502.22</v>
      </c>
      <c r="L85" s="173">
        <f t="shared" si="5"/>
        <v>4.4601967265341882</v>
      </c>
      <c r="M85" s="385">
        <v>4.1026054789510029</v>
      </c>
      <c r="N85" s="169">
        <v>0</v>
      </c>
      <c r="O85" s="405">
        <v>0</v>
      </c>
      <c r="P85" s="272">
        <v>573</v>
      </c>
      <c r="Q85" s="15">
        <v>122</v>
      </c>
      <c r="R85" s="161">
        <v>0.21291448516579406</v>
      </c>
      <c r="S85" s="409">
        <v>1.5023105507358174</v>
      </c>
      <c r="T85" s="162">
        <v>117877.48898582099</v>
      </c>
      <c r="U85" s="162">
        <v>0</v>
      </c>
      <c r="V85" s="162">
        <v>0</v>
      </c>
      <c r="W85" s="162">
        <v>163166.29999999999</v>
      </c>
      <c r="X85" s="162">
        <v>381653.90041147079</v>
      </c>
      <c r="Y85" s="162">
        <v>0</v>
      </c>
      <c r="Z85" s="158">
        <v>0</v>
      </c>
      <c r="AA85" s="162">
        <v>95671.943264619214</v>
      </c>
      <c r="AB85" s="177">
        <f>SUM(Muut[[#This Row],[Arbetslöshetsgrad]:[Utbildningsbakgrund]])</f>
        <v>758369.63266191096</v>
      </c>
      <c r="AD85" s="62"/>
    </row>
    <row r="86" spans="1:30" s="45" customFormat="1">
      <c r="A86" s="90">
        <v>231</v>
      </c>
      <c r="B86" s="154" t="s">
        <v>845</v>
      </c>
      <c r="C86" s="403">
        <v>1256</v>
      </c>
      <c r="D86" s="136">
        <v>40.833333333333336</v>
      </c>
      <c r="E86" s="41">
        <v>493</v>
      </c>
      <c r="F86" s="338">
        <f t="shared" si="4"/>
        <v>8.2826233941852609E-2</v>
      </c>
      <c r="G86" s="385">
        <f>Muut[[#This Row],[Genomsnittlig arbetslöshetsgrad 2022, %]]/$F$12</f>
        <v>0.87268417343214821</v>
      </c>
      <c r="H86" s="169">
        <v>1</v>
      </c>
      <c r="I86" s="391">
        <v>338</v>
      </c>
      <c r="J86" s="397">
        <v>173</v>
      </c>
      <c r="K86" s="272">
        <v>10.64</v>
      </c>
      <c r="L86" s="173">
        <f t="shared" si="5"/>
        <v>118.04511278195488</v>
      </c>
      <c r="M86" s="385">
        <v>0.15501215676144198</v>
      </c>
      <c r="N86" s="169">
        <v>0</v>
      </c>
      <c r="O86" s="405">
        <v>0</v>
      </c>
      <c r="P86" s="272">
        <v>301</v>
      </c>
      <c r="Q86" s="15">
        <v>91</v>
      </c>
      <c r="R86" s="161">
        <v>0.30232558139534882</v>
      </c>
      <c r="S86" s="409">
        <v>2.1331893428195015</v>
      </c>
      <c r="T86" s="162">
        <v>75926.245863218006</v>
      </c>
      <c r="U86" s="162">
        <v>25849.359199999999</v>
      </c>
      <c r="V86" s="162">
        <v>92419.103400000007</v>
      </c>
      <c r="W86" s="162">
        <v>297134.42</v>
      </c>
      <c r="X86" s="162">
        <v>8085.6945171001735</v>
      </c>
      <c r="Y86" s="162">
        <v>0</v>
      </c>
      <c r="Z86" s="158">
        <v>0</v>
      </c>
      <c r="AA86" s="162">
        <v>76172.095708546185</v>
      </c>
      <c r="AB86" s="177">
        <f>SUM(Muut[[#This Row],[Arbetslöshetsgrad]:[Utbildningsbakgrund]])</f>
        <v>575586.91868886433</v>
      </c>
      <c r="AD86" s="62"/>
    </row>
    <row r="87" spans="1:30" s="45" customFormat="1">
      <c r="A87" s="90">
        <v>232</v>
      </c>
      <c r="B87" s="154" t="s">
        <v>77</v>
      </c>
      <c r="C87" s="403">
        <v>12750</v>
      </c>
      <c r="D87" s="136">
        <v>471.91666666666669</v>
      </c>
      <c r="E87" s="41">
        <v>5660</v>
      </c>
      <c r="F87" s="338">
        <f t="shared" si="4"/>
        <v>8.3377502944640761E-2</v>
      </c>
      <c r="G87" s="385">
        <f>Muut[[#This Row],[Genomsnittlig arbetslöshetsgrad 2022, %]]/$F$12</f>
        <v>0.8784925231679902</v>
      </c>
      <c r="H87" s="169">
        <v>0</v>
      </c>
      <c r="I87" s="391">
        <v>45</v>
      </c>
      <c r="J87" s="397">
        <v>379</v>
      </c>
      <c r="K87" s="272">
        <v>1298.98</v>
      </c>
      <c r="L87" s="173">
        <f t="shared" si="5"/>
        <v>9.8153936165298923</v>
      </c>
      <c r="M87" s="385">
        <v>1.864258148207373</v>
      </c>
      <c r="N87" s="169">
        <v>0</v>
      </c>
      <c r="O87" s="405">
        <v>0</v>
      </c>
      <c r="P87" s="272">
        <v>3496</v>
      </c>
      <c r="Q87" s="15">
        <v>520</v>
      </c>
      <c r="R87" s="161">
        <v>0.14874141876430205</v>
      </c>
      <c r="S87" s="409">
        <v>1.0495096309066196</v>
      </c>
      <c r="T87" s="162">
        <v>775878.00776804518</v>
      </c>
      <c r="U87" s="162">
        <v>0</v>
      </c>
      <c r="V87" s="162">
        <v>0</v>
      </c>
      <c r="W87" s="162">
        <v>650947.66</v>
      </c>
      <c r="X87" s="162">
        <v>987138.67141191557</v>
      </c>
      <c r="Y87" s="162">
        <v>0</v>
      </c>
      <c r="Z87" s="158">
        <v>0</v>
      </c>
      <c r="AA87" s="162">
        <v>380428.87478510872</v>
      </c>
      <c r="AB87" s="177">
        <f>SUM(Muut[[#This Row],[Arbetslöshetsgrad]:[Utbildningsbakgrund]])</f>
        <v>2794393.2139650695</v>
      </c>
      <c r="AD87" s="62"/>
    </row>
    <row r="88" spans="1:30" s="45" customFormat="1">
      <c r="A88" s="90">
        <v>233</v>
      </c>
      <c r="B88" s="154" t="s">
        <v>78</v>
      </c>
      <c r="C88" s="403">
        <v>15116</v>
      </c>
      <c r="D88" s="136">
        <v>385.91666666666669</v>
      </c>
      <c r="E88" s="41">
        <v>6571</v>
      </c>
      <c r="F88" s="338">
        <f t="shared" si="4"/>
        <v>5.87302795109826E-2</v>
      </c>
      <c r="G88" s="385">
        <f>Muut[[#This Row],[Genomsnittlig arbetslöshetsgrad 2022, %]]/$F$12</f>
        <v>0.61880135062596919</v>
      </c>
      <c r="H88" s="169">
        <v>0</v>
      </c>
      <c r="I88" s="391">
        <v>97</v>
      </c>
      <c r="J88" s="397">
        <v>499</v>
      </c>
      <c r="K88" s="272">
        <v>1313.85</v>
      </c>
      <c r="L88" s="173">
        <f t="shared" si="5"/>
        <v>11.505118544734939</v>
      </c>
      <c r="M88" s="385">
        <v>1.5904597120255102</v>
      </c>
      <c r="N88" s="169">
        <v>0</v>
      </c>
      <c r="O88" s="405">
        <v>0</v>
      </c>
      <c r="P88" s="272">
        <v>4005</v>
      </c>
      <c r="Q88" s="15">
        <v>533</v>
      </c>
      <c r="R88" s="161">
        <v>0.13308364544319601</v>
      </c>
      <c r="S88" s="409">
        <v>0.93902941607759838</v>
      </c>
      <c r="T88" s="162">
        <v>647937.81023662514</v>
      </c>
      <c r="U88" s="162">
        <v>0</v>
      </c>
      <c r="V88" s="162">
        <v>0</v>
      </c>
      <c r="W88" s="162">
        <v>857052.46</v>
      </c>
      <c r="X88" s="162">
        <v>998438.88545978034</v>
      </c>
      <c r="Y88" s="162">
        <v>0</v>
      </c>
      <c r="Z88" s="158">
        <v>0</v>
      </c>
      <c r="AA88" s="162">
        <v>403545.90081698581</v>
      </c>
      <c r="AB88" s="177">
        <f>SUM(Muut[[#This Row],[Arbetslöshetsgrad]:[Utbildningsbakgrund]])</f>
        <v>2906975.0565133914</v>
      </c>
      <c r="AD88" s="62"/>
    </row>
    <row r="89" spans="1:30" s="45" customFormat="1">
      <c r="A89" s="90">
        <v>235</v>
      </c>
      <c r="B89" s="154" t="s">
        <v>846</v>
      </c>
      <c r="C89" s="403">
        <v>10284</v>
      </c>
      <c r="D89" s="136">
        <v>264.66666666666669</v>
      </c>
      <c r="E89" s="41">
        <v>4715</v>
      </c>
      <c r="F89" s="338">
        <f t="shared" si="4"/>
        <v>5.6132909155178511E-2</v>
      </c>
      <c r="G89" s="385">
        <f>Muut[[#This Row],[Genomsnittlig arbetslöshetsgrad 2022, %]]/$F$12</f>
        <v>0.59143461071547943</v>
      </c>
      <c r="H89" s="169">
        <v>1</v>
      </c>
      <c r="I89" s="391">
        <v>3159</v>
      </c>
      <c r="J89" s="397">
        <v>1015</v>
      </c>
      <c r="K89" s="272">
        <v>5.89</v>
      </c>
      <c r="L89" s="173">
        <f t="shared" si="5"/>
        <v>1746.0101867572157</v>
      </c>
      <c r="M89" s="385">
        <v>1.0480137897398706E-2</v>
      </c>
      <c r="N89" s="169">
        <v>0</v>
      </c>
      <c r="O89" s="405">
        <v>0</v>
      </c>
      <c r="P89" s="272">
        <v>3223</v>
      </c>
      <c r="Q89" s="15">
        <v>334</v>
      </c>
      <c r="R89" s="161">
        <v>0.10363015823766678</v>
      </c>
      <c r="S89" s="409">
        <v>0.73120755487180322</v>
      </c>
      <c r="T89" s="162">
        <v>421321.85868014273</v>
      </c>
      <c r="U89" s="162">
        <v>211651.91880000001</v>
      </c>
      <c r="V89" s="162">
        <v>863763.15870000003</v>
      </c>
      <c r="W89" s="162">
        <v>1743303.0999999999</v>
      </c>
      <c r="X89" s="162">
        <v>4476.0094648233098</v>
      </c>
      <c r="Y89" s="162">
        <v>0</v>
      </c>
      <c r="Z89" s="158">
        <v>0</v>
      </c>
      <c r="AA89" s="162">
        <v>213786.16539299517</v>
      </c>
      <c r="AB89" s="177">
        <f>SUM(Muut[[#This Row],[Arbetslöshetsgrad]:[Utbildningsbakgrund]])</f>
        <v>3458302.2110379608</v>
      </c>
      <c r="AD89" s="62"/>
    </row>
    <row r="90" spans="1:30" s="45" customFormat="1">
      <c r="A90" s="90">
        <v>236</v>
      </c>
      <c r="B90" s="154" t="s">
        <v>847</v>
      </c>
      <c r="C90" s="403">
        <v>4198</v>
      </c>
      <c r="D90" s="136">
        <v>124.91666666666667</v>
      </c>
      <c r="E90" s="41">
        <v>1957</v>
      </c>
      <c r="F90" s="338">
        <f t="shared" si="4"/>
        <v>6.3830693237949238E-2</v>
      </c>
      <c r="G90" s="385">
        <f>Muut[[#This Row],[Genomsnittlig arbetslöshetsgrad 2022, %]]/$F$12</f>
        <v>0.67254097061888929</v>
      </c>
      <c r="H90" s="169">
        <v>0</v>
      </c>
      <c r="I90" s="391">
        <v>75</v>
      </c>
      <c r="J90" s="397">
        <v>89</v>
      </c>
      <c r="K90" s="272">
        <v>353.91</v>
      </c>
      <c r="L90" s="173">
        <f t="shared" si="5"/>
        <v>11.861772767087677</v>
      </c>
      <c r="M90" s="385">
        <v>1.5426385150666775</v>
      </c>
      <c r="N90" s="169">
        <v>0</v>
      </c>
      <c r="O90" s="405">
        <v>0</v>
      </c>
      <c r="P90" s="272">
        <v>1285</v>
      </c>
      <c r="Q90" s="15">
        <v>120</v>
      </c>
      <c r="R90" s="161">
        <v>9.3385214007782102E-2</v>
      </c>
      <c r="S90" s="409">
        <v>0.65891990475597895</v>
      </c>
      <c r="T90" s="162">
        <v>195571.86091996636</v>
      </c>
      <c r="U90" s="162">
        <v>0</v>
      </c>
      <c r="V90" s="162">
        <v>0</v>
      </c>
      <c r="W90" s="162">
        <v>152861.06</v>
      </c>
      <c r="X90" s="162">
        <v>268948.13407395885</v>
      </c>
      <c r="Y90" s="162">
        <v>0</v>
      </c>
      <c r="Z90" s="158">
        <v>0</v>
      </c>
      <c r="AA90" s="162">
        <v>78641.523961508006</v>
      </c>
      <c r="AB90" s="177">
        <f>SUM(Muut[[#This Row],[Arbetslöshetsgrad]:[Utbildningsbakgrund]])</f>
        <v>696022.5789554331</v>
      </c>
      <c r="AD90" s="62"/>
    </row>
    <row r="91" spans="1:30" s="45" customFormat="1">
      <c r="A91" s="90">
        <v>239</v>
      </c>
      <c r="B91" s="154" t="s">
        <v>81</v>
      </c>
      <c r="C91" s="403">
        <v>2029</v>
      </c>
      <c r="D91" s="136">
        <v>65.833333333333329</v>
      </c>
      <c r="E91" s="41">
        <v>827</v>
      </c>
      <c r="F91" s="338">
        <f t="shared" si="4"/>
        <v>7.9604997984683595E-2</v>
      </c>
      <c r="G91" s="385">
        <f>Muut[[#This Row],[Genomsnittlig arbetslöshetsgrad 2022, %]]/$F$12</f>
        <v>0.83874418238190351</v>
      </c>
      <c r="H91" s="169">
        <v>0</v>
      </c>
      <c r="I91" s="391">
        <v>2</v>
      </c>
      <c r="J91" s="397">
        <v>39</v>
      </c>
      <c r="K91" s="272">
        <v>482.91</v>
      </c>
      <c r="L91" s="173">
        <f t="shared" si="5"/>
        <v>4.2016110662442276</v>
      </c>
      <c r="M91" s="385">
        <v>4.3550978991102198</v>
      </c>
      <c r="N91" s="169">
        <v>0</v>
      </c>
      <c r="O91" s="405">
        <v>0</v>
      </c>
      <c r="P91" s="272">
        <v>458</v>
      </c>
      <c r="Q91" s="15">
        <v>79</v>
      </c>
      <c r="R91" s="161">
        <v>0.17248908296943233</v>
      </c>
      <c r="S91" s="409">
        <v>1.2170715817194906</v>
      </c>
      <c r="T91" s="162">
        <v>117884.51350308314</v>
      </c>
      <c r="U91" s="162">
        <v>0</v>
      </c>
      <c r="V91" s="162">
        <v>0</v>
      </c>
      <c r="W91" s="162">
        <v>66984.06</v>
      </c>
      <c r="X91" s="162">
        <v>366979.58075684623</v>
      </c>
      <c r="Y91" s="162">
        <v>0</v>
      </c>
      <c r="Z91" s="158">
        <v>0</v>
      </c>
      <c r="AA91" s="162">
        <v>70206.129143550497</v>
      </c>
      <c r="AB91" s="177">
        <f>SUM(Muut[[#This Row],[Arbetslöshetsgrad]:[Utbildningsbakgrund]])</f>
        <v>622054.28340347996</v>
      </c>
      <c r="AD91" s="62"/>
    </row>
    <row r="92" spans="1:30" s="45" customFormat="1">
      <c r="A92" s="90">
        <v>240</v>
      </c>
      <c r="B92" s="154" t="s">
        <v>82</v>
      </c>
      <c r="C92" s="403">
        <v>19499</v>
      </c>
      <c r="D92" s="136">
        <v>1169.5</v>
      </c>
      <c r="E92" s="41">
        <v>8670</v>
      </c>
      <c r="F92" s="338">
        <f t="shared" si="4"/>
        <v>0.13489042675893886</v>
      </c>
      <c r="G92" s="385">
        <f>Muut[[#This Row],[Genomsnittlig arbetslöshetsgrad 2022, %]]/$F$12</f>
        <v>1.4212494638193527</v>
      </c>
      <c r="H92" s="169">
        <v>0</v>
      </c>
      <c r="I92" s="391">
        <v>34</v>
      </c>
      <c r="J92" s="397">
        <v>989</v>
      </c>
      <c r="K92" s="272">
        <v>95.38</v>
      </c>
      <c r="L92" s="173">
        <f t="shared" si="5"/>
        <v>204.43489201090375</v>
      </c>
      <c r="M92" s="385">
        <v>8.9507360252879545E-2</v>
      </c>
      <c r="N92" s="169">
        <v>0</v>
      </c>
      <c r="O92" s="405">
        <v>0</v>
      </c>
      <c r="P92" s="272">
        <v>5332</v>
      </c>
      <c r="Q92" s="15">
        <v>780</v>
      </c>
      <c r="R92" s="161">
        <v>0.14628657164291073</v>
      </c>
      <c r="S92" s="409">
        <v>1.0321883916868555</v>
      </c>
      <c r="T92" s="162">
        <v>1919675.5820455891</v>
      </c>
      <c r="U92" s="162">
        <v>0</v>
      </c>
      <c r="V92" s="162">
        <v>0</v>
      </c>
      <c r="W92" s="162">
        <v>1698647.06</v>
      </c>
      <c r="X92" s="162">
        <v>72482.475849719398</v>
      </c>
      <c r="Y92" s="162">
        <v>0</v>
      </c>
      <c r="Z92" s="158">
        <v>0</v>
      </c>
      <c r="AA92" s="162">
        <v>572200.41640934173</v>
      </c>
      <c r="AB92" s="177">
        <f>SUM(Muut[[#This Row],[Arbetslöshetsgrad]:[Utbildningsbakgrund]])</f>
        <v>4263005.5343046505</v>
      </c>
      <c r="AD92" s="62"/>
    </row>
    <row r="93" spans="1:30" s="45" customFormat="1">
      <c r="A93" s="90">
        <v>241</v>
      </c>
      <c r="B93" s="154" t="s">
        <v>83</v>
      </c>
      <c r="C93" s="403">
        <v>7771</v>
      </c>
      <c r="D93" s="136">
        <v>296.33333333333331</v>
      </c>
      <c r="E93" s="41">
        <v>3572</v>
      </c>
      <c r="F93" s="338">
        <f t="shared" si="4"/>
        <v>8.2960059723777527E-2</v>
      </c>
      <c r="G93" s="385">
        <f>Muut[[#This Row],[Genomsnittlig arbetslöshetsgrad 2022, %]]/$F$12</f>
        <v>0.87409420545129146</v>
      </c>
      <c r="H93" s="169">
        <v>0</v>
      </c>
      <c r="I93" s="391">
        <v>11</v>
      </c>
      <c r="J93" s="397">
        <v>78</v>
      </c>
      <c r="K93" s="272">
        <v>627.27</v>
      </c>
      <c r="L93" s="173">
        <f t="shared" si="5"/>
        <v>12.388604588135891</v>
      </c>
      <c r="M93" s="385">
        <v>1.4770370139185987</v>
      </c>
      <c r="N93" s="169">
        <v>0</v>
      </c>
      <c r="O93" s="405">
        <v>0</v>
      </c>
      <c r="P93" s="272">
        <v>2286</v>
      </c>
      <c r="Q93" s="15">
        <v>186</v>
      </c>
      <c r="R93" s="161">
        <v>8.1364829396325458E-2</v>
      </c>
      <c r="S93" s="409">
        <v>0.57410486452218767</v>
      </c>
      <c r="T93" s="162">
        <v>470522.43710782868</v>
      </c>
      <c r="U93" s="162">
        <v>0</v>
      </c>
      <c r="V93" s="162">
        <v>0</v>
      </c>
      <c r="W93" s="162">
        <v>133968.12</v>
      </c>
      <c r="X93" s="162">
        <v>476683.60899825423</v>
      </c>
      <c r="Y93" s="162">
        <v>0</v>
      </c>
      <c r="Z93" s="158">
        <v>0</v>
      </c>
      <c r="AA93" s="162">
        <v>126836.71788960061</v>
      </c>
      <c r="AB93" s="177">
        <f>SUM(Muut[[#This Row],[Arbetslöshetsgrad]:[Utbildningsbakgrund]])</f>
        <v>1208010.8839956836</v>
      </c>
      <c r="AD93" s="62"/>
    </row>
    <row r="94" spans="1:30" s="45" customFormat="1">
      <c r="A94" s="90">
        <v>244</v>
      </c>
      <c r="B94" s="154" t="s">
        <v>84</v>
      </c>
      <c r="C94" s="403">
        <v>19300</v>
      </c>
      <c r="D94" s="136">
        <v>611</v>
      </c>
      <c r="E94" s="41">
        <v>9011</v>
      </c>
      <c r="F94" s="338">
        <f t="shared" si="4"/>
        <v>6.7806014870713568E-2</v>
      </c>
      <c r="G94" s="385">
        <f>Muut[[#This Row],[Genomsnittlig arbetslöshetsgrad 2022, %]]/$F$12</f>
        <v>0.71442625391755277</v>
      </c>
      <c r="H94" s="169">
        <v>0</v>
      </c>
      <c r="I94" s="391">
        <v>33</v>
      </c>
      <c r="J94" s="397">
        <v>266</v>
      </c>
      <c r="K94" s="272">
        <v>110.14</v>
      </c>
      <c r="L94" s="173">
        <f t="shared" si="5"/>
        <v>175.23152351552568</v>
      </c>
      <c r="M94" s="385">
        <v>0.10442429056354822</v>
      </c>
      <c r="N94" s="169">
        <v>0</v>
      </c>
      <c r="O94" s="405">
        <v>0</v>
      </c>
      <c r="P94" s="272">
        <v>6390</v>
      </c>
      <c r="Q94" s="15">
        <v>351</v>
      </c>
      <c r="R94" s="161">
        <v>5.4929577464788736E-2</v>
      </c>
      <c r="S94" s="409">
        <v>0.38757947214607846</v>
      </c>
      <c r="T94" s="162">
        <v>955124.31755116943</v>
      </c>
      <c r="U94" s="162">
        <v>0</v>
      </c>
      <c r="V94" s="162">
        <v>0</v>
      </c>
      <c r="W94" s="162">
        <v>456865.64</v>
      </c>
      <c r="X94" s="162">
        <v>83699.097191110253</v>
      </c>
      <c r="Y94" s="162">
        <v>0</v>
      </c>
      <c r="Z94" s="158">
        <v>0</v>
      </c>
      <c r="AA94" s="162">
        <v>212664.4687870811</v>
      </c>
      <c r="AB94" s="177">
        <f>SUM(Muut[[#This Row],[Arbetslöshetsgrad]:[Utbildningsbakgrund]])</f>
        <v>1708353.5235293608</v>
      </c>
      <c r="AD94" s="62"/>
    </row>
    <row r="95" spans="1:30" s="45" customFormat="1">
      <c r="A95" s="90">
        <v>245</v>
      </c>
      <c r="B95" s="154" t="s">
        <v>848</v>
      </c>
      <c r="C95" s="403">
        <v>37676</v>
      </c>
      <c r="D95" s="136">
        <v>1794.8333333333333</v>
      </c>
      <c r="E95" s="41">
        <v>18809</v>
      </c>
      <c r="F95" s="338">
        <f t="shared" si="4"/>
        <v>9.5424176369468511E-2</v>
      </c>
      <c r="G95" s="385">
        <f>Muut[[#This Row],[Genomsnittlig arbetslöshetsgrad 2022, %]]/$F$12</f>
        <v>1.0054201974086583</v>
      </c>
      <c r="H95" s="169">
        <v>0</v>
      </c>
      <c r="I95" s="391">
        <v>467</v>
      </c>
      <c r="J95" s="397">
        <v>5491</v>
      </c>
      <c r="K95" s="272">
        <v>30.63</v>
      </c>
      <c r="L95" s="173">
        <f t="shared" si="5"/>
        <v>1230.0359125040809</v>
      </c>
      <c r="M95" s="385">
        <v>1.4876336000813943E-2</v>
      </c>
      <c r="N95" s="169">
        <v>0</v>
      </c>
      <c r="O95" s="405">
        <v>0</v>
      </c>
      <c r="P95" s="272">
        <v>12699</v>
      </c>
      <c r="Q95" s="15">
        <v>2591</v>
      </c>
      <c r="R95" s="161">
        <v>0.20403181352862429</v>
      </c>
      <c r="S95" s="409">
        <v>1.4396350060970828</v>
      </c>
      <c r="T95" s="162">
        <v>2623962.2407387774</v>
      </c>
      <c r="U95" s="162">
        <v>0</v>
      </c>
      <c r="V95" s="162">
        <v>0</v>
      </c>
      <c r="W95" s="162">
        <v>9431012.1400000006</v>
      </c>
      <c r="X95" s="162">
        <v>23276.769084471645</v>
      </c>
      <c r="Y95" s="162">
        <v>0</v>
      </c>
      <c r="Z95" s="158">
        <v>0</v>
      </c>
      <c r="AA95" s="162">
        <v>1542034.3437625603</v>
      </c>
      <c r="AB95" s="177">
        <f>SUM(Muut[[#This Row],[Arbetslöshetsgrad]:[Utbildningsbakgrund]])</f>
        <v>13620285.49358581</v>
      </c>
      <c r="AD95" s="62"/>
    </row>
    <row r="96" spans="1:30" s="45" customFormat="1">
      <c r="A96" s="90">
        <v>249</v>
      </c>
      <c r="B96" s="154" t="s">
        <v>86</v>
      </c>
      <c r="C96" s="403">
        <v>9250</v>
      </c>
      <c r="D96" s="136">
        <v>325.66666666666669</v>
      </c>
      <c r="E96" s="41">
        <v>3807</v>
      </c>
      <c r="F96" s="338">
        <f t="shared" si="4"/>
        <v>8.5544173014622193E-2</v>
      </c>
      <c r="G96" s="385">
        <f>Muut[[#This Row],[Genomsnittlig arbetslöshetsgrad 2022, %]]/$F$12</f>
        <v>0.90132126460816431</v>
      </c>
      <c r="H96" s="169">
        <v>0</v>
      </c>
      <c r="I96" s="391">
        <v>20</v>
      </c>
      <c r="J96" s="397">
        <v>256</v>
      </c>
      <c r="K96" s="272">
        <v>1257.97</v>
      </c>
      <c r="L96" s="173">
        <f t="shared" si="5"/>
        <v>7.3531165290110252</v>
      </c>
      <c r="M96" s="385">
        <v>2.4885267974856342</v>
      </c>
      <c r="N96" s="169">
        <v>0</v>
      </c>
      <c r="O96" s="405">
        <v>0</v>
      </c>
      <c r="P96" s="272">
        <v>2334</v>
      </c>
      <c r="Q96" s="15">
        <v>324</v>
      </c>
      <c r="R96" s="161">
        <v>0.13881748071979436</v>
      </c>
      <c r="S96" s="409">
        <v>0.97948697924201755</v>
      </c>
      <c r="T96" s="162">
        <v>577519.34699451982</v>
      </c>
      <c r="U96" s="162">
        <v>0</v>
      </c>
      <c r="V96" s="162">
        <v>0</v>
      </c>
      <c r="W96" s="162">
        <v>439690.23999999999</v>
      </c>
      <c r="X96" s="162">
        <v>955973.79057110008</v>
      </c>
      <c r="Y96" s="162">
        <v>0</v>
      </c>
      <c r="Z96" s="158">
        <v>0</v>
      </c>
      <c r="AA96" s="162">
        <v>257583.03708361767</v>
      </c>
      <c r="AB96" s="177">
        <f>SUM(Muut[[#This Row],[Arbetslöshetsgrad]:[Utbildningsbakgrund]])</f>
        <v>2230766.4146492379</v>
      </c>
      <c r="AD96" s="62"/>
    </row>
    <row r="97" spans="1:30" s="45" customFormat="1">
      <c r="A97" s="90">
        <v>250</v>
      </c>
      <c r="B97" s="154" t="s">
        <v>87</v>
      </c>
      <c r="C97" s="403">
        <v>1771</v>
      </c>
      <c r="D97" s="136">
        <v>53.416666666666664</v>
      </c>
      <c r="E97" s="41">
        <v>769</v>
      </c>
      <c r="F97" s="338">
        <f t="shared" si="4"/>
        <v>6.9462505418292145E-2</v>
      </c>
      <c r="G97" s="385">
        <f>Muut[[#This Row],[Genomsnittlig arbetslöshetsgrad 2022, %]]/$F$12</f>
        <v>0.7318795777681415</v>
      </c>
      <c r="H97" s="169">
        <v>0</v>
      </c>
      <c r="I97" s="391">
        <v>0</v>
      </c>
      <c r="J97" s="397">
        <v>30</v>
      </c>
      <c r="K97" s="272">
        <v>357.22</v>
      </c>
      <c r="L97" s="173">
        <f t="shared" si="5"/>
        <v>4.9577291305078095</v>
      </c>
      <c r="M97" s="385">
        <v>3.6908889222845094</v>
      </c>
      <c r="N97" s="169">
        <v>0</v>
      </c>
      <c r="O97" s="405">
        <v>0</v>
      </c>
      <c r="P97" s="272">
        <v>429</v>
      </c>
      <c r="Q97" s="15">
        <v>84</v>
      </c>
      <c r="R97" s="161">
        <v>0.19580419580419581</v>
      </c>
      <c r="S97" s="409">
        <v>1.3815814786200538</v>
      </c>
      <c r="T97" s="162">
        <v>89784.915381390514</v>
      </c>
      <c r="U97" s="162">
        <v>0</v>
      </c>
      <c r="V97" s="162">
        <v>0</v>
      </c>
      <c r="W97" s="162">
        <v>51526.2</v>
      </c>
      <c r="X97" s="162">
        <v>271463.51460512442</v>
      </c>
      <c r="Y97" s="162">
        <v>0</v>
      </c>
      <c r="Z97" s="158">
        <v>0</v>
      </c>
      <c r="AA97" s="162">
        <v>69561.978105224756</v>
      </c>
      <c r="AB97" s="177">
        <f>SUM(Muut[[#This Row],[Arbetslöshetsgrad]:[Utbildningsbakgrund]])</f>
        <v>482336.6080917397</v>
      </c>
      <c r="AD97" s="62"/>
    </row>
    <row r="98" spans="1:30" s="45" customFormat="1">
      <c r="A98" s="90">
        <v>256</v>
      </c>
      <c r="B98" s="154" t="s">
        <v>88</v>
      </c>
      <c r="C98" s="403">
        <v>1554</v>
      </c>
      <c r="D98" s="136">
        <v>63.166666666666664</v>
      </c>
      <c r="E98" s="41">
        <v>589</v>
      </c>
      <c r="F98" s="338">
        <f t="shared" si="4"/>
        <v>0.10724391624221845</v>
      </c>
      <c r="G98" s="385">
        <f>Muut[[#This Row],[Genomsnittlig arbetslöshetsgrad 2022, %]]/$F$12</f>
        <v>1.1299568258430173</v>
      </c>
      <c r="H98" s="169">
        <v>0</v>
      </c>
      <c r="I98" s="391">
        <v>1</v>
      </c>
      <c r="J98" s="397">
        <v>7</v>
      </c>
      <c r="K98" s="272">
        <v>460.2</v>
      </c>
      <c r="L98" s="173">
        <f t="shared" si="5"/>
        <v>3.3767926988265971</v>
      </c>
      <c r="M98" s="385">
        <v>5.4188779589096523</v>
      </c>
      <c r="N98" s="169">
        <v>0</v>
      </c>
      <c r="O98" s="405">
        <v>0</v>
      </c>
      <c r="P98" s="272">
        <v>305</v>
      </c>
      <c r="Q98" s="15">
        <v>41</v>
      </c>
      <c r="R98" s="161">
        <v>0.13442622950819672</v>
      </c>
      <c r="S98" s="409">
        <v>0.94850260060297131</v>
      </c>
      <c r="T98" s="162">
        <v>121634.85789283057</v>
      </c>
      <c r="U98" s="162">
        <v>0</v>
      </c>
      <c r="V98" s="162">
        <v>0</v>
      </c>
      <c r="W98" s="162">
        <v>12022.779999999999</v>
      </c>
      <c r="X98" s="162">
        <v>349721.48653848679</v>
      </c>
      <c r="Y98" s="162">
        <v>0</v>
      </c>
      <c r="Z98" s="158">
        <v>0</v>
      </c>
      <c r="AA98" s="162">
        <v>41905.053565211405</v>
      </c>
      <c r="AB98" s="177">
        <f>SUM(Muut[[#This Row],[Arbetslöshetsgrad]:[Utbildningsbakgrund]])</f>
        <v>525284.17799652868</v>
      </c>
      <c r="AD98" s="62"/>
    </row>
    <row r="99" spans="1:30" s="45" customFormat="1">
      <c r="A99" s="90">
        <v>257</v>
      </c>
      <c r="B99" s="154" t="s">
        <v>849</v>
      </c>
      <c r="C99" s="403">
        <v>40722</v>
      </c>
      <c r="D99" s="136">
        <v>1371.6666666666667</v>
      </c>
      <c r="E99" s="41">
        <v>20474</v>
      </c>
      <c r="F99" s="338">
        <f t="shared" si="4"/>
        <v>6.6995539057666642E-2</v>
      </c>
      <c r="G99" s="385">
        <f>Muut[[#This Row],[Genomsnittlig arbetslöshetsgrad 2022, %]]/$F$12</f>
        <v>0.70588681681732013</v>
      </c>
      <c r="H99" s="169">
        <v>1</v>
      </c>
      <c r="I99" s="391">
        <v>6239</v>
      </c>
      <c r="J99" s="397">
        <v>4363</v>
      </c>
      <c r="K99" s="272">
        <v>366.6</v>
      </c>
      <c r="L99" s="173">
        <f t="shared" si="5"/>
        <v>111.08019639934533</v>
      </c>
      <c r="M99" s="385">
        <v>0.1647316814393599</v>
      </c>
      <c r="N99" s="169">
        <v>3</v>
      </c>
      <c r="O99" s="405">
        <v>648</v>
      </c>
      <c r="P99" s="272">
        <v>14452</v>
      </c>
      <c r="Q99" s="15">
        <v>2078</v>
      </c>
      <c r="R99" s="161">
        <v>0.14378632715195128</v>
      </c>
      <c r="S99" s="409">
        <v>1.0145468316245487</v>
      </c>
      <c r="T99" s="162">
        <v>1991174.6670537062</v>
      </c>
      <c r="U99" s="162">
        <v>838087.26540000003</v>
      </c>
      <c r="V99" s="162">
        <v>1705925.4027</v>
      </c>
      <c r="W99" s="162">
        <v>7493627.0199999996</v>
      </c>
      <c r="X99" s="162">
        <v>278591.6926662522</v>
      </c>
      <c r="Y99" s="162">
        <v>0</v>
      </c>
      <c r="Z99" s="158">
        <v>191820.96</v>
      </c>
      <c r="AA99" s="162">
        <v>1174567.7118809049</v>
      </c>
      <c r="AB99" s="177">
        <f>SUM(Muut[[#This Row],[Arbetslöshetsgrad]:[Utbildningsbakgrund]])</f>
        <v>13673794.719700865</v>
      </c>
      <c r="AD99" s="62"/>
    </row>
    <row r="100" spans="1:30" s="45" customFormat="1">
      <c r="A100" s="90">
        <v>260</v>
      </c>
      <c r="B100" s="154" t="s">
        <v>90</v>
      </c>
      <c r="C100" s="403">
        <v>9727</v>
      </c>
      <c r="D100" s="136">
        <v>526.25</v>
      </c>
      <c r="E100" s="41">
        <v>3843</v>
      </c>
      <c r="F100" s="338">
        <f t="shared" si="4"/>
        <v>0.13693728857663284</v>
      </c>
      <c r="G100" s="385">
        <f>Muut[[#This Row],[Genomsnittlig arbetslöshetsgrad 2022, %]]/$F$12</f>
        <v>1.4428158664974962</v>
      </c>
      <c r="H100" s="169">
        <v>0</v>
      </c>
      <c r="I100" s="391">
        <v>3</v>
      </c>
      <c r="J100" s="397">
        <v>624</v>
      </c>
      <c r="K100" s="272">
        <v>1253.82</v>
      </c>
      <c r="L100" s="173">
        <f t="shared" si="5"/>
        <v>7.757891882407363</v>
      </c>
      <c r="M100" s="385">
        <v>2.358685555927118</v>
      </c>
      <c r="N100" s="169">
        <v>3</v>
      </c>
      <c r="O100" s="405">
        <v>360</v>
      </c>
      <c r="P100" s="272">
        <v>2226</v>
      </c>
      <c r="Q100" s="15">
        <v>343</v>
      </c>
      <c r="R100" s="161">
        <v>0.1540880503144654</v>
      </c>
      <c r="S100" s="409">
        <v>1.0872351101404667</v>
      </c>
      <c r="T100" s="162">
        <v>972153.87828808266</v>
      </c>
      <c r="U100" s="162">
        <v>0</v>
      </c>
      <c r="V100" s="162">
        <v>0</v>
      </c>
      <c r="W100" s="162">
        <v>1071744.96</v>
      </c>
      <c r="X100" s="162">
        <v>952820.06573595281</v>
      </c>
      <c r="Y100" s="162">
        <v>0</v>
      </c>
      <c r="Z100" s="158">
        <v>106567.2</v>
      </c>
      <c r="AA100" s="162">
        <v>300662.48610144155</v>
      </c>
      <c r="AB100" s="177">
        <f>SUM(Muut[[#This Row],[Arbetslöshetsgrad]:[Utbildningsbakgrund]])</f>
        <v>3403948.5901254774</v>
      </c>
      <c r="AD100" s="62"/>
    </row>
    <row r="101" spans="1:30" s="45" customFormat="1">
      <c r="A101" s="90">
        <v>261</v>
      </c>
      <c r="B101" s="154" t="s">
        <v>91</v>
      </c>
      <c r="C101" s="403">
        <v>6637</v>
      </c>
      <c r="D101" s="136">
        <v>328.25</v>
      </c>
      <c r="E101" s="41">
        <v>3411</v>
      </c>
      <c r="F101" s="338">
        <f t="shared" si="4"/>
        <v>9.6232776311931986E-2</v>
      </c>
      <c r="G101" s="385">
        <f>Muut[[#This Row],[Genomsnittlig arbetslöshetsgrad 2022, %]]/$F$12</f>
        <v>1.0139398697255406</v>
      </c>
      <c r="H101" s="169">
        <v>0</v>
      </c>
      <c r="I101" s="391">
        <v>23</v>
      </c>
      <c r="J101" s="397">
        <v>270</v>
      </c>
      <c r="K101" s="272">
        <v>8095.28</v>
      </c>
      <c r="L101" s="173">
        <f t="shared" si="5"/>
        <v>0.81986046189878548</v>
      </c>
      <c r="M101" s="385">
        <v>20</v>
      </c>
      <c r="N101" s="169">
        <v>0</v>
      </c>
      <c r="O101" s="405">
        <v>0</v>
      </c>
      <c r="P101" s="272">
        <v>2229</v>
      </c>
      <c r="Q101" s="15">
        <v>288</v>
      </c>
      <c r="R101" s="161">
        <v>0.12920592193808883</v>
      </c>
      <c r="S101" s="409">
        <v>0.91166845503249849</v>
      </c>
      <c r="T101" s="162">
        <v>466153.77526756999</v>
      </c>
      <c r="U101" s="162">
        <v>0</v>
      </c>
      <c r="V101" s="162">
        <v>0</v>
      </c>
      <c r="W101" s="162">
        <v>463735.8</v>
      </c>
      <c r="X101" s="162">
        <v>5512692.2000000002</v>
      </c>
      <c r="Y101" s="162">
        <v>0</v>
      </c>
      <c r="Z101" s="158">
        <v>0</v>
      </c>
      <c r="AA101" s="162">
        <v>172022.63872992119</v>
      </c>
      <c r="AB101" s="177">
        <f>SUM(Muut[[#This Row],[Arbetslöshetsgrad]:[Utbildningsbakgrund]])</f>
        <v>6614604.4139974918</v>
      </c>
      <c r="AD101" s="62"/>
    </row>
    <row r="102" spans="1:30" s="45" customFormat="1">
      <c r="A102" s="90">
        <v>263</v>
      </c>
      <c r="B102" s="154" t="s">
        <v>92</v>
      </c>
      <c r="C102" s="403">
        <v>7597</v>
      </c>
      <c r="D102" s="136">
        <v>334.16666666666669</v>
      </c>
      <c r="E102" s="41">
        <v>3277</v>
      </c>
      <c r="F102" s="338">
        <f t="shared" si="4"/>
        <v>0.10197334960838166</v>
      </c>
      <c r="G102" s="385">
        <f>Muut[[#This Row],[Genomsnittlig arbetslöshetsgrad 2022, %]]/$F$12</f>
        <v>1.0744244194124895</v>
      </c>
      <c r="H102" s="169">
        <v>0</v>
      </c>
      <c r="I102" s="391">
        <v>0</v>
      </c>
      <c r="J102" s="397">
        <v>119</v>
      </c>
      <c r="K102" s="272">
        <v>1328.19</v>
      </c>
      <c r="L102" s="173">
        <f t="shared" si="5"/>
        <v>5.7198141832117386</v>
      </c>
      <c r="M102" s="385">
        <v>3.1991297166936494</v>
      </c>
      <c r="N102" s="169">
        <v>0</v>
      </c>
      <c r="O102" s="405">
        <v>0</v>
      </c>
      <c r="P102" s="272">
        <v>1896</v>
      </c>
      <c r="Q102" s="15">
        <v>248</v>
      </c>
      <c r="R102" s="161">
        <v>0.13080168776371309</v>
      </c>
      <c r="S102" s="409">
        <v>0.92292807334579541</v>
      </c>
      <c r="T102" s="162">
        <v>565409.60830994567</v>
      </c>
      <c r="U102" s="162">
        <v>0</v>
      </c>
      <c r="V102" s="162">
        <v>0</v>
      </c>
      <c r="W102" s="162">
        <v>204387.26</v>
      </c>
      <c r="X102" s="162">
        <v>1009336.3346491803</v>
      </c>
      <c r="Y102" s="162">
        <v>0</v>
      </c>
      <c r="Z102" s="158">
        <v>0</v>
      </c>
      <c r="AA102" s="162">
        <v>199336.50641630366</v>
      </c>
      <c r="AB102" s="177">
        <f>SUM(Muut[[#This Row],[Arbetslöshetsgrad]:[Utbildningsbakgrund]])</f>
        <v>1978469.7093754294</v>
      </c>
      <c r="AD102" s="62"/>
    </row>
    <row r="103" spans="1:30" s="45" customFormat="1">
      <c r="A103" s="90">
        <v>265</v>
      </c>
      <c r="B103" s="154" t="s">
        <v>93</v>
      </c>
      <c r="C103" s="403">
        <v>1064</v>
      </c>
      <c r="D103" s="136">
        <v>53.916666666666664</v>
      </c>
      <c r="E103" s="41">
        <v>404</v>
      </c>
      <c r="F103" s="338">
        <f t="shared" si="4"/>
        <v>0.13345709570957096</v>
      </c>
      <c r="G103" s="385">
        <f>Muut[[#This Row],[Genomsnittlig arbetslöshetsgrad 2022, %]]/$F$12</f>
        <v>1.4061474211144966</v>
      </c>
      <c r="H103" s="169">
        <v>0</v>
      </c>
      <c r="I103" s="391">
        <v>0</v>
      </c>
      <c r="J103" s="397">
        <v>19</v>
      </c>
      <c r="K103" s="272">
        <v>483.96</v>
      </c>
      <c r="L103" s="173">
        <f t="shared" si="5"/>
        <v>2.1985288040333915</v>
      </c>
      <c r="M103" s="385">
        <v>8.3230328817654957</v>
      </c>
      <c r="N103" s="169">
        <v>3</v>
      </c>
      <c r="O103" s="405">
        <v>81</v>
      </c>
      <c r="P103" s="272">
        <v>229</v>
      </c>
      <c r="Q103" s="15">
        <v>42</v>
      </c>
      <c r="R103" s="161">
        <v>0.18340611353711792</v>
      </c>
      <c r="S103" s="409">
        <v>1.2941014286637622</v>
      </c>
      <c r="T103" s="162">
        <v>103637.67709967965</v>
      </c>
      <c r="U103" s="162">
        <v>0</v>
      </c>
      <c r="V103" s="162">
        <v>0</v>
      </c>
      <c r="W103" s="162">
        <v>32633.26</v>
      </c>
      <c r="X103" s="162">
        <v>367777.51113682322</v>
      </c>
      <c r="Y103" s="162">
        <v>0</v>
      </c>
      <c r="Z103" s="158">
        <v>23977.62</v>
      </c>
      <c r="AA103" s="162">
        <v>39145.947048393042</v>
      </c>
      <c r="AB103" s="177">
        <f>SUM(Muut[[#This Row],[Arbetslöshetsgrad]:[Utbildningsbakgrund]])</f>
        <v>567172.01528489601</v>
      </c>
      <c r="AD103" s="62"/>
    </row>
    <row r="104" spans="1:30" s="45" customFormat="1">
      <c r="A104" s="90">
        <v>271</v>
      </c>
      <c r="B104" s="154" t="s">
        <v>850</v>
      </c>
      <c r="C104" s="403">
        <v>6903</v>
      </c>
      <c r="D104" s="136">
        <v>242.5</v>
      </c>
      <c r="E104" s="41">
        <v>3001</v>
      </c>
      <c r="F104" s="338">
        <f t="shared" si="4"/>
        <v>8.0806397867377547E-2</v>
      </c>
      <c r="G104" s="385">
        <f>Muut[[#This Row],[Genomsnittlig arbetslöshetsgrad 2022, %]]/$F$12</f>
        <v>0.85140252278557682</v>
      </c>
      <c r="H104" s="169">
        <v>0</v>
      </c>
      <c r="I104" s="391">
        <v>16</v>
      </c>
      <c r="J104" s="397">
        <v>235</v>
      </c>
      <c r="K104" s="272">
        <v>480.42</v>
      </c>
      <c r="L104" s="173">
        <f t="shared" si="5"/>
        <v>14.36867740726864</v>
      </c>
      <c r="M104" s="385">
        <v>1.2734942130597153</v>
      </c>
      <c r="N104" s="169">
        <v>0</v>
      </c>
      <c r="O104" s="405">
        <v>0</v>
      </c>
      <c r="P104" s="272">
        <v>1847</v>
      </c>
      <c r="Q104" s="15">
        <v>282</v>
      </c>
      <c r="R104" s="161">
        <v>0.15268002165674066</v>
      </c>
      <c r="S104" s="409">
        <v>1.0773001528894788</v>
      </c>
      <c r="T104" s="162">
        <v>407115.83395642275</v>
      </c>
      <c r="U104" s="162">
        <v>0</v>
      </c>
      <c r="V104" s="162">
        <v>0</v>
      </c>
      <c r="W104" s="162">
        <v>403621.89999999997</v>
      </c>
      <c r="X104" s="162">
        <v>365087.345855758</v>
      </c>
      <c r="Y104" s="162">
        <v>0</v>
      </c>
      <c r="Z104" s="158">
        <v>0</v>
      </c>
      <c r="AA104" s="162">
        <v>211422.62202191033</v>
      </c>
      <c r="AB104" s="177">
        <f>SUM(Muut[[#This Row],[Arbetslöshetsgrad]:[Utbildningsbakgrund]])</f>
        <v>1387247.701834091</v>
      </c>
      <c r="AD104" s="62"/>
    </row>
    <row r="105" spans="1:30" s="45" customFormat="1">
      <c r="A105" s="90">
        <v>272</v>
      </c>
      <c r="B105" s="154" t="s">
        <v>851</v>
      </c>
      <c r="C105" s="403">
        <v>48006</v>
      </c>
      <c r="D105" s="136">
        <v>1731.9166666666667</v>
      </c>
      <c r="E105" s="41">
        <v>21854</v>
      </c>
      <c r="F105" s="338">
        <f t="shared" si="4"/>
        <v>7.9249412769592145E-2</v>
      </c>
      <c r="G105" s="385">
        <f>Muut[[#This Row],[Genomsnittlig arbetslöshetsgrad 2022, %]]/$F$12</f>
        <v>0.83499762075826833</v>
      </c>
      <c r="H105" s="169">
        <v>1</v>
      </c>
      <c r="I105" s="391">
        <v>5876</v>
      </c>
      <c r="J105" s="397">
        <v>2016</v>
      </c>
      <c r="K105" s="272">
        <v>1446.27</v>
      </c>
      <c r="L105" s="173">
        <f t="shared" si="5"/>
        <v>33.19297226658923</v>
      </c>
      <c r="M105" s="385">
        <v>0.55127414865155</v>
      </c>
      <c r="N105" s="169">
        <v>0</v>
      </c>
      <c r="O105" s="405">
        <v>0</v>
      </c>
      <c r="P105" s="272">
        <v>14258</v>
      </c>
      <c r="Q105" s="15">
        <v>1219</v>
      </c>
      <c r="R105" s="161">
        <v>8.5495861972226125E-2</v>
      </c>
      <c r="S105" s="409">
        <v>0.60325315764736565</v>
      </c>
      <c r="T105" s="162">
        <v>2776680.7308275513</v>
      </c>
      <c r="U105" s="162">
        <v>987997.08420000004</v>
      </c>
      <c r="V105" s="162">
        <v>1606670.5668000001</v>
      </c>
      <c r="W105" s="162">
        <v>3462560.64</v>
      </c>
      <c r="X105" s="162">
        <v>1099069.3053803069</v>
      </c>
      <c r="Y105" s="162">
        <v>0</v>
      </c>
      <c r="Z105" s="158">
        <v>0</v>
      </c>
      <c r="AA105" s="162">
        <v>823326.29197553254</v>
      </c>
      <c r="AB105" s="177">
        <f>SUM(Muut[[#This Row],[Arbetslöshetsgrad]:[Utbildningsbakgrund]])</f>
        <v>10756304.619183391</v>
      </c>
      <c r="AD105" s="62"/>
    </row>
    <row r="106" spans="1:30" s="45" customFormat="1">
      <c r="A106" s="90">
        <v>273</v>
      </c>
      <c r="B106" s="154" t="s">
        <v>96</v>
      </c>
      <c r="C106" s="403">
        <v>3999</v>
      </c>
      <c r="D106" s="136">
        <v>196.16666666666666</v>
      </c>
      <c r="E106" s="41">
        <v>1846</v>
      </c>
      <c r="F106" s="338">
        <f t="shared" si="4"/>
        <v>0.10626579992777176</v>
      </c>
      <c r="G106" s="385">
        <f>Muut[[#This Row],[Genomsnittlig arbetslöshetsgrad 2022, %]]/$F$12</f>
        <v>1.1196510738273857</v>
      </c>
      <c r="H106" s="169">
        <v>0</v>
      </c>
      <c r="I106" s="391">
        <v>29</v>
      </c>
      <c r="J106" s="397">
        <v>79</v>
      </c>
      <c r="K106" s="272">
        <v>2559.29</v>
      </c>
      <c r="L106" s="173">
        <f t="shared" si="5"/>
        <v>1.5625427364620657</v>
      </c>
      <c r="M106" s="385">
        <v>11.710673315028862</v>
      </c>
      <c r="N106" s="169">
        <v>0</v>
      </c>
      <c r="O106" s="405">
        <v>0</v>
      </c>
      <c r="P106" s="272">
        <v>1193</v>
      </c>
      <c r="Q106" s="15">
        <v>157</v>
      </c>
      <c r="R106" s="161">
        <v>0.13160100586756077</v>
      </c>
      <c r="S106" s="409">
        <v>0.92856800911563964</v>
      </c>
      <c r="T106" s="162">
        <v>310155.36130620801</v>
      </c>
      <c r="U106" s="162">
        <v>0</v>
      </c>
      <c r="V106" s="162">
        <v>0</v>
      </c>
      <c r="W106" s="162">
        <v>135685.66</v>
      </c>
      <c r="X106" s="162">
        <v>1944890.7068298215</v>
      </c>
      <c r="Y106" s="162">
        <v>0</v>
      </c>
      <c r="Z106" s="158">
        <v>0</v>
      </c>
      <c r="AA106" s="162">
        <v>105570.35480813138</v>
      </c>
      <c r="AB106" s="177">
        <f>SUM(Muut[[#This Row],[Arbetslöshetsgrad]:[Utbildningsbakgrund]])</f>
        <v>2496302.0829441608</v>
      </c>
      <c r="AD106" s="62"/>
    </row>
    <row r="107" spans="1:30" s="45" customFormat="1">
      <c r="A107" s="90">
        <v>275</v>
      </c>
      <c r="B107" s="154" t="s">
        <v>97</v>
      </c>
      <c r="C107" s="403">
        <v>2521</v>
      </c>
      <c r="D107" s="136">
        <v>108.83333333333333</v>
      </c>
      <c r="E107" s="41">
        <v>1056</v>
      </c>
      <c r="F107" s="338">
        <f t="shared" si="4"/>
        <v>0.10306186868686869</v>
      </c>
      <c r="G107" s="385">
        <f>Muut[[#This Row],[Genomsnittlig arbetslöshetsgrad 2022, %]]/$F$12</f>
        <v>1.0858934109030536</v>
      </c>
      <c r="H107" s="169">
        <v>0</v>
      </c>
      <c r="I107" s="391">
        <v>0</v>
      </c>
      <c r="J107" s="397">
        <v>30</v>
      </c>
      <c r="K107" s="272">
        <v>512.94000000000005</v>
      </c>
      <c r="L107" s="173">
        <f t="shared" si="5"/>
        <v>4.9148048504698396</v>
      </c>
      <c r="M107" s="385">
        <v>3.7231239254045287</v>
      </c>
      <c r="N107" s="169">
        <v>0</v>
      </c>
      <c r="O107" s="405">
        <v>0</v>
      </c>
      <c r="P107" s="272">
        <v>600</v>
      </c>
      <c r="Q107" s="15">
        <v>69</v>
      </c>
      <c r="R107" s="161">
        <v>0.115</v>
      </c>
      <c r="S107" s="409">
        <v>0.81143240771095659</v>
      </c>
      <c r="T107" s="162">
        <v>189629.20800117464</v>
      </c>
      <c r="U107" s="162">
        <v>0</v>
      </c>
      <c r="V107" s="162">
        <v>0</v>
      </c>
      <c r="W107" s="162">
        <v>51526.2</v>
      </c>
      <c r="X107" s="162">
        <v>389800.38962418825</v>
      </c>
      <c r="Y107" s="162">
        <v>0</v>
      </c>
      <c r="Z107" s="158">
        <v>0</v>
      </c>
      <c r="AA107" s="162">
        <v>58157.007868431909</v>
      </c>
      <c r="AB107" s="177">
        <f>SUM(Muut[[#This Row],[Arbetslöshetsgrad]:[Utbildningsbakgrund]])</f>
        <v>689112.80549379473</v>
      </c>
      <c r="AD107" s="62"/>
    </row>
    <row r="108" spans="1:30" s="45" customFormat="1">
      <c r="A108" s="90">
        <v>276</v>
      </c>
      <c r="B108" s="154" t="s">
        <v>98</v>
      </c>
      <c r="C108" s="403">
        <v>15157</v>
      </c>
      <c r="D108" s="136">
        <v>645.66666666666663</v>
      </c>
      <c r="E108" s="41">
        <v>7248</v>
      </c>
      <c r="F108" s="338">
        <f t="shared" si="4"/>
        <v>8.9082045621780723E-2</v>
      </c>
      <c r="G108" s="385">
        <f>Muut[[#This Row],[Genomsnittlig arbetslöshetsgrad 2022, %]]/$F$12</f>
        <v>0.93859744251640875</v>
      </c>
      <c r="H108" s="169">
        <v>0</v>
      </c>
      <c r="I108" s="391">
        <v>12</v>
      </c>
      <c r="J108" s="397">
        <v>343</v>
      </c>
      <c r="K108" s="272">
        <v>799.82</v>
      </c>
      <c r="L108" s="173">
        <f t="shared" si="5"/>
        <v>18.950513865619762</v>
      </c>
      <c r="M108" s="385">
        <v>0.96559004453571595</v>
      </c>
      <c r="N108" s="169">
        <v>0</v>
      </c>
      <c r="O108" s="405">
        <v>0</v>
      </c>
      <c r="P108" s="272">
        <v>5173</v>
      </c>
      <c r="Q108" s="15">
        <v>326</v>
      </c>
      <c r="R108" s="161">
        <v>6.301952445389522E-2</v>
      </c>
      <c r="S108" s="409">
        <v>0.44466160400368437</v>
      </c>
      <c r="T108" s="162">
        <v>985457.28588704299</v>
      </c>
      <c r="U108" s="162">
        <v>0</v>
      </c>
      <c r="V108" s="162">
        <v>0</v>
      </c>
      <c r="W108" s="162">
        <v>589116.22</v>
      </c>
      <c r="X108" s="162">
        <v>607810.16810780647</v>
      </c>
      <c r="Y108" s="162">
        <v>0</v>
      </c>
      <c r="Z108" s="158">
        <v>0</v>
      </c>
      <c r="AA108" s="162">
        <v>191610.6925434577</v>
      </c>
      <c r="AB108" s="177">
        <f>SUM(Muut[[#This Row],[Arbetslöshetsgrad]:[Utbildningsbakgrund]])</f>
        <v>2373994.3665383072</v>
      </c>
      <c r="AD108" s="62"/>
    </row>
    <row r="109" spans="1:30" s="45" customFormat="1">
      <c r="A109" s="90">
        <v>280</v>
      </c>
      <c r="B109" s="154" t="s">
        <v>99</v>
      </c>
      <c r="C109" s="403">
        <v>2024</v>
      </c>
      <c r="D109" s="136">
        <v>51.5</v>
      </c>
      <c r="E109" s="41">
        <v>988</v>
      </c>
      <c r="F109" s="338">
        <f t="shared" si="4"/>
        <v>5.2125506072874493E-2</v>
      </c>
      <c r="G109" s="385">
        <f>Muut[[#This Row],[Genomsnittlig arbetslöshetsgrad 2022, %]]/$F$12</f>
        <v>0.54921130681704189</v>
      </c>
      <c r="H109" s="392">
        <v>3</v>
      </c>
      <c r="I109" s="391">
        <v>1706</v>
      </c>
      <c r="J109" s="397">
        <v>242</v>
      </c>
      <c r="K109" s="272">
        <v>236.27</v>
      </c>
      <c r="L109" s="173">
        <f t="shared" si="5"/>
        <v>8.5664705633385534</v>
      </c>
      <c r="M109" s="385">
        <v>2.1360521106310979</v>
      </c>
      <c r="N109" s="169">
        <v>0</v>
      </c>
      <c r="O109" s="405">
        <v>0</v>
      </c>
      <c r="P109" s="272">
        <v>567</v>
      </c>
      <c r="Q109" s="15">
        <v>99</v>
      </c>
      <c r="R109" s="161">
        <v>0.17460317460317459</v>
      </c>
      <c r="S109" s="409">
        <v>1.2319884727150479</v>
      </c>
      <c r="T109" s="162">
        <v>77000.787259790173</v>
      </c>
      <c r="U109" s="162">
        <v>41655.336799999997</v>
      </c>
      <c r="V109" s="162">
        <v>466470.38580000005</v>
      </c>
      <c r="W109" s="162">
        <v>415644.68</v>
      </c>
      <c r="X109" s="162">
        <v>179549.5341687272</v>
      </c>
      <c r="Y109" s="162">
        <v>0</v>
      </c>
      <c r="Z109" s="158">
        <v>0</v>
      </c>
      <c r="AA109" s="162">
        <v>70891.474933280551</v>
      </c>
      <c r="AB109" s="177">
        <f>SUM(Muut[[#This Row],[Arbetslöshetsgrad]:[Utbildningsbakgrund]])</f>
        <v>1251212.1989617981</v>
      </c>
      <c r="AD109" s="62"/>
    </row>
    <row r="110" spans="1:30" s="45" customFormat="1">
      <c r="A110" s="90">
        <v>284</v>
      </c>
      <c r="B110" s="154" t="s">
        <v>100</v>
      </c>
      <c r="C110" s="403">
        <v>2227</v>
      </c>
      <c r="D110" s="136">
        <v>62.083333333333336</v>
      </c>
      <c r="E110" s="41">
        <v>961</v>
      </c>
      <c r="F110" s="338">
        <f t="shared" si="4"/>
        <v>6.4602844259451966E-2</v>
      </c>
      <c r="G110" s="385">
        <f>Muut[[#This Row],[Genomsnittlig arbetslöshetsgrad 2022, %]]/$F$12</f>
        <v>0.68067660523482465</v>
      </c>
      <c r="H110" s="169">
        <v>0</v>
      </c>
      <c r="I110" s="391">
        <v>9</v>
      </c>
      <c r="J110" s="397">
        <v>103</v>
      </c>
      <c r="K110" s="272">
        <v>191.5</v>
      </c>
      <c r="L110" s="173">
        <f t="shared" si="5"/>
        <v>11.629242819843341</v>
      </c>
      <c r="M110" s="385">
        <v>1.5734840015770681</v>
      </c>
      <c r="N110" s="169">
        <v>0</v>
      </c>
      <c r="O110" s="405">
        <v>0</v>
      </c>
      <c r="P110" s="272">
        <v>582</v>
      </c>
      <c r="Q110" s="15">
        <v>92</v>
      </c>
      <c r="R110" s="161">
        <v>0.15807560137457044</v>
      </c>
      <c r="S110" s="409">
        <v>1.1153710071628269</v>
      </c>
      <c r="T110" s="162">
        <v>105004.09322616049</v>
      </c>
      <c r="U110" s="162">
        <v>0</v>
      </c>
      <c r="V110" s="162">
        <v>0</v>
      </c>
      <c r="W110" s="162">
        <v>176906.62</v>
      </c>
      <c r="X110" s="162">
        <v>145527.3026338988</v>
      </c>
      <c r="Y110" s="162">
        <v>0</v>
      </c>
      <c r="Z110" s="158">
        <v>0</v>
      </c>
      <c r="AA110" s="162">
        <v>70618.164952814433</v>
      </c>
      <c r="AB110" s="177">
        <f>SUM(Muut[[#This Row],[Arbetslöshetsgrad]:[Utbildningsbakgrund]])</f>
        <v>498056.18081287376</v>
      </c>
      <c r="AD110" s="62"/>
    </row>
    <row r="111" spans="1:30" s="45" customFormat="1">
      <c r="A111" s="90">
        <v>285</v>
      </c>
      <c r="B111" s="154" t="s">
        <v>101</v>
      </c>
      <c r="C111" s="403">
        <v>50617</v>
      </c>
      <c r="D111" s="136">
        <v>2914.75</v>
      </c>
      <c r="E111" s="41">
        <v>22966</v>
      </c>
      <c r="F111" s="338">
        <f t="shared" si="4"/>
        <v>0.12691587564225376</v>
      </c>
      <c r="G111" s="385">
        <f>Muut[[#This Row],[Genomsnittlig arbetslöshetsgrad 2022, %]]/$F$12</f>
        <v>1.3372269963165753</v>
      </c>
      <c r="H111" s="169">
        <v>0</v>
      </c>
      <c r="I111" s="391">
        <v>484</v>
      </c>
      <c r="J111" s="397">
        <v>4812</v>
      </c>
      <c r="K111" s="272">
        <v>272.13</v>
      </c>
      <c r="L111" s="173">
        <f t="shared" si="5"/>
        <v>186.00301326571861</v>
      </c>
      <c r="M111" s="385">
        <v>9.8377048877901108E-2</v>
      </c>
      <c r="N111" s="169">
        <v>3</v>
      </c>
      <c r="O111" s="405">
        <v>465</v>
      </c>
      <c r="P111" s="272">
        <v>14748</v>
      </c>
      <c r="Q111" s="15">
        <v>2354</v>
      </c>
      <c r="R111" s="161">
        <v>0.15961486303227557</v>
      </c>
      <c r="S111" s="409">
        <v>1.1262319357976862</v>
      </c>
      <c r="T111" s="162">
        <v>4688638.2353019603</v>
      </c>
      <c r="U111" s="162">
        <v>0</v>
      </c>
      <c r="V111" s="162">
        <v>0</v>
      </c>
      <c r="W111" s="162">
        <v>8264802.4799999995</v>
      </c>
      <c r="X111" s="162">
        <v>206800.75647917946</v>
      </c>
      <c r="Y111" s="162">
        <v>0</v>
      </c>
      <c r="Z111" s="158">
        <v>137649.29999999999</v>
      </c>
      <c r="AA111" s="162">
        <v>1620694.2802541384</v>
      </c>
      <c r="AB111" s="177">
        <f>SUM(Muut[[#This Row],[Arbetslöshetsgrad]:[Utbildningsbakgrund]])</f>
        <v>14918585.05203528</v>
      </c>
      <c r="AD111" s="62"/>
    </row>
    <row r="112" spans="1:30" s="45" customFormat="1">
      <c r="A112" s="90">
        <v>286</v>
      </c>
      <c r="B112" s="154" t="s">
        <v>102</v>
      </c>
      <c r="C112" s="403">
        <v>79429</v>
      </c>
      <c r="D112" s="136">
        <v>3647.5</v>
      </c>
      <c r="E112" s="41">
        <v>36069</v>
      </c>
      <c r="F112" s="338">
        <f t="shared" si="4"/>
        <v>0.10112562033879509</v>
      </c>
      <c r="G112" s="385">
        <f>Muut[[#This Row],[Genomsnittlig arbetslöshetsgrad 2022, %]]/$F$12</f>
        <v>1.0654924677624511</v>
      </c>
      <c r="H112" s="169">
        <v>0</v>
      </c>
      <c r="I112" s="391">
        <v>287</v>
      </c>
      <c r="J112" s="397">
        <v>3705</v>
      </c>
      <c r="K112" s="272">
        <v>2557.63</v>
      </c>
      <c r="L112" s="173">
        <f t="shared" si="5"/>
        <v>31.055703913388566</v>
      </c>
      <c r="M112" s="385">
        <v>0.5892130984540257</v>
      </c>
      <c r="N112" s="169">
        <v>0</v>
      </c>
      <c r="O112" s="405">
        <v>0</v>
      </c>
      <c r="P112" s="272">
        <v>22604</v>
      </c>
      <c r="Q112" s="15">
        <v>2833</v>
      </c>
      <c r="R112" s="161">
        <v>0.12533179968147232</v>
      </c>
      <c r="S112" s="409">
        <v>0.88433290415899457</v>
      </c>
      <c r="T112" s="162">
        <v>5862389.4546412714</v>
      </c>
      <c r="U112" s="162">
        <v>0</v>
      </c>
      <c r="V112" s="162">
        <v>0</v>
      </c>
      <c r="W112" s="162">
        <v>6363485.7000000002</v>
      </c>
      <c r="X112" s="162">
        <v>1943629.2168957628</v>
      </c>
      <c r="Y112" s="162">
        <v>0</v>
      </c>
      <c r="Z112" s="158">
        <v>0</v>
      </c>
      <c r="AA112" s="162">
        <v>1996970.9124895649</v>
      </c>
      <c r="AB112" s="177">
        <f>SUM(Muut[[#This Row],[Arbetslöshetsgrad]:[Utbildningsbakgrund]])</f>
        <v>16166475.284026599</v>
      </c>
      <c r="AD112" s="62"/>
    </row>
    <row r="113" spans="1:30" s="45" customFormat="1">
      <c r="A113" s="90">
        <v>287</v>
      </c>
      <c r="B113" s="154" t="s">
        <v>852</v>
      </c>
      <c r="C113" s="403">
        <v>6242</v>
      </c>
      <c r="D113" s="136">
        <v>130.16666666666666</v>
      </c>
      <c r="E113" s="41">
        <v>2656</v>
      </c>
      <c r="F113" s="338">
        <f t="shared" si="4"/>
        <v>4.9008534136546184E-2</v>
      </c>
      <c r="G113" s="385">
        <f>Muut[[#This Row],[Genomsnittlig arbetslöshetsgrad 2022, %]]/$F$12</f>
        <v>0.51636987544427759</v>
      </c>
      <c r="H113" s="169">
        <v>3</v>
      </c>
      <c r="I113" s="391">
        <v>3351</v>
      </c>
      <c r="J113" s="397">
        <v>315</v>
      </c>
      <c r="K113" s="272">
        <v>683.25</v>
      </c>
      <c r="L113" s="173">
        <f t="shared" si="5"/>
        <v>9.1357482619831689</v>
      </c>
      <c r="M113" s="385">
        <v>2.0029478705782884</v>
      </c>
      <c r="N113" s="169">
        <v>0</v>
      </c>
      <c r="O113" s="405">
        <v>0</v>
      </c>
      <c r="P113" s="272">
        <v>1486</v>
      </c>
      <c r="Q113" s="15">
        <v>242</v>
      </c>
      <c r="R113" s="161">
        <v>0.16285329744279947</v>
      </c>
      <c r="S113" s="409">
        <v>1.1490821151972117</v>
      </c>
      <c r="T113" s="162">
        <v>223269.7314199807</v>
      </c>
      <c r="U113" s="162">
        <v>128464.7294</v>
      </c>
      <c r="V113" s="162">
        <v>916261.58429999999</v>
      </c>
      <c r="W113" s="162">
        <v>541025.1</v>
      </c>
      <c r="X113" s="162">
        <v>519224.69725645601</v>
      </c>
      <c r="Y113" s="162">
        <v>0</v>
      </c>
      <c r="Z113" s="158">
        <v>0</v>
      </c>
      <c r="AA113" s="162">
        <v>203916.18110782409</v>
      </c>
      <c r="AB113" s="177">
        <f>SUM(Muut[[#This Row],[Arbetslöshetsgrad]:[Utbildningsbakgrund]])</f>
        <v>2532162.0234842612</v>
      </c>
      <c r="AD113" s="62"/>
    </row>
    <row r="114" spans="1:30" s="45" customFormat="1">
      <c r="A114" s="90">
        <v>288</v>
      </c>
      <c r="B114" s="154" t="s">
        <v>853</v>
      </c>
      <c r="C114" s="403">
        <v>6405</v>
      </c>
      <c r="D114" s="136">
        <v>111.75</v>
      </c>
      <c r="E114" s="41">
        <v>2965</v>
      </c>
      <c r="F114" s="338">
        <f t="shared" si="4"/>
        <v>3.7689713322091062E-2</v>
      </c>
      <c r="G114" s="385">
        <f>Muut[[#This Row],[Genomsnittlig arbetslöshetsgrad 2022, %]]/$F$12</f>
        <v>0.39711109333396277</v>
      </c>
      <c r="H114" s="169">
        <v>3</v>
      </c>
      <c r="I114" s="391">
        <v>4903</v>
      </c>
      <c r="J114" s="397">
        <v>275</v>
      </c>
      <c r="K114" s="272">
        <v>712.85</v>
      </c>
      <c r="L114" s="173">
        <f t="shared" si="5"/>
        <v>8.985059970540787</v>
      </c>
      <c r="M114" s="385">
        <v>2.0365392760285776</v>
      </c>
      <c r="N114" s="169">
        <v>0</v>
      </c>
      <c r="O114" s="405">
        <v>0</v>
      </c>
      <c r="P114" s="272">
        <v>1842</v>
      </c>
      <c r="Q114" s="15">
        <v>220</v>
      </c>
      <c r="R114" s="161">
        <v>0.11943539630836048</v>
      </c>
      <c r="S114" s="409">
        <v>0.8427282712383064</v>
      </c>
      <c r="T114" s="162">
        <v>176188.00621273526</v>
      </c>
      <c r="U114" s="162">
        <v>131819.3835</v>
      </c>
      <c r="V114" s="162">
        <v>1340623.8578999999</v>
      </c>
      <c r="W114" s="162">
        <v>472323.5</v>
      </c>
      <c r="X114" s="162">
        <v>541718.73463485506</v>
      </c>
      <c r="Y114" s="162">
        <v>0</v>
      </c>
      <c r="Z114" s="158">
        <v>0</v>
      </c>
      <c r="AA114" s="162">
        <v>153455.88823210887</v>
      </c>
      <c r="AB114" s="177">
        <f>SUM(Muut[[#This Row],[Arbetslöshetsgrad]:[Utbildningsbakgrund]])</f>
        <v>2816129.3704796988</v>
      </c>
      <c r="AD114" s="62"/>
    </row>
    <row r="115" spans="1:30" s="45" customFormat="1">
      <c r="A115" s="90">
        <v>290</v>
      </c>
      <c r="B115" s="154" t="s">
        <v>105</v>
      </c>
      <c r="C115" s="403">
        <v>7755</v>
      </c>
      <c r="D115" s="136">
        <v>361.75</v>
      </c>
      <c r="E115" s="41">
        <v>3179</v>
      </c>
      <c r="F115" s="338">
        <f t="shared" si="4"/>
        <v>0.11379364580056621</v>
      </c>
      <c r="G115" s="385">
        <f>Muut[[#This Row],[Genomsnittlig arbetslöshetsgrad 2022, %]]/$F$12</f>
        <v>1.1989669094095787</v>
      </c>
      <c r="H115" s="169">
        <v>0</v>
      </c>
      <c r="I115" s="391">
        <v>4</v>
      </c>
      <c r="J115" s="397">
        <v>202</v>
      </c>
      <c r="K115" s="272">
        <v>4807.07</v>
      </c>
      <c r="L115" s="173">
        <f t="shared" si="5"/>
        <v>1.6132488189271221</v>
      </c>
      <c r="M115" s="385">
        <v>11.342594714960155</v>
      </c>
      <c r="N115" s="169">
        <v>0</v>
      </c>
      <c r="O115" s="405">
        <v>0</v>
      </c>
      <c r="P115" s="272">
        <v>1802</v>
      </c>
      <c r="Q115" s="15">
        <v>194</v>
      </c>
      <c r="R115" s="161">
        <v>0.1076581576026637</v>
      </c>
      <c r="S115" s="409">
        <v>0.7596288524630872</v>
      </c>
      <c r="T115" s="162">
        <v>644071.65525378578</v>
      </c>
      <c r="U115" s="162">
        <v>0</v>
      </c>
      <c r="V115" s="162">
        <v>0</v>
      </c>
      <c r="W115" s="162">
        <v>346943.08</v>
      </c>
      <c r="X115" s="162">
        <v>3653054.4682628498</v>
      </c>
      <c r="Y115" s="162">
        <v>0</v>
      </c>
      <c r="Z115" s="158">
        <v>0</v>
      </c>
      <c r="AA115" s="162">
        <v>167478.90537670077</v>
      </c>
      <c r="AB115" s="177">
        <f>SUM(Muut[[#This Row],[Arbetslöshetsgrad]:[Utbildningsbakgrund]])</f>
        <v>4811548.1088933367</v>
      </c>
      <c r="AD115" s="62"/>
    </row>
    <row r="116" spans="1:30" s="45" customFormat="1">
      <c r="A116" s="90">
        <v>291</v>
      </c>
      <c r="B116" s="154" t="s">
        <v>106</v>
      </c>
      <c r="C116" s="403">
        <v>2119</v>
      </c>
      <c r="D116" s="136">
        <v>89.166666666666671</v>
      </c>
      <c r="E116" s="41">
        <v>787</v>
      </c>
      <c r="F116" s="338">
        <f t="shared" si="4"/>
        <v>0.11329944938585346</v>
      </c>
      <c r="G116" s="385">
        <f>Muut[[#This Row],[Genomsnittlig arbetslöshetsgrad 2022, %]]/$F$12</f>
        <v>1.193759895047565</v>
      </c>
      <c r="H116" s="169">
        <v>0</v>
      </c>
      <c r="I116" s="391">
        <v>7</v>
      </c>
      <c r="J116" s="397">
        <v>24</v>
      </c>
      <c r="K116" s="272">
        <v>660.93</v>
      </c>
      <c r="L116" s="173">
        <f t="shared" si="5"/>
        <v>3.2060883906011228</v>
      </c>
      <c r="M116" s="385">
        <v>5.7073995779784594</v>
      </c>
      <c r="N116" s="169">
        <v>3</v>
      </c>
      <c r="O116" s="405">
        <v>164</v>
      </c>
      <c r="P116" s="272">
        <v>453</v>
      </c>
      <c r="Q116" s="15">
        <v>62</v>
      </c>
      <c r="R116" s="161">
        <v>0.13686534216335541</v>
      </c>
      <c r="S116" s="409">
        <v>0.96571281846778589</v>
      </c>
      <c r="T116" s="162">
        <v>175223.81386355308</v>
      </c>
      <c r="U116" s="162">
        <v>0</v>
      </c>
      <c r="V116" s="162">
        <v>0</v>
      </c>
      <c r="W116" s="162">
        <v>41220.959999999999</v>
      </c>
      <c r="X116" s="162">
        <v>502262.97717923089</v>
      </c>
      <c r="Y116" s="162">
        <v>0</v>
      </c>
      <c r="Z116" s="158">
        <v>48547.28</v>
      </c>
      <c r="AA116" s="162">
        <v>58177.601494133967</v>
      </c>
      <c r="AB116" s="177">
        <f>SUM(Muut[[#This Row],[Arbetslöshetsgrad]:[Utbildningsbakgrund]])</f>
        <v>825432.63253691792</v>
      </c>
      <c r="AD116" s="62"/>
    </row>
    <row r="117" spans="1:30" s="45" customFormat="1">
      <c r="A117" s="154">
        <v>297</v>
      </c>
      <c r="B117" s="154" t="s">
        <v>107</v>
      </c>
      <c r="C117" s="403">
        <v>122594</v>
      </c>
      <c r="D117" s="136">
        <v>5626.166666666667</v>
      </c>
      <c r="E117" s="41">
        <v>57573</v>
      </c>
      <c r="F117" s="338">
        <f t="shared" si="4"/>
        <v>9.7722311963362465E-2</v>
      </c>
      <c r="G117" s="385">
        <f>Muut[[#This Row],[Genomsnittlig arbetslöshetsgrad 2022, %]]/$F$12</f>
        <v>1.0296341024209315</v>
      </c>
      <c r="H117" s="169">
        <v>0</v>
      </c>
      <c r="I117" s="391">
        <v>140</v>
      </c>
      <c r="J117" s="397">
        <v>6023</v>
      </c>
      <c r="K117" s="272">
        <v>3241.74</v>
      </c>
      <c r="L117" s="173">
        <f t="shared" si="5"/>
        <v>37.817345006076984</v>
      </c>
      <c r="M117" s="385">
        <v>0.48386335752914589</v>
      </c>
      <c r="N117" s="169">
        <v>3</v>
      </c>
      <c r="O117" s="405">
        <v>820</v>
      </c>
      <c r="P117" s="272">
        <v>37329</v>
      </c>
      <c r="Q117" s="15">
        <v>3576</v>
      </c>
      <c r="R117" s="161">
        <v>9.5796833561038339E-2</v>
      </c>
      <c r="S117" s="409">
        <v>0.6759361331088618</v>
      </c>
      <c r="T117" s="162">
        <v>8743741.7375523169</v>
      </c>
      <c r="U117" s="162">
        <v>0</v>
      </c>
      <c r="V117" s="162">
        <v>0</v>
      </c>
      <c r="W117" s="162">
        <v>10344743.42</v>
      </c>
      <c r="X117" s="162">
        <v>2463507.4571301048</v>
      </c>
      <c r="Y117" s="162">
        <v>0</v>
      </c>
      <c r="Z117" s="158">
        <v>242736.4</v>
      </c>
      <c r="AA117" s="162">
        <v>2355872.2576157479</v>
      </c>
      <c r="AB117" s="177">
        <f>SUM(Muut[[#This Row],[Arbetslöshetsgrad]:[Utbildningsbakgrund]])</f>
        <v>24150601.272298168</v>
      </c>
      <c r="AD117" s="62"/>
    </row>
    <row r="118" spans="1:30" s="45" customFormat="1">
      <c r="A118" s="90">
        <v>300</v>
      </c>
      <c r="B118" s="154" t="s">
        <v>108</v>
      </c>
      <c r="C118" s="403">
        <v>3437</v>
      </c>
      <c r="D118" s="136">
        <v>54.583333333333336</v>
      </c>
      <c r="E118" s="41">
        <v>1478</v>
      </c>
      <c r="F118" s="338">
        <f t="shared" si="4"/>
        <v>3.6930536761389264E-2</v>
      </c>
      <c r="G118" s="385">
        <f>Muut[[#This Row],[Genomsnittlig arbetslöshetsgrad 2022, %]]/$F$12</f>
        <v>0.38911216186219949</v>
      </c>
      <c r="H118" s="169">
        <v>0</v>
      </c>
      <c r="I118" s="391">
        <v>5</v>
      </c>
      <c r="J118" s="397">
        <v>61</v>
      </c>
      <c r="K118" s="272">
        <v>462.37</v>
      </c>
      <c r="L118" s="173">
        <f t="shared" si="5"/>
        <v>7.4334407509137703</v>
      </c>
      <c r="M118" s="385">
        <v>2.4616362920803692</v>
      </c>
      <c r="N118" s="169">
        <v>0</v>
      </c>
      <c r="O118" s="405">
        <v>0</v>
      </c>
      <c r="P118" s="272">
        <v>895</v>
      </c>
      <c r="Q118" s="15">
        <v>110</v>
      </c>
      <c r="R118" s="161">
        <v>0.12290502793296089</v>
      </c>
      <c r="S118" s="409">
        <v>0.86720976291673757</v>
      </c>
      <c r="T118" s="162">
        <v>92640.208717192698</v>
      </c>
      <c r="U118" s="162">
        <v>0</v>
      </c>
      <c r="V118" s="162">
        <v>0</v>
      </c>
      <c r="W118" s="162">
        <v>104769.94</v>
      </c>
      <c r="X118" s="162">
        <v>351370.54265710595</v>
      </c>
      <c r="Y118" s="162">
        <v>0</v>
      </c>
      <c r="Z118" s="158">
        <v>0</v>
      </c>
      <c r="AA118" s="162">
        <v>84738.456724767442</v>
      </c>
      <c r="AB118" s="177">
        <f>SUM(Muut[[#This Row],[Arbetslöshetsgrad]:[Utbildningsbakgrund]])</f>
        <v>633519.14809906611</v>
      </c>
      <c r="AD118" s="62"/>
    </row>
    <row r="119" spans="1:30" s="45" customFormat="1">
      <c r="A119" s="90">
        <v>301</v>
      </c>
      <c r="B119" s="154" t="s">
        <v>109</v>
      </c>
      <c r="C119" s="403">
        <v>19890</v>
      </c>
      <c r="D119" s="136">
        <v>619.41666666666663</v>
      </c>
      <c r="E119" s="41">
        <v>8621</v>
      </c>
      <c r="F119" s="338">
        <f t="shared" si="4"/>
        <v>7.1849746742450607E-2</v>
      </c>
      <c r="G119" s="385">
        <f>Muut[[#This Row],[Genomsnittlig arbetslöshetsgrad 2022, %]]/$F$12</f>
        <v>0.75703232977203994</v>
      </c>
      <c r="H119" s="169">
        <v>0</v>
      </c>
      <c r="I119" s="391">
        <v>85</v>
      </c>
      <c r="J119" s="397">
        <v>383</v>
      </c>
      <c r="K119" s="272">
        <v>1724.62</v>
      </c>
      <c r="L119" s="173">
        <f t="shared" si="5"/>
        <v>11.532975380083728</v>
      </c>
      <c r="M119" s="385">
        <v>1.5866181036923053</v>
      </c>
      <c r="N119" s="169">
        <v>0</v>
      </c>
      <c r="O119" s="405">
        <v>0</v>
      </c>
      <c r="P119" s="272">
        <v>5331</v>
      </c>
      <c r="Q119" s="15">
        <v>598</v>
      </c>
      <c r="R119" s="161">
        <v>0.11217407615831926</v>
      </c>
      <c r="S119" s="409">
        <v>0.79149287565128001</v>
      </c>
      <c r="T119" s="162">
        <v>1043024.23042302</v>
      </c>
      <c r="U119" s="162">
        <v>0</v>
      </c>
      <c r="V119" s="162">
        <v>0</v>
      </c>
      <c r="W119" s="162">
        <v>657817.81999999995</v>
      </c>
      <c r="X119" s="162">
        <v>1310596.8494437314</v>
      </c>
      <c r="Y119" s="162">
        <v>0</v>
      </c>
      <c r="Z119" s="158">
        <v>0</v>
      </c>
      <c r="AA119" s="162">
        <v>447567.61342529359</v>
      </c>
      <c r="AB119" s="177">
        <f>SUM(Muut[[#This Row],[Arbetslöshetsgrad]:[Utbildningsbakgrund]])</f>
        <v>3459006.5132920449</v>
      </c>
      <c r="AD119" s="62"/>
    </row>
    <row r="120" spans="1:30" s="45" customFormat="1">
      <c r="A120" s="90">
        <v>304</v>
      </c>
      <c r="B120" s="154" t="s">
        <v>854</v>
      </c>
      <c r="C120" s="403">
        <v>950</v>
      </c>
      <c r="D120" s="136">
        <v>33.75</v>
      </c>
      <c r="E120" s="41">
        <v>415</v>
      </c>
      <c r="F120" s="338">
        <f t="shared" si="4"/>
        <v>8.1325301204819275E-2</v>
      </c>
      <c r="G120" s="385">
        <f>Muut[[#This Row],[Genomsnittlig arbetslöshetsgrad 2022, %]]/$F$12</f>
        <v>0.85686985733134924</v>
      </c>
      <c r="H120" s="169">
        <v>0</v>
      </c>
      <c r="I120" s="391">
        <v>15</v>
      </c>
      <c r="J120" s="397">
        <v>35</v>
      </c>
      <c r="K120" s="272">
        <v>165.84</v>
      </c>
      <c r="L120" s="173">
        <f t="shared" si="5"/>
        <v>5.7284129281234923</v>
      </c>
      <c r="M120" s="385">
        <v>3.1943276012179291</v>
      </c>
      <c r="N120" s="169">
        <v>1</v>
      </c>
      <c r="O120" s="405">
        <v>0</v>
      </c>
      <c r="P120" s="272">
        <v>216</v>
      </c>
      <c r="Q120" s="15">
        <v>36</v>
      </c>
      <c r="R120" s="161">
        <v>0.16666666666666666</v>
      </c>
      <c r="S120" s="409">
        <v>1.1759889966825456</v>
      </c>
      <c r="T120" s="162">
        <v>56387.606266475435</v>
      </c>
      <c r="U120" s="162">
        <v>0</v>
      </c>
      <c r="V120" s="162">
        <v>0</v>
      </c>
      <c r="W120" s="162">
        <v>60113.9</v>
      </c>
      <c r="X120" s="162">
        <v>126027.40401465156</v>
      </c>
      <c r="Y120" s="162">
        <v>384446</v>
      </c>
      <c r="Z120" s="158">
        <v>0</v>
      </c>
      <c r="AA120" s="162">
        <v>31761.698816900534</v>
      </c>
      <c r="AB120" s="177">
        <f>SUM(Muut[[#This Row],[Arbetslöshetsgrad]:[Utbildningsbakgrund]])</f>
        <v>658736.60909802746</v>
      </c>
      <c r="AD120" s="62"/>
    </row>
    <row r="121" spans="1:30" s="45" customFormat="1">
      <c r="A121" s="90">
        <v>305</v>
      </c>
      <c r="B121" s="154" t="s">
        <v>111</v>
      </c>
      <c r="C121" s="403">
        <v>15146</v>
      </c>
      <c r="D121" s="136">
        <v>569.16666666666663</v>
      </c>
      <c r="E121" s="41">
        <v>6499</v>
      </c>
      <c r="F121" s="338">
        <f t="shared" si="4"/>
        <v>8.7577576037339067E-2</v>
      </c>
      <c r="G121" s="385">
        <f>Muut[[#This Row],[Genomsnittlig arbetslöshetsgrad 2022, %]]/$F$12</f>
        <v>0.92274586103953027</v>
      </c>
      <c r="H121" s="169">
        <v>0</v>
      </c>
      <c r="I121" s="391">
        <v>41</v>
      </c>
      <c r="J121" s="397">
        <v>495</v>
      </c>
      <c r="K121" s="272">
        <v>4978.8500000000004</v>
      </c>
      <c r="L121" s="173">
        <f t="shared" si="5"/>
        <v>3.0420679474175762</v>
      </c>
      <c r="M121" s="385">
        <v>6.0151278156071752</v>
      </c>
      <c r="N121" s="169">
        <v>0</v>
      </c>
      <c r="O121" s="405">
        <v>0</v>
      </c>
      <c r="P121" s="272">
        <v>4063</v>
      </c>
      <c r="Q121" s="15">
        <v>464</v>
      </c>
      <c r="R121" s="161">
        <v>0.11420132906719173</v>
      </c>
      <c r="S121" s="409">
        <v>0.80579703833724026</v>
      </c>
      <c r="T121" s="162">
        <v>968111.20335907827</v>
      </c>
      <c r="U121" s="162">
        <v>0</v>
      </c>
      <c r="V121" s="162">
        <v>0</v>
      </c>
      <c r="W121" s="162">
        <v>850182.29999999993</v>
      </c>
      <c r="X121" s="162">
        <v>3783595.8784270859</v>
      </c>
      <c r="Y121" s="162">
        <v>0</v>
      </c>
      <c r="Z121" s="158">
        <v>0</v>
      </c>
      <c r="AA121" s="162">
        <v>346976.83322970557</v>
      </c>
      <c r="AB121" s="177">
        <f>SUM(Muut[[#This Row],[Arbetslöshetsgrad]:[Utbildningsbakgrund]])</f>
        <v>5948866.2150158696</v>
      </c>
      <c r="AD121" s="62"/>
    </row>
    <row r="122" spans="1:30" s="45" customFormat="1">
      <c r="A122" s="90">
        <v>309</v>
      </c>
      <c r="B122" s="154" t="s">
        <v>112</v>
      </c>
      <c r="C122" s="403">
        <v>6457</v>
      </c>
      <c r="D122" s="136">
        <v>393.75</v>
      </c>
      <c r="E122" s="41">
        <v>2498</v>
      </c>
      <c r="F122" s="338">
        <f t="shared" si="4"/>
        <v>0.15762610088070456</v>
      </c>
      <c r="G122" s="385">
        <f>Muut[[#This Row],[Genomsnittlig arbetslöshetsgrad 2022, %]]/$F$12</f>
        <v>1.6607999303092937</v>
      </c>
      <c r="H122" s="169">
        <v>0</v>
      </c>
      <c r="I122" s="391">
        <v>9</v>
      </c>
      <c r="J122" s="397">
        <v>302</v>
      </c>
      <c r="K122" s="272">
        <v>445.87</v>
      </c>
      <c r="L122" s="173">
        <f t="shared" si="5"/>
        <v>14.481799627694171</v>
      </c>
      <c r="M122" s="385">
        <v>1.2635465203154457</v>
      </c>
      <c r="N122" s="169">
        <v>0</v>
      </c>
      <c r="O122" s="405">
        <v>0</v>
      </c>
      <c r="P122" s="272">
        <v>1631</v>
      </c>
      <c r="Q122" s="15">
        <v>265</v>
      </c>
      <c r="R122" s="161">
        <v>0.16247700797057021</v>
      </c>
      <c r="S122" s="409">
        <v>1.1464270415237572</v>
      </c>
      <c r="T122" s="162">
        <v>742836.59734099242</v>
      </c>
      <c r="U122" s="162">
        <v>0</v>
      </c>
      <c r="V122" s="162">
        <v>0</v>
      </c>
      <c r="W122" s="162">
        <v>518697.08</v>
      </c>
      <c r="X122" s="162">
        <v>338831.63668603887</v>
      </c>
      <c r="Y122" s="162">
        <v>0</v>
      </c>
      <c r="Z122" s="158">
        <v>0</v>
      </c>
      <c r="AA122" s="162">
        <v>210452.48954439032</v>
      </c>
      <c r="AB122" s="177">
        <f>SUM(Muut[[#This Row],[Arbetslöshetsgrad]:[Utbildningsbakgrund]])</f>
        <v>1810817.8035714217</v>
      </c>
      <c r="AD122" s="62"/>
    </row>
    <row r="123" spans="1:30" s="45" customFormat="1">
      <c r="A123" s="90">
        <v>312</v>
      </c>
      <c r="B123" s="154" t="s">
        <v>113</v>
      </c>
      <c r="C123" s="403">
        <v>1196</v>
      </c>
      <c r="D123" s="136">
        <v>34.333333333333336</v>
      </c>
      <c r="E123" s="41">
        <v>493</v>
      </c>
      <c r="F123" s="338">
        <f t="shared" si="4"/>
        <v>6.9641649763353616E-2</v>
      </c>
      <c r="G123" s="385">
        <f>Muut[[#This Row],[Genomsnittlig arbetslöshetsgrad 2022, %]]/$F$12</f>
        <v>0.73376710092662256</v>
      </c>
      <c r="H123" s="169">
        <v>0</v>
      </c>
      <c r="I123" s="391">
        <v>1</v>
      </c>
      <c r="J123" s="397">
        <v>20</v>
      </c>
      <c r="K123" s="272">
        <v>448.22</v>
      </c>
      <c r="L123" s="173">
        <f t="shared" si="5"/>
        <v>2.6683325152826733</v>
      </c>
      <c r="M123" s="385">
        <v>6.8576264100053583</v>
      </c>
      <c r="N123" s="169">
        <v>0</v>
      </c>
      <c r="O123" s="405">
        <v>0</v>
      </c>
      <c r="P123" s="272">
        <v>269</v>
      </c>
      <c r="Q123" s="15">
        <v>43</v>
      </c>
      <c r="R123" s="161">
        <v>0.15985130111524162</v>
      </c>
      <c r="S123" s="409">
        <v>1.1279002273014749</v>
      </c>
      <c r="T123" s="162">
        <v>60790.344309099826</v>
      </c>
      <c r="U123" s="162">
        <v>0</v>
      </c>
      <c r="V123" s="162">
        <v>0</v>
      </c>
      <c r="W123" s="162">
        <v>34350.800000000003</v>
      </c>
      <c r="X123" s="162">
        <v>340617.48086979694</v>
      </c>
      <c r="Y123" s="162">
        <v>0</v>
      </c>
      <c r="Z123" s="158">
        <v>0</v>
      </c>
      <c r="AA123" s="162">
        <v>38351.179340768394</v>
      </c>
      <c r="AB123" s="177">
        <f>SUM(Muut[[#This Row],[Arbetslöshetsgrad]:[Utbildningsbakgrund]])</f>
        <v>474109.80451966514</v>
      </c>
      <c r="AD123" s="62"/>
    </row>
    <row r="124" spans="1:30" s="45" customFormat="1">
      <c r="A124" s="90">
        <v>316</v>
      </c>
      <c r="B124" s="154" t="s">
        <v>114</v>
      </c>
      <c r="C124" s="403">
        <v>4198</v>
      </c>
      <c r="D124" s="136">
        <v>182.5</v>
      </c>
      <c r="E124" s="41">
        <v>1987</v>
      </c>
      <c r="F124" s="338">
        <f t="shared" si="4"/>
        <v>9.1847005535983892E-2</v>
      </c>
      <c r="G124" s="385">
        <f>Muut[[#This Row],[Genomsnittlig arbetslöshetsgrad 2022, %]]/$F$12</f>
        <v>0.9677299605902524</v>
      </c>
      <c r="H124" s="169">
        <v>0</v>
      </c>
      <c r="I124" s="391">
        <v>19</v>
      </c>
      <c r="J124" s="397">
        <v>161</v>
      </c>
      <c r="K124" s="272">
        <v>256.5</v>
      </c>
      <c r="L124" s="173">
        <f t="shared" si="5"/>
        <v>16.366471734892787</v>
      </c>
      <c r="M124" s="385">
        <v>1.1180435113859533</v>
      </c>
      <c r="N124" s="169">
        <v>0</v>
      </c>
      <c r="O124" s="405">
        <v>0</v>
      </c>
      <c r="P124" s="272">
        <v>1219</v>
      </c>
      <c r="Q124" s="15">
        <v>258</v>
      </c>
      <c r="R124" s="161">
        <v>0.21164889253486463</v>
      </c>
      <c r="S124" s="409">
        <v>1.4933806126862843</v>
      </c>
      <c r="T124" s="162">
        <v>281411.47904562426</v>
      </c>
      <c r="U124" s="162">
        <v>0</v>
      </c>
      <c r="V124" s="162">
        <v>0</v>
      </c>
      <c r="W124" s="162">
        <v>276523.94</v>
      </c>
      <c r="X124" s="162">
        <v>194922.99282295056</v>
      </c>
      <c r="Y124" s="162">
        <v>0</v>
      </c>
      <c r="Z124" s="158">
        <v>0</v>
      </c>
      <c r="AA124" s="162">
        <v>178233.69181678112</v>
      </c>
      <c r="AB124" s="177">
        <f>SUM(Muut[[#This Row],[Arbetslöshetsgrad]:[Utbildningsbakgrund]])</f>
        <v>931092.10368535598</v>
      </c>
      <c r="AD124" s="62"/>
    </row>
    <row r="125" spans="1:30" s="45" customFormat="1">
      <c r="A125" s="90">
        <v>317</v>
      </c>
      <c r="B125" s="154" t="s">
        <v>115</v>
      </c>
      <c r="C125" s="403">
        <v>2474</v>
      </c>
      <c r="D125" s="136">
        <v>75.166666666666671</v>
      </c>
      <c r="E125" s="41">
        <v>1016</v>
      </c>
      <c r="F125" s="338">
        <f t="shared" si="4"/>
        <v>7.398293963254593E-2</v>
      </c>
      <c r="G125" s="385">
        <f>Muut[[#This Row],[Genomsnittlig arbetslöshetsgrad 2022, %]]/$F$12</f>
        <v>0.77950834474298614</v>
      </c>
      <c r="H125" s="169">
        <v>0</v>
      </c>
      <c r="I125" s="391">
        <v>2</v>
      </c>
      <c r="J125" s="397">
        <v>29</v>
      </c>
      <c r="K125" s="272">
        <v>696.5</v>
      </c>
      <c r="L125" s="173">
        <f t="shared" si="5"/>
        <v>3.552045944005743</v>
      </c>
      <c r="M125" s="385">
        <v>5.1515176931644167</v>
      </c>
      <c r="N125" s="169">
        <v>0</v>
      </c>
      <c r="O125" s="405">
        <v>0</v>
      </c>
      <c r="P125" s="272">
        <v>578</v>
      </c>
      <c r="Q125" s="15">
        <v>91</v>
      </c>
      <c r="R125" s="161">
        <v>0.157439446366782</v>
      </c>
      <c r="S125" s="409">
        <v>1.1108823394267646</v>
      </c>
      <c r="T125" s="162">
        <v>133587.44748181759</v>
      </c>
      <c r="U125" s="162">
        <v>0</v>
      </c>
      <c r="V125" s="162">
        <v>0</v>
      </c>
      <c r="W125" s="162">
        <v>49808.659999999996</v>
      </c>
      <c r="X125" s="162">
        <v>529293.81871807051</v>
      </c>
      <c r="Y125" s="162">
        <v>0</v>
      </c>
      <c r="Z125" s="158">
        <v>0</v>
      </c>
      <c r="AA125" s="162">
        <v>78134.820267099814</v>
      </c>
      <c r="AB125" s="177">
        <f>SUM(Muut[[#This Row],[Arbetslöshetsgrad]:[Utbildningsbakgrund]])</f>
        <v>790824.74646698788</v>
      </c>
      <c r="AD125" s="62"/>
    </row>
    <row r="126" spans="1:30" s="104" customFormat="1">
      <c r="A126" s="90">
        <v>320</v>
      </c>
      <c r="B126" s="154" t="s">
        <v>116</v>
      </c>
      <c r="C126" s="403">
        <v>6996</v>
      </c>
      <c r="D126" s="136">
        <v>405.83333333333331</v>
      </c>
      <c r="E126" s="41">
        <v>2778</v>
      </c>
      <c r="F126" s="338">
        <f t="shared" si="4"/>
        <v>0.14608831293496519</v>
      </c>
      <c r="G126" s="385">
        <f>Muut[[#This Row],[Genomsnittlig arbetslöshetsgrad 2022, %]]/$F$12</f>
        <v>1.5392340391964405</v>
      </c>
      <c r="H126" s="169">
        <v>0</v>
      </c>
      <c r="I126" s="391">
        <v>5</v>
      </c>
      <c r="J126" s="397">
        <v>149</v>
      </c>
      <c r="K126" s="272">
        <v>3504.39</v>
      </c>
      <c r="L126" s="173">
        <f t="shared" si="5"/>
        <v>1.9963531456259149</v>
      </c>
      <c r="M126" s="385">
        <v>9.1659271645254918</v>
      </c>
      <c r="N126" s="169">
        <v>0</v>
      </c>
      <c r="O126" s="405">
        <v>0</v>
      </c>
      <c r="P126" s="272">
        <v>1552</v>
      </c>
      <c r="Q126" s="15">
        <v>224</v>
      </c>
      <c r="R126" s="161">
        <v>0.14432989690721648</v>
      </c>
      <c r="S126" s="409">
        <v>1.0183822239312765</v>
      </c>
      <c r="T126" s="162">
        <v>745932.70229838148</v>
      </c>
      <c r="U126" s="162">
        <v>0</v>
      </c>
      <c r="V126" s="162">
        <v>0</v>
      </c>
      <c r="W126" s="162">
        <v>255913.46</v>
      </c>
      <c r="X126" s="162">
        <v>2663104.042178635</v>
      </c>
      <c r="Y126" s="162">
        <v>0</v>
      </c>
      <c r="Z126" s="158">
        <v>0</v>
      </c>
      <c r="AA126" s="162">
        <v>202552.43595805787</v>
      </c>
      <c r="AB126" s="177">
        <f>SUM(Muut[[#This Row],[Arbetslöshetsgrad]:[Utbildningsbakgrund]])</f>
        <v>3867502.6404350745</v>
      </c>
      <c r="AD126" s="358"/>
    </row>
    <row r="127" spans="1:30" s="45" customFormat="1">
      <c r="A127" s="90">
        <v>322</v>
      </c>
      <c r="B127" s="154" t="s">
        <v>855</v>
      </c>
      <c r="C127" s="403">
        <v>6549</v>
      </c>
      <c r="D127" s="136">
        <v>210.33333333333334</v>
      </c>
      <c r="E127" s="41">
        <v>2743</v>
      </c>
      <c r="F127" s="338">
        <f t="shared" si="4"/>
        <v>7.6680034026005595E-2</v>
      </c>
      <c r="G127" s="385">
        <f>Muut[[#This Row],[Genomsnittlig arbetslöshetsgrad 2022, %]]/$F$12</f>
        <v>0.80792580958965821</v>
      </c>
      <c r="H127" s="169">
        <v>3</v>
      </c>
      <c r="I127" s="391">
        <v>4396</v>
      </c>
      <c r="J127" s="397">
        <v>207</v>
      </c>
      <c r="K127" s="272">
        <v>686.91</v>
      </c>
      <c r="L127" s="173">
        <f t="shared" si="5"/>
        <v>9.5340000873476871</v>
      </c>
      <c r="M127" s="385">
        <v>1.9192812418537561</v>
      </c>
      <c r="N127" s="169">
        <v>1</v>
      </c>
      <c r="O127" s="405">
        <v>0</v>
      </c>
      <c r="P127" s="272">
        <v>1691</v>
      </c>
      <c r="Q127" s="15">
        <v>301</v>
      </c>
      <c r="R127" s="161">
        <v>0.17800118273211119</v>
      </c>
      <c r="S127" s="409">
        <v>1.2559645937366515</v>
      </c>
      <c r="T127" s="162">
        <v>366514.92141747504</v>
      </c>
      <c r="U127" s="162">
        <v>134783.0043</v>
      </c>
      <c r="V127" s="162">
        <v>1201995.2028000001</v>
      </c>
      <c r="W127" s="162">
        <v>355530.77999999997</v>
      </c>
      <c r="X127" s="162">
        <v>522006.05458094738</v>
      </c>
      <c r="Y127" s="162">
        <v>2650249.3199999998</v>
      </c>
      <c r="Z127" s="158">
        <v>0</v>
      </c>
      <c r="AA127" s="162">
        <v>233845.62369616123</v>
      </c>
      <c r="AB127" s="177">
        <f>SUM(Muut[[#This Row],[Arbetslöshetsgrad]:[Utbildningsbakgrund]])</f>
        <v>5464924.9067945834</v>
      </c>
      <c r="AD127" s="62"/>
    </row>
    <row r="128" spans="1:30" s="45" customFormat="1">
      <c r="A128" s="154">
        <v>398</v>
      </c>
      <c r="B128" s="154" t="s">
        <v>856</v>
      </c>
      <c r="C128" s="403">
        <v>120175</v>
      </c>
      <c r="D128" s="136">
        <v>7654.5</v>
      </c>
      <c r="E128" s="41">
        <v>55809</v>
      </c>
      <c r="F128" s="338">
        <f t="shared" si="4"/>
        <v>0.13715529753265601</v>
      </c>
      <c r="G128" s="385">
        <f>Muut[[#This Row],[Genomsnittlig arbetslöshetsgrad 2022, %]]/$F$12</f>
        <v>1.4451128798534509</v>
      </c>
      <c r="H128" s="169">
        <v>0</v>
      </c>
      <c r="I128" s="391">
        <v>506</v>
      </c>
      <c r="J128" s="397">
        <v>10018</v>
      </c>
      <c r="K128" s="272">
        <v>459.5</v>
      </c>
      <c r="L128" s="173">
        <f t="shared" si="5"/>
        <v>261.53427638737759</v>
      </c>
      <c r="M128" s="385">
        <v>6.9965695434793973E-2</v>
      </c>
      <c r="N128" s="169">
        <v>0</v>
      </c>
      <c r="O128" s="405">
        <v>0</v>
      </c>
      <c r="P128" s="272">
        <v>36690</v>
      </c>
      <c r="Q128" s="15">
        <v>5701</v>
      </c>
      <c r="R128" s="161">
        <v>0.15538293813028073</v>
      </c>
      <c r="S128" s="409">
        <v>1.0963717530804895</v>
      </c>
      <c r="T128" s="162">
        <v>12029874.322101628</v>
      </c>
      <c r="U128" s="162">
        <v>0</v>
      </c>
      <c r="V128" s="162">
        <v>0</v>
      </c>
      <c r="W128" s="162">
        <v>17206315.719999999</v>
      </c>
      <c r="X128" s="162">
        <v>349189.53295183548</v>
      </c>
      <c r="Y128" s="162">
        <v>0</v>
      </c>
      <c r="Z128" s="158">
        <v>0</v>
      </c>
      <c r="AA128" s="162">
        <v>3745836.5963739119</v>
      </c>
      <c r="AB128" s="177">
        <f>SUM(Muut[[#This Row],[Arbetslöshetsgrad]:[Utbildningsbakgrund]])</f>
        <v>33331216.171427377</v>
      </c>
      <c r="AD128" s="62"/>
    </row>
    <row r="129" spans="1:30" s="45" customFormat="1">
      <c r="A129" s="90">
        <v>399</v>
      </c>
      <c r="B129" s="154" t="s">
        <v>857</v>
      </c>
      <c r="C129" s="403">
        <v>7817</v>
      </c>
      <c r="D129" s="136">
        <v>188.66666666666666</v>
      </c>
      <c r="E129" s="41">
        <v>3656</v>
      </c>
      <c r="F129" s="338">
        <f t="shared" si="4"/>
        <v>5.1604668125455867E-2</v>
      </c>
      <c r="G129" s="385">
        <f>Muut[[#This Row],[Genomsnittlig arbetslöshetsgrad 2022, %]]/$F$12</f>
        <v>0.54372358859054115</v>
      </c>
      <c r="H129" s="169">
        <v>0</v>
      </c>
      <c r="I129" s="391">
        <v>90</v>
      </c>
      <c r="J129" s="397">
        <v>140</v>
      </c>
      <c r="K129" s="272">
        <v>505.16</v>
      </c>
      <c r="L129" s="173">
        <f t="shared" si="5"/>
        <v>15.474305170639004</v>
      </c>
      <c r="M129" s="385">
        <v>1.1825039848766834</v>
      </c>
      <c r="N129" s="169">
        <v>0</v>
      </c>
      <c r="O129" s="405">
        <v>0</v>
      </c>
      <c r="P129" s="272">
        <v>2547</v>
      </c>
      <c r="Q129" s="15">
        <v>204</v>
      </c>
      <c r="R129" s="161">
        <v>8.0094228504122497E-2</v>
      </c>
      <c r="S129" s="409">
        <v>0.56513958851175339</v>
      </c>
      <c r="T129" s="162">
        <v>294417.40071768925</v>
      </c>
      <c r="U129" s="162">
        <v>0</v>
      </c>
      <c r="V129" s="162">
        <v>0</v>
      </c>
      <c r="W129" s="162">
        <v>240455.6</v>
      </c>
      <c r="X129" s="162">
        <v>383888.10547540634</v>
      </c>
      <c r="Y129" s="162">
        <v>0</v>
      </c>
      <c r="Z129" s="158">
        <v>0</v>
      </c>
      <c r="AA129" s="162">
        <v>125595.10192535898</v>
      </c>
      <c r="AB129" s="177">
        <f>SUM(Muut[[#This Row],[Arbetslöshetsgrad]:[Utbildningsbakgrund]])</f>
        <v>1044356.2081184547</v>
      </c>
      <c r="AD129" s="62"/>
    </row>
    <row r="130" spans="1:30" s="45" customFormat="1">
      <c r="A130" s="90">
        <v>400</v>
      </c>
      <c r="B130" s="154" t="s">
        <v>120</v>
      </c>
      <c r="C130" s="403">
        <v>8366</v>
      </c>
      <c r="D130" s="136">
        <v>281.91666666666669</v>
      </c>
      <c r="E130" s="41">
        <v>3930</v>
      </c>
      <c r="F130" s="338">
        <f t="shared" si="4"/>
        <v>7.1734520780322317E-2</v>
      </c>
      <c r="G130" s="385">
        <f>Muut[[#This Row],[Genomsnittlig arbetslöshetsgrad 2022, %]]/$F$12</f>
        <v>0.75581827151136327</v>
      </c>
      <c r="H130" s="169">
        <v>0</v>
      </c>
      <c r="I130" s="391">
        <v>25</v>
      </c>
      <c r="J130" s="397">
        <v>821</v>
      </c>
      <c r="K130" s="272">
        <v>531.88</v>
      </c>
      <c r="L130" s="173">
        <f t="shared" si="5"/>
        <v>15.729111829736031</v>
      </c>
      <c r="M130" s="385">
        <v>1.1633477926506404</v>
      </c>
      <c r="N130" s="169">
        <v>0</v>
      </c>
      <c r="O130" s="405">
        <v>0</v>
      </c>
      <c r="P130" s="272">
        <v>2595</v>
      </c>
      <c r="Q130" s="15">
        <v>560</v>
      </c>
      <c r="R130" s="161">
        <v>0.21579961464354527</v>
      </c>
      <c r="S130" s="409">
        <v>1.5226678338548569</v>
      </c>
      <c r="T130" s="162">
        <v>438006.37793107575</v>
      </c>
      <c r="U130" s="162">
        <v>0</v>
      </c>
      <c r="V130" s="162">
        <v>0</v>
      </c>
      <c r="W130" s="162">
        <v>1410100.34</v>
      </c>
      <c r="X130" s="162">
        <v>404193.5338115826</v>
      </c>
      <c r="Y130" s="162">
        <v>0</v>
      </c>
      <c r="Z130" s="158">
        <v>0</v>
      </c>
      <c r="AA130" s="162">
        <v>362159.50955698529</v>
      </c>
      <c r="AB130" s="177">
        <f>SUM(Muut[[#This Row],[Arbetslöshetsgrad]:[Utbildningsbakgrund]])</f>
        <v>2614459.7612996441</v>
      </c>
      <c r="AD130" s="62"/>
    </row>
    <row r="131" spans="1:30" s="45" customFormat="1">
      <c r="A131" s="90">
        <v>402</v>
      </c>
      <c r="B131" s="154" t="s">
        <v>121</v>
      </c>
      <c r="C131" s="403">
        <v>9099</v>
      </c>
      <c r="D131" s="136">
        <v>393.08333333333331</v>
      </c>
      <c r="E131" s="41">
        <v>4072</v>
      </c>
      <c r="F131" s="338">
        <f t="shared" si="4"/>
        <v>9.6533235101506215E-2</v>
      </c>
      <c r="G131" s="385">
        <f>Muut[[#This Row],[Genomsnittlig arbetslöshetsgrad 2022, %]]/$F$12</f>
        <v>1.0171056013778343</v>
      </c>
      <c r="H131" s="169">
        <v>0</v>
      </c>
      <c r="I131" s="391">
        <v>11</v>
      </c>
      <c r="J131" s="397">
        <v>214</v>
      </c>
      <c r="K131" s="272">
        <v>1096.71</v>
      </c>
      <c r="L131" s="173">
        <f t="shared" si="5"/>
        <v>8.2966326558525036</v>
      </c>
      <c r="M131" s="385">
        <v>2.2055246129971353</v>
      </c>
      <c r="N131" s="169">
        <v>0</v>
      </c>
      <c r="O131" s="405">
        <v>0</v>
      </c>
      <c r="P131" s="272">
        <v>2542</v>
      </c>
      <c r="Q131" s="15">
        <v>336</v>
      </c>
      <c r="R131" s="161">
        <v>0.13217938630999213</v>
      </c>
      <c r="S131" s="409">
        <v>0.93264902333281352</v>
      </c>
      <c r="T131" s="162">
        <v>641069.18066272011</v>
      </c>
      <c r="U131" s="162">
        <v>0</v>
      </c>
      <c r="V131" s="162">
        <v>0</v>
      </c>
      <c r="W131" s="162">
        <v>367553.56</v>
      </c>
      <c r="X131" s="162">
        <v>833426.88288053859</v>
      </c>
      <c r="Y131" s="162">
        <v>0</v>
      </c>
      <c r="Z131" s="158">
        <v>0</v>
      </c>
      <c r="AA131" s="162">
        <v>241261.91156176885</v>
      </c>
      <c r="AB131" s="177">
        <f>SUM(Muut[[#This Row],[Arbetslöshetsgrad]:[Utbildningsbakgrund]])</f>
        <v>2083311.5351050277</v>
      </c>
      <c r="AD131" s="62"/>
    </row>
    <row r="132" spans="1:30" s="45" customFormat="1">
      <c r="A132" s="90">
        <v>403</v>
      </c>
      <c r="B132" s="154" t="s">
        <v>122</v>
      </c>
      <c r="C132" s="403">
        <v>2820</v>
      </c>
      <c r="D132" s="136">
        <v>67.083333333333329</v>
      </c>
      <c r="E132" s="41">
        <v>1103</v>
      </c>
      <c r="F132" s="338">
        <f t="shared" si="4"/>
        <v>6.081897854336657E-2</v>
      </c>
      <c r="G132" s="385">
        <f>Muut[[#This Row],[Genomsnittlig arbetslöshetsgrad 2022, %]]/$F$12</f>
        <v>0.64080856382250528</v>
      </c>
      <c r="H132" s="169">
        <v>0</v>
      </c>
      <c r="I132" s="391">
        <v>11</v>
      </c>
      <c r="J132" s="397">
        <v>140</v>
      </c>
      <c r="K132" s="272">
        <v>420.89</v>
      </c>
      <c r="L132" s="173">
        <f t="shared" si="5"/>
        <v>6.700087908954834</v>
      </c>
      <c r="M132" s="385">
        <v>2.731072752496603</v>
      </c>
      <c r="N132" s="169">
        <v>0</v>
      </c>
      <c r="O132" s="405">
        <v>0</v>
      </c>
      <c r="P132" s="272">
        <v>661</v>
      </c>
      <c r="Q132" s="15">
        <v>87</v>
      </c>
      <c r="R132" s="161">
        <v>0.13161875945537066</v>
      </c>
      <c r="S132" s="409">
        <v>0.92869327725913597</v>
      </c>
      <c r="T132" s="162">
        <v>125176.44198907753</v>
      </c>
      <c r="U132" s="162">
        <v>0</v>
      </c>
      <c r="V132" s="162">
        <v>0</v>
      </c>
      <c r="W132" s="162">
        <v>240455.6</v>
      </c>
      <c r="X132" s="162">
        <v>319848.49297953863</v>
      </c>
      <c r="Y132" s="162">
        <v>0</v>
      </c>
      <c r="Z132" s="158">
        <v>0</v>
      </c>
      <c r="AA132" s="162">
        <v>74455.754640385814</v>
      </c>
      <c r="AB132" s="177">
        <f>SUM(Muut[[#This Row],[Arbetslöshetsgrad]:[Utbildningsbakgrund]])</f>
        <v>759936.28960900207</v>
      </c>
      <c r="AD132" s="62"/>
    </row>
    <row r="133" spans="1:30" s="45" customFormat="1">
      <c r="A133" s="90">
        <v>405</v>
      </c>
      <c r="B133" s="154" t="s">
        <v>858</v>
      </c>
      <c r="C133" s="403">
        <v>72650</v>
      </c>
      <c r="D133" s="136">
        <v>3364.1666666666665</v>
      </c>
      <c r="E133" s="41">
        <v>33319</v>
      </c>
      <c r="F133" s="338">
        <f t="shared" si="4"/>
        <v>0.10096841641906019</v>
      </c>
      <c r="G133" s="385">
        <f>Muut[[#This Row],[Genomsnittlig arbetslöshetsgrad 2022, %]]/$F$12</f>
        <v>1.0638361160701788</v>
      </c>
      <c r="H133" s="169">
        <v>0</v>
      </c>
      <c r="I133" s="391">
        <v>124</v>
      </c>
      <c r="J133" s="397">
        <v>6446</v>
      </c>
      <c r="K133" s="272">
        <v>1433.99</v>
      </c>
      <c r="L133" s="173">
        <f t="shared" si="5"/>
        <v>50.662835863569484</v>
      </c>
      <c r="M133" s="385">
        <v>0.36118048300246214</v>
      </c>
      <c r="N133" s="169">
        <v>0</v>
      </c>
      <c r="O133" s="405">
        <v>0</v>
      </c>
      <c r="P133" s="272">
        <v>21583</v>
      </c>
      <c r="Q133" s="15">
        <v>2731</v>
      </c>
      <c r="R133" s="161">
        <v>0.12653477273780289</v>
      </c>
      <c r="S133" s="409">
        <v>0.89282100262429653</v>
      </c>
      <c r="T133" s="162">
        <v>5353718.55177717</v>
      </c>
      <c r="U133" s="162">
        <v>0</v>
      </c>
      <c r="V133" s="162">
        <v>0</v>
      </c>
      <c r="W133" s="162">
        <v>11071262.84</v>
      </c>
      <c r="X133" s="162">
        <v>1089737.3196030522</v>
      </c>
      <c r="Y133" s="162">
        <v>0</v>
      </c>
      <c r="Z133" s="158">
        <v>0</v>
      </c>
      <c r="AA133" s="162">
        <v>1844067.7652498258</v>
      </c>
      <c r="AB133" s="177">
        <f>SUM(Muut[[#This Row],[Arbetslöshetsgrad]:[Utbildningsbakgrund]])</f>
        <v>19358786.476630047</v>
      </c>
      <c r="AD133" s="62"/>
    </row>
    <row r="134" spans="1:30" s="45" customFormat="1">
      <c r="A134" s="90">
        <v>407</v>
      </c>
      <c r="B134" s="154" t="s">
        <v>859</v>
      </c>
      <c r="C134" s="403">
        <v>2518</v>
      </c>
      <c r="D134" s="136">
        <v>115.08333333333333</v>
      </c>
      <c r="E134" s="41">
        <v>1169</v>
      </c>
      <c r="F134" s="338">
        <f t="shared" si="4"/>
        <v>9.8445965212432276E-2</v>
      </c>
      <c r="G134" s="385">
        <f>Muut[[#This Row],[Genomsnittlig arbetslöshetsgrad 2022, %]]/$F$12</f>
        <v>1.0372587487130631</v>
      </c>
      <c r="H134" s="169">
        <v>1</v>
      </c>
      <c r="I134" s="391">
        <v>751</v>
      </c>
      <c r="J134" s="397">
        <v>173</v>
      </c>
      <c r="K134" s="272">
        <v>329.89</v>
      </c>
      <c r="L134" s="173">
        <f t="shared" si="5"/>
        <v>7.6328473127406111</v>
      </c>
      <c r="M134" s="385">
        <v>2.3973265516441136</v>
      </c>
      <c r="N134" s="169">
        <v>0</v>
      </c>
      <c r="O134" s="405">
        <v>0</v>
      </c>
      <c r="P134" s="272">
        <v>722</v>
      </c>
      <c r="Q134" s="15">
        <v>163</v>
      </c>
      <c r="R134" s="161">
        <v>0.2257617728531856</v>
      </c>
      <c r="S134" s="409">
        <v>1.5929601644813431</v>
      </c>
      <c r="T134" s="162">
        <v>180920.60025180507</v>
      </c>
      <c r="U134" s="162">
        <v>51822.202600000004</v>
      </c>
      <c r="V134" s="162">
        <v>205345.40429999999</v>
      </c>
      <c r="W134" s="162">
        <v>297134.42</v>
      </c>
      <c r="X134" s="162">
        <v>250694.52671486614</v>
      </c>
      <c r="Y134" s="162">
        <v>0</v>
      </c>
      <c r="Z134" s="158">
        <v>0</v>
      </c>
      <c r="AA134" s="162">
        <v>114034.82512508315</v>
      </c>
      <c r="AB134" s="177">
        <f>SUM(Muut[[#This Row],[Arbetslöshetsgrad]:[Utbildningsbakgrund]])</f>
        <v>1099951.9789917544</v>
      </c>
      <c r="AD134" s="62"/>
    </row>
    <row r="135" spans="1:30" s="45" customFormat="1">
      <c r="A135" s="90">
        <v>408</v>
      </c>
      <c r="B135" s="154" t="s">
        <v>860</v>
      </c>
      <c r="C135" s="403">
        <v>14099</v>
      </c>
      <c r="D135" s="136">
        <v>342.75</v>
      </c>
      <c r="E135" s="41">
        <v>6270</v>
      </c>
      <c r="F135" s="338">
        <f t="shared" si="4"/>
        <v>5.466507177033493E-2</v>
      </c>
      <c r="G135" s="385">
        <f>Muut[[#This Row],[Genomsnittlig arbetslöshetsgrad 2022, %]]/$F$12</f>
        <v>0.57596899802295609</v>
      </c>
      <c r="H135" s="169">
        <v>0</v>
      </c>
      <c r="I135" s="391">
        <v>22</v>
      </c>
      <c r="J135" s="397">
        <v>411</v>
      </c>
      <c r="K135" s="272">
        <v>737.16</v>
      </c>
      <c r="L135" s="173">
        <f t="shared" si="5"/>
        <v>19.126105594443541</v>
      </c>
      <c r="M135" s="385">
        <v>0.95672521711866387</v>
      </c>
      <c r="N135" s="169">
        <v>0</v>
      </c>
      <c r="O135" s="405">
        <v>0</v>
      </c>
      <c r="P135" s="272">
        <v>4245</v>
      </c>
      <c r="Q135" s="15">
        <v>422</v>
      </c>
      <c r="R135" s="161">
        <v>9.9411071849234395E-2</v>
      </c>
      <c r="S135" s="409">
        <v>0.70143795985870572</v>
      </c>
      <c r="T135" s="162">
        <v>562513.05477951432</v>
      </c>
      <c r="U135" s="162">
        <v>0</v>
      </c>
      <c r="V135" s="162">
        <v>0</v>
      </c>
      <c r="W135" s="162">
        <v>705908.94</v>
      </c>
      <c r="X135" s="162">
        <v>560192.72276556038</v>
      </c>
      <c r="Y135" s="162">
        <v>0</v>
      </c>
      <c r="Z135" s="158">
        <v>0</v>
      </c>
      <c r="AA135" s="162">
        <v>281160.58302164159</v>
      </c>
      <c r="AB135" s="177">
        <f>SUM(Muut[[#This Row],[Arbetslöshetsgrad]:[Utbildningsbakgrund]])</f>
        <v>2109775.3005667161</v>
      </c>
      <c r="AD135" s="62"/>
    </row>
    <row r="136" spans="1:30" s="45" customFormat="1">
      <c r="A136" s="90">
        <v>410</v>
      </c>
      <c r="B136" s="154" t="s">
        <v>126</v>
      </c>
      <c r="C136" s="403">
        <v>18775</v>
      </c>
      <c r="D136" s="136">
        <v>736.83333333333337</v>
      </c>
      <c r="E136" s="41">
        <v>8460</v>
      </c>
      <c r="F136" s="338">
        <f t="shared" si="4"/>
        <v>8.7096138691883374E-2</v>
      </c>
      <c r="G136" s="385">
        <f>Muut[[#This Row],[Genomsnittlig arbetslöshetsgrad 2022, %]]/$F$12</f>
        <v>0.91767328038623963</v>
      </c>
      <c r="H136" s="169">
        <v>0</v>
      </c>
      <c r="I136" s="391">
        <v>26</v>
      </c>
      <c r="J136" s="397">
        <v>277</v>
      </c>
      <c r="K136" s="272">
        <v>648.51</v>
      </c>
      <c r="L136" s="173">
        <f t="shared" si="5"/>
        <v>28.950979938628549</v>
      </c>
      <c r="M136" s="385">
        <v>0.63204864105699465</v>
      </c>
      <c r="N136" s="169">
        <v>0</v>
      </c>
      <c r="O136" s="405">
        <v>0</v>
      </c>
      <c r="P136" s="272">
        <v>5990</v>
      </c>
      <c r="Q136" s="15">
        <v>486</v>
      </c>
      <c r="R136" s="161">
        <v>8.1135225375626049E-2</v>
      </c>
      <c r="S136" s="409">
        <v>0.57248479371056826</v>
      </c>
      <c r="T136" s="162">
        <v>1193474.7081849617</v>
      </c>
      <c r="U136" s="162">
        <v>0</v>
      </c>
      <c r="V136" s="162">
        <v>0</v>
      </c>
      <c r="W136" s="162">
        <v>475758.58</v>
      </c>
      <c r="X136" s="162">
        <v>492824.60068464593</v>
      </c>
      <c r="Y136" s="162">
        <v>0</v>
      </c>
      <c r="Z136" s="158">
        <v>0</v>
      </c>
      <c r="AA136" s="162">
        <v>305577.06891446962</v>
      </c>
      <c r="AB136" s="177">
        <f>SUM(Muut[[#This Row],[Arbetslöshetsgrad]:[Utbildningsbakgrund]])</f>
        <v>2467634.9577840776</v>
      </c>
      <c r="AD136" s="62"/>
    </row>
    <row r="137" spans="1:30" s="45" customFormat="1">
      <c r="A137" s="90">
        <v>416</v>
      </c>
      <c r="B137" s="154" t="s">
        <v>127</v>
      </c>
      <c r="C137" s="403">
        <v>2886</v>
      </c>
      <c r="D137" s="136">
        <v>103.41666666666667</v>
      </c>
      <c r="E137" s="41">
        <v>1342</v>
      </c>
      <c r="F137" s="338">
        <f t="shared" si="4"/>
        <v>7.7061599602583214E-2</v>
      </c>
      <c r="G137" s="385">
        <f>Muut[[#This Row],[Genomsnittlig arbetslöshetsgrad 2022, %]]/$F$12</f>
        <v>0.81194610876249718</v>
      </c>
      <c r="H137" s="169">
        <v>0</v>
      </c>
      <c r="I137" s="391">
        <v>3</v>
      </c>
      <c r="J137" s="397">
        <v>76</v>
      </c>
      <c r="K137" s="272">
        <v>217.96</v>
      </c>
      <c r="L137" s="173">
        <f t="shared" si="5"/>
        <v>13.240961644338411</v>
      </c>
      <c r="M137" s="385">
        <v>1.3819560858936977</v>
      </c>
      <c r="N137" s="169">
        <v>0</v>
      </c>
      <c r="O137" s="405">
        <v>0</v>
      </c>
      <c r="P137" s="272">
        <v>886</v>
      </c>
      <c r="Q137" s="15">
        <v>97</v>
      </c>
      <c r="R137" s="161">
        <v>0.10948081264108352</v>
      </c>
      <c r="S137" s="409">
        <v>0.77248938608266549</v>
      </c>
      <c r="T137" s="162">
        <v>162318.76106918103</v>
      </c>
      <c r="U137" s="162">
        <v>0</v>
      </c>
      <c r="V137" s="162">
        <v>0</v>
      </c>
      <c r="W137" s="162">
        <v>130533.04</v>
      </c>
      <c r="X137" s="162">
        <v>165635.14820931896</v>
      </c>
      <c r="Y137" s="162">
        <v>0</v>
      </c>
      <c r="Z137" s="158">
        <v>0</v>
      </c>
      <c r="AA137" s="162">
        <v>63381.966188908904</v>
      </c>
      <c r="AB137" s="177">
        <f>SUM(Muut[[#This Row],[Arbetslöshetsgrad]:[Utbildningsbakgrund]])</f>
        <v>521868.91546740883</v>
      </c>
      <c r="AD137" s="62"/>
    </row>
    <row r="138" spans="1:30" s="45" customFormat="1">
      <c r="A138" s="90">
        <v>418</v>
      </c>
      <c r="B138" s="154" t="s">
        <v>128</v>
      </c>
      <c r="C138" s="403">
        <v>24580</v>
      </c>
      <c r="D138" s="136">
        <v>692.75</v>
      </c>
      <c r="E138" s="41">
        <v>11603</v>
      </c>
      <c r="F138" s="338">
        <f t="shared" si="4"/>
        <v>5.9704386796518141E-2</v>
      </c>
      <c r="G138" s="385">
        <f>Muut[[#This Row],[Genomsnittlig arbetslöshetsgrad 2022, %]]/$F$12</f>
        <v>0.62906486220743996</v>
      </c>
      <c r="H138" s="169">
        <v>0</v>
      </c>
      <c r="I138" s="391">
        <v>70</v>
      </c>
      <c r="J138" s="397">
        <v>725</v>
      </c>
      <c r="K138" s="272">
        <v>269.58</v>
      </c>
      <c r="L138" s="173">
        <f t="shared" si="5"/>
        <v>91.178870836115451</v>
      </c>
      <c r="M138" s="385">
        <v>0.20068714779730065</v>
      </c>
      <c r="N138" s="169">
        <v>0</v>
      </c>
      <c r="O138" s="405">
        <v>0</v>
      </c>
      <c r="P138" s="272">
        <v>8586</v>
      </c>
      <c r="Q138" s="15">
        <v>572</v>
      </c>
      <c r="R138" s="161">
        <v>6.6620079198695545E-2</v>
      </c>
      <c r="S138" s="409">
        <v>0.47006688057471424</v>
      </c>
      <c r="T138" s="162">
        <v>1071081.4394655882</v>
      </c>
      <c r="U138" s="162">
        <v>0</v>
      </c>
      <c r="V138" s="162">
        <v>0</v>
      </c>
      <c r="W138" s="162">
        <v>1245216.5</v>
      </c>
      <c r="X138" s="162">
        <v>204862.92555637824</v>
      </c>
      <c r="Y138" s="162">
        <v>0</v>
      </c>
      <c r="Z138" s="158">
        <v>0</v>
      </c>
      <c r="AA138" s="162">
        <v>328487.15477428772</v>
      </c>
      <c r="AB138" s="177">
        <f>SUM(Muut[[#This Row],[Arbetslöshetsgrad]:[Utbildningsbakgrund]])</f>
        <v>2849648.0197962541</v>
      </c>
      <c r="AD138" s="62"/>
    </row>
    <row r="139" spans="1:30" s="45" customFormat="1">
      <c r="A139" s="90">
        <v>420</v>
      </c>
      <c r="B139" s="154" t="s">
        <v>129</v>
      </c>
      <c r="C139" s="403">
        <v>9177</v>
      </c>
      <c r="D139" s="136">
        <v>321.33333333333331</v>
      </c>
      <c r="E139" s="41">
        <v>4034</v>
      </c>
      <c r="F139" s="338">
        <f t="shared" si="4"/>
        <v>7.9656255164435627E-2</v>
      </c>
      <c r="G139" s="385">
        <f>Muut[[#This Row],[Genomsnittlig arbetslöshetsgrad 2022, %]]/$F$12</f>
        <v>0.83928424471983099</v>
      </c>
      <c r="H139" s="169">
        <v>0</v>
      </c>
      <c r="I139" s="391">
        <v>15</v>
      </c>
      <c r="J139" s="397">
        <v>208</v>
      </c>
      <c r="K139" s="272">
        <v>1136.26</v>
      </c>
      <c r="L139" s="173">
        <f t="shared" si="5"/>
        <v>8.0764965764877754</v>
      </c>
      <c r="M139" s="385">
        <v>2.2656392353026815</v>
      </c>
      <c r="N139" s="169">
        <v>0</v>
      </c>
      <c r="O139" s="405">
        <v>0</v>
      </c>
      <c r="P139" s="272">
        <v>2453</v>
      </c>
      <c r="Q139" s="15">
        <v>271</v>
      </c>
      <c r="R139" s="161">
        <v>0.11047696697920913</v>
      </c>
      <c r="S139" s="409">
        <v>0.77951818532646522</v>
      </c>
      <c r="T139" s="162">
        <v>533525.2645605026</v>
      </c>
      <c r="U139" s="162">
        <v>0</v>
      </c>
      <c r="V139" s="162">
        <v>0</v>
      </c>
      <c r="W139" s="162">
        <v>357248.32</v>
      </c>
      <c r="X139" s="162">
        <v>863482.26052633859</v>
      </c>
      <c r="Y139" s="162">
        <v>0</v>
      </c>
      <c r="Z139" s="158">
        <v>0</v>
      </c>
      <c r="AA139" s="162">
        <v>203377.93933504581</v>
      </c>
      <c r="AB139" s="177">
        <f>SUM(Muut[[#This Row],[Arbetslöshetsgrad]:[Utbildningsbakgrund]])</f>
        <v>1957633.784421887</v>
      </c>
      <c r="AD139" s="62"/>
    </row>
    <row r="140" spans="1:30" s="45" customFormat="1">
      <c r="A140" s="90">
        <v>421</v>
      </c>
      <c r="B140" s="154" t="s">
        <v>130</v>
      </c>
      <c r="C140" s="403">
        <v>695</v>
      </c>
      <c r="D140" s="136">
        <v>23.583333333333332</v>
      </c>
      <c r="E140" s="41">
        <v>277</v>
      </c>
      <c r="F140" s="338">
        <f t="shared" si="4"/>
        <v>8.5138387484957875E-2</v>
      </c>
      <c r="G140" s="385">
        <f>Muut[[#This Row],[Genomsnittlig arbetslöshetsgrad 2022, %]]/$F$12</f>
        <v>0.89704577612230074</v>
      </c>
      <c r="H140" s="169">
        <v>0</v>
      </c>
      <c r="I140" s="391">
        <v>1</v>
      </c>
      <c r="J140" s="397">
        <v>11</v>
      </c>
      <c r="K140" s="272">
        <v>480.06</v>
      </c>
      <c r="L140" s="173">
        <f t="shared" si="5"/>
        <v>1.4477356997042037</v>
      </c>
      <c r="M140" s="385">
        <v>12.639342617037874</v>
      </c>
      <c r="N140" s="169">
        <v>0</v>
      </c>
      <c r="O140" s="405">
        <v>0</v>
      </c>
      <c r="P140" s="272">
        <v>147</v>
      </c>
      <c r="Q140" s="15">
        <v>15</v>
      </c>
      <c r="R140" s="161">
        <v>0.10204081632653061</v>
      </c>
      <c r="S140" s="409">
        <v>0.71999326327502799</v>
      </c>
      <c r="T140" s="162">
        <v>43186.160833834278</v>
      </c>
      <c r="U140" s="162">
        <v>0</v>
      </c>
      <c r="V140" s="162">
        <v>0</v>
      </c>
      <c r="W140" s="162">
        <v>18892.939999999999</v>
      </c>
      <c r="X140" s="162">
        <v>364813.76972548018</v>
      </c>
      <c r="Y140" s="162">
        <v>0</v>
      </c>
      <c r="Z140" s="158">
        <v>0</v>
      </c>
      <c r="AA140" s="162">
        <v>14226.238890061786</v>
      </c>
      <c r="AB140" s="177">
        <f>SUM(Muut[[#This Row],[Arbetslöshetsgrad]:[Utbildningsbakgrund]])</f>
        <v>441119.10944937624</v>
      </c>
      <c r="AD140" s="62"/>
    </row>
    <row r="141" spans="1:30" s="45" customFormat="1">
      <c r="A141" s="90">
        <v>422</v>
      </c>
      <c r="B141" s="154" t="s">
        <v>131</v>
      </c>
      <c r="C141" s="403">
        <v>10372</v>
      </c>
      <c r="D141" s="136">
        <v>567.16666666666663</v>
      </c>
      <c r="E141" s="41">
        <v>4026</v>
      </c>
      <c r="F141" s="338">
        <f t="shared" ref="F141:F204" si="6">D141/E141</f>
        <v>0.14087597284318595</v>
      </c>
      <c r="G141" s="385">
        <f>Muut[[#This Row],[Genomsnittlig arbetslöshetsgrad 2022, %]]/$F$12</f>
        <v>1.4843151265746859</v>
      </c>
      <c r="H141" s="169">
        <v>0</v>
      </c>
      <c r="I141" s="391">
        <v>11</v>
      </c>
      <c r="J141" s="397">
        <v>545</v>
      </c>
      <c r="K141" s="272">
        <v>3417.86</v>
      </c>
      <c r="L141" s="173">
        <f t="shared" si="5"/>
        <v>3.0346474109530526</v>
      </c>
      <c r="M141" s="385">
        <v>6.0298364355059411</v>
      </c>
      <c r="N141" s="169">
        <v>3</v>
      </c>
      <c r="O141" s="405">
        <v>239</v>
      </c>
      <c r="P141" s="272">
        <v>2350</v>
      </c>
      <c r="Q141" s="15">
        <v>420</v>
      </c>
      <c r="R141" s="161">
        <v>0.17872340425531916</v>
      </c>
      <c r="S141" s="409">
        <v>1.2610605411234108</v>
      </c>
      <c r="T141" s="162">
        <v>1066433.573458517</v>
      </c>
      <c r="U141" s="162">
        <v>0</v>
      </c>
      <c r="V141" s="162">
        <v>0</v>
      </c>
      <c r="W141" s="162">
        <v>936059.29999999993</v>
      </c>
      <c r="X141" s="162">
        <v>2597346.9795315787</v>
      </c>
      <c r="Y141" s="162">
        <v>0</v>
      </c>
      <c r="Z141" s="158">
        <v>70748.78</v>
      </c>
      <c r="AA141" s="162">
        <v>371856.4376818852</v>
      </c>
      <c r="AB141" s="177">
        <f>SUM(Muut[[#This Row],[Arbetslöshetsgrad]:[Utbildningsbakgrund]])</f>
        <v>5042445.0706719812</v>
      </c>
      <c r="AD141" s="62"/>
    </row>
    <row r="142" spans="1:30" s="45" customFormat="1">
      <c r="A142" s="154">
        <v>423</v>
      </c>
      <c r="B142" s="154" t="s">
        <v>861</v>
      </c>
      <c r="C142" s="403">
        <v>20497</v>
      </c>
      <c r="D142" s="136">
        <v>472.5</v>
      </c>
      <c r="E142" s="41">
        <v>9961</v>
      </c>
      <c r="F142" s="338">
        <f t="shared" si="6"/>
        <v>4.7434996486296559E-2</v>
      </c>
      <c r="G142" s="385">
        <f>Muut[[#This Row],[Genomsnittlig arbetslöshetsgrad 2022, %]]/$F$12</f>
        <v>0.4997905703338158</v>
      </c>
      <c r="H142" s="169">
        <v>0</v>
      </c>
      <c r="I142" s="391">
        <v>303</v>
      </c>
      <c r="J142" s="397">
        <v>846</v>
      </c>
      <c r="K142" s="272">
        <v>300.54000000000002</v>
      </c>
      <c r="L142" s="173">
        <f t="shared" ref="L142:L205" si="7">C142/K142</f>
        <v>68.200572303187585</v>
      </c>
      <c r="M142" s="385">
        <v>0.26830313748882206</v>
      </c>
      <c r="N142" s="169">
        <v>0</v>
      </c>
      <c r="O142" s="405">
        <v>0</v>
      </c>
      <c r="P142" s="272">
        <v>7066</v>
      </c>
      <c r="Q142" s="15">
        <v>599</v>
      </c>
      <c r="R142" s="161">
        <v>8.4772148315878856E-2</v>
      </c>
      <c r="S142" s="409">
        <v>0.59814668186768605</v>
      </c>
      <c r="T142" s="162">
        <v>709616.24106555898</v>
      </c>
      <c r="U142" s="162">
        <v>0</v>
      </c>
      <c r="V142" s="162">
        <v>0</v>
      </c>
      <c r="W142" s="162">
        <v>1453038.84</v>
      </c>
      <c r="X142" s="162">
        <v>228390.47276027128</v>
      </c>
      <c r="Y142" s="162">
        <v>0</v>
      </c>
      <c r="Z142" s="158">
        <v>0</v>
      </c>
      <c r="AA142" s="162">
        <v>348557.84246221895</v>
      </c>
      <c r="AB142" s="177">
        <f>SUM(Muut[[#This Row],[Arbetslöshetsgrad]:[Utbildningsbakgrund]])</f>
        <v>2739603.3962880489</v>
      </c>
      <c r="AD142" s="62"/>
    </row>
    <row r="143" spans="1:30" s="45" customFormat="1">
      <c r="A143" s="90">
        <v>425</v>
      </c>
      <c r="B143" s="154" t="s">
        <v>862</v>
      </c>
      <c r="C143" s="403">
        <v>10258</v>
      </c>
      <c r="D143" s="136">
        <v>228.16666666666666</v>
      </c>
      <c r="E143" s="41">
        <v>4480</v>
      </c>
      <c r="F143" s="338">
        <f t="shared" si="6"/>
        <v>5.0930059523809523E-2</v>
      </c>
      <c r="G143" s="385">
        <f>Muut[[#This Row],[Genomsnittlig arbetslöshetsgrad 2022, %]]/$F$12</f>
        <v>0.53661569267520515</v>
      </c>
      <c r="H143" s="169">
        <v>0</v>
      </c>
      <c r="I143" s="391">
        <v>11</v>
      </c>
      <c r="J143" s="397">
        <v>82</v>
      </c>
      <c r="K143" s="272">
        <v>637.30999999999995</v>
      </c>
      <c r="L143" s="173">
        <f t="shared" si="7"/>
        <v>16.095777565078222</v>
      </c>
      <c r="M143" s="385">
        <v>1.1368464464356904</v>
      </c>
      <c r="N143" s="169">
        <v>0</v>
      </c>
      <c r="O143" s="405">
        <v>0</v>
      </c>
      <c r="P143" s="272">
        <v>3423</v>
      </c>
      <c r="Q143" s="15">
        <v>184</v>
      </c>
      <c r="R143" s="161">
        <v>5.375401694420099E-2</v>
      </c>
      <c r="S143" s="409">
        <v>0.37928479472320492</v>
      </c>
      <c r="T143" s="162">
        <v>381303.9035262703</v>
      </c>
      <c r="U143" s="162">
        <v>0</v>
      </c>
      <c r="V143" s="162">
        <v>0</v>
      </c>
      <c r="W143" s="162">
        <v>140838.28</v>
      </c>
      <c r="X143" s="162">
        <v>484313.34329822462</v>
      </c>
      <c r="Y143" s="162">
        <v>0</v>
      </c>
      <c r="Z143" s="158">
        <v>0</v>
      </c>
      <c r="AA143" s="162">
        <v>110612.69835201418</v>
      </c>
      <c r="AB143" s="177">
        <f>SUM(Muut[[#This Row],[Arbetslöshetsgrad]:[Utbildningsbakgrund]])</f>
        <v>1117068.225176509</v>
      </c>
      <c r="AD143" s="62"/>
    </row>
    <row r="144" spans="1:30" s="45" customFormat="1">
      <c r="A144" s="90">
        <v>426</v>
      </c>
      <c r="B144" s="154" t="s">
        <v>134</v>
      </c>
      <c r="C144" s="403">
        <v>11962</v>
      </c>
      <c r="D144" s="136">
        <v>546.41666666666663</v>
      </c>
      <c r="E144" s="41">
        <v>5639</v>
      </c>
      <c r="F144" s="338">
        <f t="shared" si="6"/>
        <v>9.6899568481409223E-2</v>
      </c>
      <c r="G144" s="385">
        <f>Muut[[#This Row],[Genomsnittlig arbetslöshetsgrad 2022, %]]/$F$12</f>
        <v>1.0209654091660973</v>
      </c>
      <c r="H144" s="169">
        <v>0</v>
      </c>
      <c r="I144" s="391">
        <v>7</v>
      </c>
      <c r="J144" s="397">
        <v>257</v>
      </c>
      <c r="K144" s="272">
        <v>727.19</v>
      </c>
      <c r="L144" s="173">
        <f t="shared" si="7"/>
        <v>16.449621144405175</v>
      </c>
      <c r="M144" s="385">
        <v>1.1123920342507174</v>
      </c>
      <c r="N144" s="169">
        <v>3</v>
      </c>
      <c r="O144" s="405">
        <v>463</v>
      </c>
      <c r="P144" s="272">
        <v>3781</v>
      </c>
      <c r="Q144" s="15">
        <v>322</v>
      </c>
      <c r="R144" s="161">
        <v>8.5162655382174032E-2</v>
      </c>
      <c r="S144" s="409">
        <v>0.60090207394622541</v>
      </c>
      <c r="T144" s="162">
        <v>845979.84030729521</v>
      </c>
      <c r="U144" s="162">
        <v>0</v>
      </c>
      <c r="V144" s="162">
        <v>0</v>
      </c>
      <c r="W144" s="162">
        <v>441407.77999999997</v>
      </c>
      <c r="X144" s="162">
        <v>552616.18382425513</v>
      </c>
      <c r="Y144" s="162">
        <v>0</v>
      </c>
      <c r="Z144" s="158">
        <v>137057.25999999998</v>
      </c>
      <c r="AA144" s="162">
        <v>204354.57300092719</v>
      </c>
      <c r="AB144" s="177">
        <f>SUM(Muut[[#This Row],[Arbetslöshetsgrad]:[Utbildningsbakgrund]])</f>
        <v>2181415.6371324775</v>
      </c>
      <c r="AD144" s="62"/>
    </row>
    <row r="145" spans="1:30" s="45" customFormat="1">
      <c r="A145" s="90">
        <v>430</v>
      </c>
      <c r="B145" s="154" t="s">
        <v>135</v>
      </c>
      <c r="C145" s="403">
        <v>15392</v>
      </c>
      <c r="D145" s="136">
        <v>545.58333333333337</v>
      </c>
      <c r="E145" s="41">
        <v>6664</v>
      </c>
      <c r="F145" s="338">
        <f t="shared" si="6"/>
        <v>8.1870248099239706E-2</v>
      </c>
      <c r="G145" s="385">
        <f>Muut[[#This Row],[Genomsnittlig arbetslöshetsgrad 2022, %]]/$F$12</f>
        <v>0.86261159527461462</v>
      </c>
      <c r="H145" s="169">
        <v>0</v>
      </c>
      <c r="I145" s="391">
        <v>33</v>
      </c>
      <c r="J145" s="397">
        <v>660</v>
      </c>
      <c r="K145" s="272">
        <v>848.09</v>
      </c>
      <c r="L145" s="173">
        <f t="shared" si="7"/>
        <v>18.149017203362849</v>
      </c>
      <c r="M145" s="385">
        <v>1.008232419554264</v>
      </c>
      <c r="N145" s="169">
        <v>0</v>
      </c>
      <c r="O145" s="405">
        <v>0</v>
      </c>
      <c r="P145" s="272">
        <v>4192</v>
      </c>
      <c r="Q145" s="15">
        <v>663</v>
      </c>
      <c r="R145" s="161">
        <v>0.15815839694656489</v>
      </c>
      <c r="S145" s="409">
        <v>1.1159552072526639</v>
      </c>
      <c r="T145" s="162">
        <v>919719.79531031987</v>
      </c>
      <c r="U145" s="162">
        <v>0</v>
      </c>
      <c r="V145" s="162">
        <v>0</v>
      </c>
      <c r="W145" s="162">
        <v>1133576.3999999999</v>
      </c>
      <c r="X145" s="162">
        <v>644492.16757589148</v>
      </c>
      <c r="Y145" s="162">
        <v>0</v>
      </c>
      <c r="Z145" s="158">
        <v>0</v>
      </c>
      <c r="AA145" s="162">
        <v>488335.92789743829</v>
      </c>
      <c r="AB145" s="177">
        <f>SUM(Muut[[#This Row],[Arbetslöshetsgrad]:[Utbildningsbakgrund]])</f>
        <v>3186124.2907836498</v>
      </c>
      <c r="AD145" s="62"/>
    </row>
    <row r="146" spans="1:30" s="45" customFormat="1">
      <c r="A146" s="90">
        <v>433</v>
      </c>
      <c r="B146" s="154" t="s">
        <v>136</v>
      </c>
      <c r="C146" s="403">
        <v>7749</v>
      </c>
      <c r="D146" s="136">
        <v>204.33333333333334</v>
      </c>
      <c r="E146" s="41">
        <v>3611</v>
      </c>
      <c r="F146" s="338">
        <f t="shared" si="6"/>
        <v>5.6586356503277029E-2</v>
      </c>
      <c r="G146" s="385">
        <f>Muut[[#This Row],[Genomsnittlig arbetslöshetsgrad 2022, %]]/$F$12</f>
        <v>0.59621227964158519</v>
      </c>
      <c r="H146" s="169">
        <v>0</v>
      </c>
      <c r="I146" s="391">
        <v>37</v>
      </c>
      <c r="J146" s="397">
        <v>246</v>
      </c>
      <c r="K146" s="272">
        <v>597.69000000000005</v>
      </c>
      <c r="L146" s="173">
        <f t="shared" si="7"/>
        <v>12.964914922451436</v>
      </c>
      <c r="M146" s="385">
        <v>1.4113804554005187</v>
      </c>
      <c r="N146" s="169">
        <v>0</v>
      </c>
      <c r="O146" s="405">
        <v>0</v>
      </c>
      <c r="P146" s="272">
        <v>2309</v>
      </c>
      <c r="Q146" s="15">
        <v>296</v>
      </c>
      <c r="R146" s="161">
        <v>0.12819402338674751</v>
      </c>
      <c r="S146" s="409">
        <v>0.90452856565968009</v>
      </c>
      <c r="T146" s="162">
        <v>320030.79110887693</v>
      </c>
      <c r="U146" s="162">
        <v>0</v>
      </c>
      <c r="V146" s="162">
        <v>0</v>
      </c>
      <c r="W146" s="162">
        <v>422514.83999999997</v>
      </c>
      <c r="X146" s="162">
        <v>454204.77029375971</v>
      </c>
      <c r="Y146" s="162">
        <v>0</v>
      </c>
      <c r="Z146" s="158">
        <v>0</v>
      </c>
      <c r="AA146" s="162">
        <v>199271.32444608974</v>
      </c>
      <c r="AB146" s="177">
        <f>SUM(Muut[[#This Row],[Arbetslöshetsgrad]:[Utbildningsbakgrund]])</f>
        <v>1396021.7258487265</v>
      </c>
      <c r="AD146" s="62"/>
    </row>
    <row r="147" spans="1:30" s="45" customFormat="1">
      <c r="A147" s="90">
        <v>434</v>
      </c>
      <c r="B147" s="154" t="s">
        <v>863</v>
      </c>
      <c r="C147" s="403">
        <v>14568</v>
      </c>
      <c r="D147" s="136">
        <v>702</v>
      </c>
      <c r="E147" s="41">
        <v>6745</v>
      </c>
      <c r="F147" s="338">
        <f t="shared" si="6"/>
        <v>0.10407709414381024</v>
      </c>
      <c r="G147" s="385">
        <f>Muut[[#This Row],[Genomsnittlig arbetslöshetsgrad 2022, %]]/$F$12</f>
        <v>1.0965901569287186</v>
      </c>
      <c r="H147" s="169">
        <v>1</v>
      </c>
      <c r="I147" s="391">
        <v>5747</v>
      </c>
      <c r="J147" s="397">
        <v>720</v>
      </c>
      <c r="K147" s="272">
        <v>819.82</v>
      </c>
      <c r="L147" s="173">
        <f t="shared" si="7"/>
        <v>17.769754336317728</v>
      </c>
      <c r="M147" s="385">
        <v>1.0297512943147593</v>
      </c>
      <c r="N147" s="169">
        <v>3</v>
      </c>
      <c r="O147" s="405">
        <v>708</v>
      </c>
      <c r="P147" s="272">
        <v>4182</v>
      </c>
      <c r="Q147" s="15">
        <v>660</v>
      </c>
      <c r="R147" s="161">
        <v>0.15781922525107603</v>
      </c>
      <c r="S147" s="409">
        <v>1.1135620341613774</v>
      </c>
      <c r="T147" s="162">
        <v>1106596.9368831497</v>
      </c>
      <c r="U147" s="162">
        <v>299819.63760000002</v>
      </c>
      <c r="V147" s="162">
        <v>1571398.1871</v>
      </c>
      <c r="W147" s="162">
        <v>1236628.8</v>
      </c>
      <c r="X147" s="162">
        <v>623008.84201213007</v>
      </c>
      <c r="Y147" s="162">
        <v>0</v>
      </c>
      <c r="Z147" s="158">
        <v>209582.15999999997</v>
      </c>
      <c r="AA147" s="162">
        <v>461202.02781943762</v>
      </c>
      <c r="AB147" s="177">
        <f>SUM(Muut[[#This Row],[Arbetslöshetsgrad]:[Utbildningsbakgrund]])</f>
        <v>5508236.591414717</v>
      </c>
      <c r="AD147" s="62"/>
    </row>
    <row r="148" spans="1:30" s="45" customFormat="1">
      <c r="A148" s="90">
        <v>435</v>
      </c>
      <c r="B148" s="154" t="s">
        <v>138</v>
      </c>
      <c r="C148" s="403">
        <v>692</v>
      </c>
      <c r="D148" s="136">
        <v>28.666666666666668</v>
      </c>
      <c r="E148" s="41">
        <v>284</v>
      </c>
      <c r="F148" s="338">
        <f t="shared" si="6"/>
        <v>0.10093896713615023</v>
      </c>
      <c r="G148" s="385">
        <f>Muut[[#This Row],[Genomsnittlig arbetslöshetsgrad 2022, %]]/$F$12</f>
        <v>1.0635258288351888</v>
      </c>
      <c r="H148" s="169">
        <v>0</v>
      </c>
      <c r="I148" s="391">
        <v>0</v>
      </c>
      <c r="J148" s="397">
        <v>4</v>
      </c>
      <c r="K148" s="272">
        <v>214.5</v>
      </c>
      <c r="L148" s="173">
        <f t="shared" si="7"/>
        <v>3.2261072261072261</v>
      </c>
      <c r="M148" s="385">
        <v>5.6719836772314096</v>
      </c>
      <c r="N148" s="169">
        <v>3</v>
      </c>
      <c r="O148" s="405">
        <v>309</v>
      </c>
      <c r="P148" s="272">
        <v>140</v>
      </c>
      <c r="Q148" s="15">
        <v>23</v>
      </c>
      <c r="R148" s="161">
        <v>0.16428571428571428</v>
      </c>
      <c r="S148" s="409">
        <v>1.159189153872795</v>
      </c>
      <c r="T148" s="162">
        <v>50979.940441082159</v>
      </c>
      <c r="U148" s="162">
        <v>0</v>
      </c>
      <c r="V148" s="162">
        <v>0</v>
      </c>
      <c r="W148" s="162">
        <v>6870.16</v>
      </c>
      <c r="X148" s="162">
        <v>163005.77762387093</v>
      </c>
      <c r="Y148" s="162">
        <v>0</v>
      </c>
      <c r="Z148" s="158">
        <v>91470.18</v>
      </c>
      <c r="AA148" s="162">
        <v>22805.377370065664</v>
      </c>
      <c r="AB148" s="177">
        <f>SUM(Muut[[#This Row],[Arbetslöshetsgrad]:[Utbildningsbakgrund]])</f>
        <v>335131.43543501874</v>
      </c>
      <c r="AD148" s="62"/>
    </row>
    <row r="149" spans="1:30" s="45" customFormat="1">
      <c r="A149" s="90">
        <v>436</v>
      </c>
      <c r="B149" s="154" t="s">
        <v>139</v>
      </c>
      <c r="C149" s="403">
        <v>1988</v>
      </c>
      <c r="D149" s="136">
        <v>49.666666666666664</v>
      </c>
      <c r="E149" s="41">
        <v>824</v>
      </c>
      <c r="F149" s="338">
        <f t="shared" si="6"/>
        <v>6.0275080906148866E-2</v>
      </c>
      <c r="G149" s="385">
        <f>Muut[[#This Row],[Genomsnittlig arbetslöshetsgrad 2022, %]]/$F$12</f>
        <v>0.63507788119482178</v>
      </c>
      <c r="H149" s="169">
        <v>0</v>
      </c>
      <c r="I149" s="391">
        <v>3</v>
      </c>
      <c r="J149" s="397">
        <v>33</v>
      </c>
      <c r="K149" s="272">
        <v>214.12</v>
      </c>
      <c r="L149" s="173">
        <f t="shared" si="7"/>
        <v>9.2845133569960776</v>
      </c>
      <c r="M149" s="385">
        <v>1.9708547797704696</v>
      </c>
      <c r="N149" s="169">
        <v>0</v>
      </c>
      <c r="O149" s="405">
        <v>0</v>
      </c>
      <c r="P149" s="272">
        <v>548</v>
      </c>
      <c r="Q149" s="15">
        <v>53</v>
      </c>
      <c r="R149" s="161">
        <v>9.6715328467153291E-2</v>
      </c>
      <c r="S149" s="409">
        <v>0.6824169725274627</v>
      </c>
      <c r="T149" s="162">
        <v>87455.787522766215</v>
      </c>
      <c r="U149" s="162">
        <v>0</v>
      </c>
      <c r="V149" s="162">
        <v>0</v>
      </c>
      <c r="W149" s="162">
        <v>56678.82</v>
      </c>
      <c r="X149" s="162">
        <v>162717.00281968879</v>
      </c>
      <c r="Y149" s="162">
        <v>0</v>
      </c>
      <c r="Z149" s="158">
        <v>0</v>
      </c>
      <c r="AA149" s="162">
        <v>38569.415683564061</v>
      </c>
      <c r="AB149" s="177">
        <f>SUM(Muut[[#This Row],[Arbetslöshetsgrad]:[Utbildningsbakgrund]])</f>
        <v>345421.02602601901</v>
      </c>
      <c r="AD149" s="62"/>
    </row>
    <row r="150" spans="1:30" s="45" customFormat="1">
      <c r="A150" s="90">
        <v>440</v>
      </c>
      <c r="B150" s="154" t="s">
        <v>864</v>
      </c>
      <c r="C150" s="403">
        <v>5732</v>
      </c>
      <c r="D150" s="136">
        <v>50.333333333333336</v>
      </c>
      <c r="E150" s="41">
        <v>2443</v>
      </c>
      <c r="F150" s="338">
        <f t="shared" si="6"/>
        <v>2.0603083640332923E-2</v>
      </c>
      <c r="G150" s="385">
        <f>Muut[[#This Row],[Genomsnittlig arbetslöshetsgrad 2022, %]]/$F$12</f>
        <v>0.21708079869283969</v>
      </c>
      <c r="H150" s="392">
        <v>3</v>
      </c>
      <c r="I150" s="391">
        <v>5277</v>
      </c>
      <c r="J150" s="397">
        <v>152</v>
      </c>
      <c r="K150" s="272">
        <v>142.74</v>
      </c>
      <c r="L150" s="173">
        <f t="shared" si="7"/>
        <v>40.156928681518842</v>
      </c>
      <c r="M150" s="385">
        <v>0.45567298417171659</v>
      </c>
      <c r="N150" s="169">
        <v>3</v>
      </c>
      <c r="O150" s="405">
        <v>2142</v>
      </c>
      <c r="P150" s="272">
        <v>1534</v>
      </c>
      <c r="Q150" s="15">
        <v>128</v>
      </c>
      <c r="R150" s="161">
        <v>8.344198174706649E-2</v>
      </c>
      <c r="S150" s="409">
        <v>0.58876111437561607</v>
      </c>
      <c r="T150" s="162">
        <v>86193.155456696622</v>
      </c>
      <c r="U150" s="162">
        <v>117968.5724</v>
      </c>
      <c r="V150" s="162">
        <v>1442886.4161</v>
      </c>
      <c r="W150" s="162">
        <v>261066.08</v>
      </c>
      <c r="X150" s="162">
        <v>108472.93565515777</v>
      </c>
      <c r="Y150" s="162">
        <v>0</v>
      </c>
      <c r="Z150" s="158">
        <v>634074.84</v>
      </c>
      <c r="AA150" s="162">
        <v>95944.958657097319</v>
      </c>
      <c r="AB150" s="177">
        <f>SUM(Muut[[#This Row],[Arbetslöshetsgrad]:[Utbildningsbakgrund]])</f>
        <v>2746606.9582689521</v>
      </c>
      <c r="AD150" s="62"/>
    </row>
    <row r="151" spans="1:30" s="45" customFormat="1">
      <c r="A151" s="90">
        <v>441</v>
      </c>
      <c r="B151" s="154" t="s">
        <v>141</v>
      </c>
      <c r="C151" s="403">
        <v>4421</v>
      </c>
      <c r="D151" s="136">
        <v>196.58333333333334</v>
      </c>
      <c r="E151" s="41">
        <v>1911</v>
      </c>
      <c r="F151" s="338">
        <f t="shared" si="6"/>
        <v>0.10286935286935288</v>
      </c>
      <c r="G151" s="385">
        <f>Muut[[#This Row],[Genomsnittlig arbetslöshetsgrad 2022, %]]/$F$12</f>
        <v>1.083865001556332</v>
      </c>
      <c r="H151" s="169">
        <v>0</v>
      </c>
      <c r="I151" s="391">
        <v>13</v>
      </c>
      <c r="J151" s="397">
        <v>209</v>
      </c>
      <c r="K151" s="272">
        <v>750.16</v>
      </c>
      <c r="L151" s="173">
        <f t="shared" si="7"/>
        <v>5.8934094059933884</v>
      </c>
      <c r="M151" s="385">
        <v>3.1048967188448908</v>
      </c>
      <c r="N151" s="169">
        <v>0</v>
      </c>
      <c r="O151" s="405">
        <v>0</v>
      </c>
      <c r="P151" s="272">
        <v>1111</v>
      </c>
      <c r="Q151" s="15">
        <v>144</v>
      </c>
      <c r="R151" s="161">
        <v>0.12961296129612962</v>
      </c>
      <c r="S151" s="409">
        <v>0.91454049787013458</v>
      </c>
      <c r="T151" s="162">
        <v>331925.71199616528</v>
      </c>
      <c r="U151" s="162">
        <v>0</v>
      </c>
      <c r="V151" s="162">
        <v>0</v>
      </c>
      <c r="W151" s="162">
        <v>358965.86</v>
      </c>
      <c r="X151" s="162">
        <v>570071.86080337083</v>
      </c>
      <c r="Y151" s="162">
        <v>0</v>
      </c>
      <c r="Z151" s="158">
        <v>0</v>
      </c>
      <c r="AA151" s="162">
        <v>114947.70807301428</v>
      </c>
      <c r="AB151" s="177">
        <f>SUM(Muut[[#This Row],[Arbetslöshetsgrad]:[Utbildningsbakgrund]])</f>
        <v>1375911.1408725502</v>
      </c>
      <c r="AD151" s="62"/>
    </row>
    <row r="152" spans="1:30" s="45" customFormat="1">
      <c r="A152" s="90">
        <v>444</v>
      </c>
      <c r="B152" s="154" t="s">
        <v>865</v>
      </c>
      <c r="C152" s="403">
        <v>45811</v>
      </c>
      <c r="D152" s="136">
        <v>1796.6666666666667</v>
      </c>
      <c r="E152" s="41">
        <v>21411</v>
      </c>
      <c r="F152" s="338">
        <f t="shared" si="6"/>
        <v>8.3913253312160416E-2</v>
      </c>
      <c r="G152" s="385">
        <f>Muut[[#This Row],[Genomsnittlig arbetslöshetsgrad 2022, %]]/$F$12</f>
        <v>0.88413736350895145</v>
      </c>
      <c r="H152" s="169">
        <v>1</v>
      </c>
      <c r="I152" s="391">
        <v>1602</v>
      </c>
      <c r="J152" s="397">
        <v>2567</v>
      </c>
      <c r="K152" s="272">
        <v>940.16</v>
      </c>
      <c r="L152" s="173">
        <f t="shared" si="7"/>
        <v>48.726812457454052</v>
      </c>
      <c r="M152" s="385">
        <v>0.37553097780520345</v>
      </c>
      <c r="N152" s="169">
        <v>0</v>
      </c>
      <c r="O152" s="405">
        <v>0</v>
      </c>
      <c r="P152" s="272">
        <v>13909</v>
      </c>
      <c r="Q152" s="15">
        <v>2184</v>
      </c>
      <c r="R152" s="161">
        <v>0.15702063412179165</v>
      </c>
      <c r="S152" s="409">
        <v>1.1079272278760572</v>
      </c>
      <c r="T152" s="162">
        <v>2805657.8249450126</v>
      </c>
      <c r="U152" s="162">
        <v>942822.44770000002</v>
      </c>
      <c r="V152" s="162">
        <v>438033.73860000004</v>
      </c>
      <c r="W152" s="162">
        <v>4408925.18</v>
      </c>
      <c r="X152" s="162">
        <v>714459.26289444522</v>
      </c>
      <c r="Y152" s="162">
        <v>0</v>
      </c>
      <c r="Z152" s="158">
        <v>0</v>
      </c>
      <c r="AA152" s="162">
        <v>1442971.8779360205</v>
      </c>
      <c r="AB152" s="177">
        <f>SUM(Muut[[#This Row],[Arbetslöshetsgrad]:[Utbildningsbakgrund]])</f>
        <v>10752870.332075479</v>
      </c>
      <c r="AD152" s="62"/>
    </row>
    <row r="153" spans="1:30" s="45" customFormat="1">
      <c r="A153" s="90">
        <v>445</v>
      </c>
      <c r="B153" s="154" t="s">
        <v>866</v>
      </c>
      <c r="C153" s="403">
        <v>14991</v>
      </c>
      <c r="D153" s="136">
        <v>376.66666666666669</v>
      </c>
      <c r="E153" s="41">
        <v>6791</v>
      </c>
      <c r="F153" s="338">
        <f t="shared" si="6"/>
        <v>5.5465567172237766E-2</v>
      </c>
      <c r="G153" s="385">
        <f>Muut[[#This Row],[Genomsnittlig arbetslöshetsgrad 2022, %]]/$F$12</f>
        <v>0.58440327826122263</v>
      </c>
      <c r="H153" s="169">
        <v>3</v>
      </c>
      <c r="I153" s="391">
        <v>8181</v>
      </c>
      <c r="J153" s="397">
        <v>587</v>
      </c>
      <c r="K153" s="272">
        <v>883.98</v>
      </c>
      <c r="L153" s="173">
        <f t="shared" si="7"/>
        <v>16.958528473494876</v>
      </c>
      <c r="M153" s="385">
        <v>1.0790103372517132</v>
      </c>
      <c r="N153" s="169">
        <v>1</v>
      </c>
      <c r="O153" s="405">
        <v>0</v>
      </c>
      <c r="P153" s="272">
        <v>4372</v>
      </c>
      <c r="Q153" s="15">
        <v>536</v>
      </c>
      <c r="R153" s="161">
        <v>0.12259835315645014</v>
      </c>
      <c r="S153" s="409">
        <v>0.86504588594031728</v>
      </c>
      <c r="T153" s="162">
        <v>606859.89174155693</v>
      </c>
      <c r="U153" s="162">
        <v>308525.27370000002</v>
      </c>
      <c r="V153" s="162">
        <v>2236925.1033000001</v>
      </c>
      <c r="W153" s="162">
        <v>1008195.98</v>
      </c>
      <c r="X153" s="162">
        <v>671766.18789720023</v>
      </c>
      <c r="Y153" s="162">
        <v>6066557.8799999999</v>
      </c>
      <c r="Z153" s="158">
        <v>0</v>
      </c>
      <c r="AA153" s="162">
        <v>368677.47876841278</v>
      </c>
      <c r="AB153" s="177">
        <f>SUM(Muut[[#This Row],[Arbetslöshetsgrad]:[Utbildningsbakgrund]])</f>
        <v>11267507.795407169</v>
      </c>
      <c r="AD153" s="62"/>
    </row>
    <row r="154" spans="1:30" s="45" customFormat="1">
      <c r="A154" s="90">
        <v>475</v>
      </c>
      <c r="B154" s="154" t="s">
        <v>867</v>
      </c>
      <c r="C154" s="403">
        <v>5479</v>
      </c>
      <c r="D154" s="136">
        <v>93.25</v>
      </c>
      <c r="E154" s="41">
        <v>2583</v>
      </c>
      <c r="F154" s="338">
        <f t="shared" si="6"/>
        <v>3.6101432442895855E-2</v>
      </c>
      <c r="G154" s="385">
        <f>Muut[[#This Row],[Genomsnittlig arbetslöshetsgrad 2022, %]]/$F$12</f>
        <v>0.38037644876215193</v>
      </c>
      <c r="H154" s="169">
        <v>3</v>
      </c>
      <c r="I154" s="391">
        <v>4671</v>
      </c>
      <c r="J154" s="397">
        <v>283</v>
      </c>
      <c r="K154" s="272">
        <v>522.11</v>
      </c>
      <c r="L154" s="173">
        <f t="shared" si="7"/>
        <v>10.493957212081744</v>
      </c>
      <c r="M154" s="385">
        <v>1.7437108954867302</v>
      </c>
      <c r="N154" s="169">
        <v>1</v>
      </c>
      <c r="O154" s="405">
        <v>0</v>
      </c>
      <c r="P154" s="272">
        <v>1624</v>
      </c>
      <c r="Q154" s="15">
        <v>163</v>
      </c>
      <c r="R154" s="161">
        <v>0.10036945812807882</v>
      </c>
      <c r="S154" s="409">
        <v>0.70820027016966114</v>
      </c>
      <c r="T154" s="162">
        <v>144364.3991229276</v>
      </c>
      <c r="U154" s="162">
        <v>112761.6553</v>
      </c>
      <c r="V154" s="162">
        <v>1277188.2603</v>
      </c>
      <c r="W154" s="162">
        <v>486063.82</v>
      </c>
      <c r="X154" s="162">
        <v>396768.98160932062</v>
      </c>
      <c r="Y154" s="162">
        <v>2217241.7200000002</v>
      </c>
      <c r="Z154" s="158">
        <v>0</v>
      </c>
      <c r="AA154" s="162">
        <v>110314.91843777968</v>
      </c>
      <c r="AB154" s="177">
        <f>SUM(Muut[[#This Row],[Arbetslöshetsgrad]:[Utbildningsbakgrund]])</f>
        <v>4744703.7547700284</v>
      </c>
      <c r="AD154" s="62"/>
    </row>
    <row r="155" spans="1:30" s="45" customFormat="1">
      <c r="A155" s="90">
        <v>480</v>
      </c>
      <c r="B155" s="154" t="s">
        <v>145</v>
      </c>
      <c r="C155" s="403">
        <v>1978</v>
      </c>
      <c r="D155" s="136">
        <v>53.916666666666664</v>
      </c>
      <c r="E155" s="41">
        <v>906</v>
      </c>
      <c r="F155" s="338">
        <f t="shared" si="6"/>
        <v>5.9510669610007352E-2</v>
      </c>
      <c r="G155" s="385">
        <f>Muut[[#This Row],[Genomsnittlig arbetslöshetsgrad 2022, %]]/$F$12</f>
        <v>0.62702379484575776</v>
      </c>
      <c r="H155" s="169">
        <v>0</v>
      </c>
      <c r="I155" s="391">
        <v>19</v>
      </c>
      <c r="J155" s="397">
        <v>58</v>
      </c>
      <c r="K155" s="272">
        <v>195.31</v>
      </c>
      <c r="L155" s="173">
        <f t="shared" si="7"/>
        <v>10.127489631867288</v>
      </c>
      <c r="M155" s="385">
        <v>1.8068078262850473</v>
      </c>
      <c r="N155" s="169">
        <v>0</v>
      </c>
      <c r="O155" s="405">
        <v>0</v>
      </c>
      <c r="P155" s="272">
        <v>588</v>
      </c>
      <c r="Q155" s="15">
        <v>89</v>
      </c>
      <c r="R155" s="161">
        <v>0.15136054421768708</v>
      </c>
      <c r="S155" s="409">
        <v>1.0679900071912916</v>
      </c>
      <c r="T155" s="162">
        <v>85912.329896014038</v>
      </c>
      <c r="U155" s="162">
        <v>0</v>
      </c>
      <c r="V155" s="162">
        <v>0</v>
      </c>
      <c r="W155" s="162">
        <v>99617.319999999992</v>
      </c>
      <c r="X155" s="162">
        <v>148422.65001267244</v>
      </c>
      <c r="Y155" s="162">
        <v>0</v>
      </c>
      <c r="Z155" s="158">
        <v>0</v>
      </c>
      <c r="AA155" s="162">
        <v>60057.926778998968</v>
      </c>
      <c r="AB155" s="177">
        <f>SUM(Muut[[#This Row],[Arbetslöshetsgrad]:[Utbildningsbakgrund]])</f>
        <v>394010.22668768541</v>
      </c>
      <c r="AD155" s="62"/>
    </row>
    <row r="156" spans="1:30" s="45" customFormat="1">
      <c r="A156" s="90">
        <v>481</v>
      </c>
      <c r="B156" s="154" t="s">
        <v>146</v>
      </c>
      <c r="C156" s="403">
        <v>9642</v>
      </c>
      <c r="D156" s="136">
        <v>221.25</v>
      </c>
      <c r="E156" s="41">
        <v>4789</v>
      </c>
      <c r="F156" s="338">
        <f t="shared" si="6"/>
        <v>4.6199624138651078E-2</v>
      </c>
      <c r="G156" s="385">
        <f>Muut[[#This Row],[Genomsnittlig arbetslöshetsgrad 2022, %]]/$F$12</f>
        <v>0.48677428497617425</v>
      </c>
      <c r="H156" s="169">
        <v>0</v>
      </c>
      <c r="I156" s="391">
        <v>123</v>
      </c>
      <c r="J156" s="397">
        <v>241</v>
      </c>
      <c r="K156" s="272">
        <v>174.89</v>
      </c>
      <c r="L156" s="173">
        <f t="shared" si="7"/>
        <v>55.131797129624339</v>
      </c>
      <c r="M156" s="385">
        <v>0.33190333854809301</v>
      </c>
      <c r="N156" s="169">
        <v>0</v>
      </c>
      <c r="O156" s="405">
        <v>0</v>
      </c>
      <c r="P156" s="272">
        <v>3365</v>
      </c>
      <c r="Q156" s="15">
        <v>287</v>
      </c>
      <c r="R156" s="161">
        <v>8.5289747399702825E-2</v>
      </c>
      <c r="S156" s="409">
        <v>0.6017988268313057</v>
      </c>
      <c r="T156" s="162">
        <v>325117.19721312862</v>
      </c>
      <c r="U156" s="162">
        <v>0</v>
      </c>
      <c r="V156" s="162">
        <v>0</v>
      </c>
      <c r="W156" s="162">
        <v>413927.14</v>
      </c>
      <c r="X156" s="162">
        <v>132904.803956358</v>
      </c>
      <c r="Y156" s="162">
        <v>0</v>
      </c>
      <c r="Z156" s="158">
        <v>0</v>
      </c>
      <c r="AA156" s="162">
        <v>164966.33411658078</v>
      </c>
      <c r="AB156" s="177">
        <f>SUM(Muut[[#This Row],[Arbetslöshetsgrad]:[Utbildningsbakgrund]])</f>
        <v>1036915.4752860673</v>
      </c>
      <c r="AD156" s="62"/>
    </row>
    <row r="157" spans="1:30" s="45" customFormat="1">
      <c r="A157" s="90">
        <v>483</v>
      </c>
      <c r="B157" s="154" t="s">
        <v>147</v>
      </c>
      <c r="C157" s="403">
        <v>1067</v>
      </c>
      <c r="D157" s="136">
        <v>30.416666666666668</v>
      </c>
      <c r="E157" s="41">
        <v>413</v>
      </c>
      <c r="F157" s="338">
        <f t="shared" si="6"/>
        <v>7.3648103309120264E-2</v>
      </c>
      <c r="G157" s="385">
        <f>Muut[[#This Row],[Genomsnittlig arbetslöshetsgrad 2022, %]]/$F$12</f>
        <v>0.77598040019888281</v>
      </c>
      <c r="H157" s="169">
        <v>0</v>
      </c>
      <c r="I157" s="391">
        <v>3</v>
      </c>
      <c r="J157" s="397">
        <v>3</v>
      </c>
      <c r="K157" s="272">
        <v>229.97</v>
      </c>
      <c r="L157" s="173">
        <f t="shared" si="7"/>
        <v>4.6397356176892641</v>
      </c>
      <c r="M157" s="385">
        <v>3.943851338794965</v>
      </c>
      <c r="N157" s="169">
        <v>0</v>
      </c>
      <c r="O157" s="405">
        <v>0</v>
      </c>
      <c r="P157" s="272">
        <v>226</v>
      </c>
      <c r="Q157" s="15">
        <v>21</v>
      </c>
      <c r="R157" s="161">
        <v>9.2920353982300891E-2</v>
      </c>
      <c r="S157" s="409">
        <v>0.65563988310619814</v>
      </c>
      <c r="T157" s="162">
        <v>57353.557197335642</v>
      </c>
      <c r="U157" s="162">
        <v>0</v>
      </c>
      <c r="V157" s="162">
        <v>0</v>
      </c>
      <c r="W157" s="162">
        <v>5152.62</v>
      </c>
      <c r="X157" s="162">
        <v>174761.95188886527</v>
      </c>
      <c r="Y157" s="162">
        <v>0</v>
      </c>
      <c r="Z157" s="158">
        <v>0</v>
      </c>
      <c r="AA157" s="162">
        <v>19888.71128244873</v>
      </c>
      <c r="AB157" s="177">
        <f>SUM(Muut[[#This Row],[Arbetslöshetsgrad]:[Utbildningsbakgrund]])</f>
        <v>257156.84036864963</v>
      </c>
      <c r="AD157" s="62"/>
    </row>
    <row r="158" spans="1:30" s="45" customFormat="1">
      <c r="A158" s="90">
        <v>484</v>
      </c>
      <c r="B158" s="154" t="s">
        <v>868</v>
      </c>
      <c r="C158" s="403">
        <v>2967</v>
      </c>
      <c r="D158" s="136">
        <v>102.5</v>
      </c>
      <c r="E158" s="41">
        <v>1195</v>
      </c>
      <c r="F158" s="338">
        <f t="shared" si="6"/>
        <v>8.5774058577405859E-2</v>
      </c>
      <c r="G158" s="385">
        <f>Muut[[#This Row],[Genomsnittlig arbetslöshetsgrad 2022, %]]/$F$12</f>
        <v>0.90374341376060174</v>
      </c>
      <c r="H158" s="169">
        <v>0</v>
      </c>
      <c r="I158" s="391">
        <v>15</v>
      </c>
      <c r="J158" s="397">
        <v>59</v>
      </c>
      <c r="K158" s="272">
        <v>446.28</v>
      </c>
      <c r="L158" s="173">
        <f t="shared" si="7"/>
        <v>6.6482925517612266</v>
      </c>
      <c r="M158" s="385">
        <v>2.7523499281978765</v>
      </c>
      <c r="N158" s="169">
        <v>0</v>
      </c>
      <c r="O158" s="405">
        <v>0</v>
      </c>
      <c r="P158" s="272">
        <v>704</v>
      </c>
      <c r="Q158" s="15">
        <v>120</v>
      </c>
      <c r="R158" s="161">
        <v>0.17045454545454544</v>
      </c>
      <c r="S158" s="409">
        <v>1.2027160193344217</v>
      </c>
      <c r="T158" s="162">
        <v>185741.04270664114</v>
      </c>
      <c r="U158" s="162">
        <v>0</v>
      </c>
      <c r="V158" s="162">
        <v>0</v>
      </c>
      <c r="W158" s="162">
        <v>101334.86</v>
      </c>
      <c r="X158" s="162">
        <v>339143.20950107754</v>
      </c>
      <c r="Y158" s="162">
        <v>0</v>
      </c>
      <c r="Z158" s="158">
        <v>0</v>
      </c>
      <c r="AA158" s="162">
        <v>101451.27314685346</v>
      </c>
      <c r="AB158" s="177">
        <f>SUM(Muut[[#This Row],[Arbetslöshetsgrad]:[Utbildningsbakgrund]])</f>
        <v>727670.38535457209</v>
      </c>
      <c r="AD158" s="62"/>
    </row>
    <row r="159" spans="1:30" s="45" customFormat="1">
      <c r="A159" s="90">
        <v>489</v>
      </c>
      <c r="B159" s="154" t="s">
        <v>149</v>
      </c>
      <c r="C159" s="403">
        <v>1791</v>
      </c>
      <c r="D159" s="136">
        <v>74</v>
      </c>
      <c r="E159" s="41">
        <v>756</v>
      </c>
      <c r="F159" s="338">
        <f t="shared" si="6"/>
        <v>9.7883597883597878E-2</v>
      </c>
      <c r="G159" s="385">
        <f>Muut[[#This Row],[Genomsnittlig arbetslöshetsgrad 2022, %]]/$F$12</f>
        <v>1.0313334633997937</v>
      </c>
      <c r="H159" s="169">
        <v>0</v>
      </c>
      <c r="I159" s="391">
        <v>6</v>
      </c>
      <c r="J159" s="397">
        <v>90</v>
      </c>
      <c r="K159" s="272">
        <v>422.63</v>
      </c>
      <c r="L159" s="173">
        <f t="shared" si="7"/>
        <v>4.2377493315666186</v>
      </c>
      <c r="M159" s="385">
        <v>4.3179589201218498</v>
      </c>
      <c r="N159" s="169">
        <v>0</v>
      </c>
      <c r="O159" s="405">
        <v>0</v>
      </c>
      <c r="P159" s="272">
        <v>443</v>
      </c>
      <c r="Q159" s="15">
        <v>83</v>
      </c>
      <c r="R159" s="161">
        <v>0.18735891647855529</v>
      </c>
      <c r="S159" s="409">
        <v>1.3219921452548706</v>
      </c>
      <c r="T159" s="162">
        <v>127949.87999637934</v>
      </c>
      <c r="U159" s="162">
        <v>0</v>
      </c>
      <c r="V159" s="162">
        <v>0</v>
      </c>
      <c r="W159" s="162">
        <v>154578.6</v>
      </c>
      <c r="X159" s="162">
        <v>321170.77760921483</v>
      </c>
      <c r="Y159" s="162">
        <v>0</v>
      </c>
      <c r="Z159" s="158">
        <v>0</v>
      </c>
      <c r="AA159" s="162">
        <v>67313.367911066394</v>
      </c>
      <c r="AB159" s="177">
        <f>SUM(Muut[[#This Row],[Arbetslöshetsgrad]:[Utbildningsbakgrund]])</f>
        <v>671012.62551666051</v>
      </c>
      <c r="AD159" s="62"/>
    </row>
    <row r="160" spans="1:30" s="45" customFormat="1">
      <c r="A160" s="90">
        <v>491</v>
      </c>
      <c r="B160" s="154" t="s">
        <v>869</v>
      </c>
      <c r="C160" s="403">
        <v>51980</v>
      </c>
      <c r="D160" s="136">
        <v>2312.75</v>
      </c>
      <c r="E160" s="41">
        <v>23508</v>
      </c>
      <c r="F160" s="338">
        <f t="shared" si="6"/>
        <v>9.8381402075889066E-2</v>
      </c>
      <c r="G160" s="385">
        <f>Muut[[#This Row],[Genomsnittlig arbetslöshetsgrad 2022, %]]/$F$12</f>
        <v>1.0365784904812576</v>
      </c>
      <c r="H160" s="169">
        <v>0</v>
      </c>
      <c r="I160" s="391">
        <v>85</v>
      </c>
      <c r="J160" s="397">
        <v>2364</v>
      </c>
      <c r="K160" s="272">
        <v>2548.35</v>
      </c>
      <c r="L160" s="173">
        <f t="shared" si="7"/>
        <v>20.397512115682698</v>
      </c>
      <c r="M160" s="385">
        <v>0.89709114639572529</v>
      </c>
      <c r="N160" s="169">
        <v>3</v>
      </c>
      <c r="O160" s="405">
        <v>283</v>
      </c>
      <c r="P160" s="272">
        <v>14868</v>
      </c>
      <c r="Q160" s="15">
        <v>1663</v>
      </c>
      <c r="R160" s="161">
        <v>0.11185095507129406</v>
      </c>
      <c r="S160" s="409">
        <v>0.78921295459365359</v>
      </c>
      <c r="T160" s="162">
        <v>3732361.1100123962</v>
      </c>
      <c r="U160" s="162">
        <v>0</v>
      </c>
      <c r="V160" s="162">
        <v>0</v>
      </c>
      <c r="W160" s="162">
        <v>4060264.56</v>
      </c>
      <c r="X160" s="162">
        <v>1936577.032204156</v>
      </c>
      <c r="Y160" s="162">
        <v>0</v>
      </c>
      <c r="Z160" s="158">
        <v>83773.659999999989</v>
      </c>
      <c r="AA160" s="162">
        <v>1166292.1170670919</v>
      </c>
      <c r="AB160" s="177">
        <f>SUM(Muut[[#This Row],[Arbetslöshetsgrad]:[Utbildningsbakgrund]])</f>
        <v>10979268.479283644</v>
      </c>
      <c r="AD160" s="62"/>
    </row>
    <row r="161" spans="1:30" s="45" customFormat="1">
      <c r="A161" s="90">
        <v>494</v>
      </c>
      <c r="B161" s="154" t="s">
        <v>151</v>
      </c>
      <c r="C161" s="403">
        <v>8882</v>
      </c>
      <c r="D161" s="136">
        <v>370.5</v>
      </c>
      <c r="E161" s="41">
        <v>3838</v>
      </c>
      <c r="F161" s="338">
        <f t="shared" si="6"/>
        <v>9.6534653465346537E-2</v>
      </c>
      <c r="G161" s="385">
        <f>Muut[[#This Row],[Genomsnittlig arbetslöshetsgrad 2022, %]]/$F$12</f>
        <v>1.0171205457211505</v>
      </c>
      <c r="H161" s="169">
        <v>0</v>
      </c>
      <c r="I161" s="391">
        <v>5</v>
      </c>
      <c r="J161" s="397">
        <v>132</v>
      </c>
      <c r="K161" s="272">
        <v>784.59</v>
      </c>
      <c r="L161" s="173">
        <f t="shared" si="7"/>
        <v>11.32056233191858</v>
      </c>
      <c r="M161" s="385">
        <v>1.6163885671903118</v>
      </c>
      <c r="N161" s="169">
        <v>0</v>
      </c>
      <c r="O161" s="405">
        <v>0</v>
      </c>
      <c r="P161" s="272">
        <v>2664</v>
      </c>
      <c r="Q161" s="15">
        <v>226</v>
      </c>
      <c r="R161" s="161">
        <v>8.4834834834834838E-2</v>
      </c>
      <c r="S161" s="409">
        <v>0.59858899380688135</v>
      </c>
      <c r="T161" s="162">
        <v>625789.66087508865</v>
      </c>
      <c r="U161" s="162">
        <v>0</v>
      </c>
      <c r="V161" s="162">
        <v>0</v>
      </c>
      <c r="W161" s="162">
        <v>226715.28</v>
      </c>
      <c r="X161" s="162">
        <v>596236.37792966398</v>
      </c>
      <c r="Y161" s="162">
        <v>0</v>
      </c>
      <c r="Z161" s="158">
        <v>0</v>
      </c>
      <c r="AA161" s="162">
        <v>151152.85540428301</v>
      </c>
      <c r="AB161" s="177">
        <f>SUM(Muut[[#This Row],[Arbetslöshetsgrad]:[Utbildningsbakgrund]])</f>
        <v>1599894.1742090355</v>
      </c>
      <c r="AD161" s="62"/>
    </row>
    <row r="162" spans="1:30" s="45" customFormat="1">
      <c r="A162" s="90">
        <v>495</v>
      </c>
      <c r="B162" s="154" t="s">
        <v>152</v>
      </c>
      <c r="C162" s="403">
        <v>1477</v>
      </c>
      <c r="D162" s="136">
        <v>58.75</v>
      </c>
      <c r="E162" s="41">
        <v>593</v>
      </c>
      <c r="F162" s="338">
        <f t="shared" si="6"/>
        <v>9.9072512647554803E-2</v>
      </c>
      <c r="G162" s="385">
        <f>Muut[[#This Row],[Genomsnittlig arbetslöshetsgrad 2022, %]]/$F$12</f>
        <v>1.0438602565266359</v>
      </c>
      <c r="H162" s="169">
        <v>0</v>
      </c>
      <c r="I162" s="391">
        <v>2</v>
      </c>
      <c r="J162" s="397">
        <v>30</v>
      </c>
      <c r="K162" s="272">
        <v>733.25</v>
      </c>
      <c r="L162" s="173">
        <f t="shared" si="7"/>
        <v>2.0143198090692125</v>
      </c>
      <c r="M162" s="385">
        <v>9.0841719597316182</v>
      </c>
      <c r="N162" s="169">
        <v>0</v>
      </c>
      <c r="O162" s="405">
        <v>0</v>
      </c>
      <c r="P162" s="272">
        <v>336</v>
      </c>
      <c r="Q162" s="15">
        <v>54</v>
      </c>
      <c r="R162" s="161">
        <v>0.16071428571428573</v>
      </c>
      <c r="S162" s="409">
        <v>1.1339893896581692</v>
      </c>
      <c r="T162" s="162">
        <v>106799.21135509929</v>
      </c>
      <c r="U162" s="162">
        <v>0</v>
      </c>
      <c r="V162" s="162">
        <v>0</v>
      </c>
      <c r="W162" s="162">
        <v>51526.2</v>
      </c>
      <c r="X162" s="162">
        <v>557221.38201726507</v>
      </c>
      <c r="Y162" s="162">
        <v>0</v>
      </c>
      <c r="Z162" s="158">
        <v>0</v>
      </c>
      <c r="AA162" s="162">
        <v>47617.473199969048</v>
      </c>
      <c r="AB162" s="177">
        <f>SUM(Muut[[#This Row],[Arbetslöshetsgrad]:[Utbildningsbakgrund]])</f>
        <v>763164.26657233341</v>
      </c>
      <c r="AD162" s="62"/>
    </row>
    <row r="163" spans="1:30" s="45" customFormat="1">
      <c r="A163" s="90">
        <v>498</v>
      </c>
      <c r="B163" s="154" t="s">
        <v>153</v>
      </c>
      <c r="C163" s="403">
        <v>2281</v>
      </c>
      <c r="D163" s="136">
        <v>134.33333333333334</v>
      </c>
      <c r="E163" s="41">
        <v>1054</v>
      </c>
      <c r="F163" s="338">
        <f t="shared" si="6"/>
        <v>0.12745098039215688</v>
      </c>
      <c r="G163" s="385">
        <f>Muut[[#This Row],[Genomsnittlig arbetslöshetsgrad 2022, %]]/$F$12</f>
        <v>1.3428650342200812</v>
      </c>
      <c r="H163" s="169">
        <v>0</v>
      </c>
      <c r="I163" s="391">
        <v>13</v>
      </c>
      <c r="J163" s="397">
        <v>99</v>
      </c>
      <c r="K163" s="272">
        <v>1904.05</v>
      </c>
      <c r="L163" s="173">
        <f t="shared" si="7"/>
        <v>1.1979727423124393</v>
      </c>
      <c r="M163" s="385">
        <v>15.274494052474973</v>
      </c>
      <c r="N163" s="169">
        <v>0</v>
      </c>
      <c r="O163" s="405">
        <v>0</v>
      </c>
      <c r="P163" s="272">
        <v>674</v>
      </c>
      <c r="Q163" s="15">
        <v>87</v>
      </c>
      <c r="R163" s="161">
        <v>0.12908011869436201</v>
      </c>
      <c r="S163" s="409">
        <v>0.91078079565028014</v>
      </c>
      <c r="T163" s="162">
        <v>212179.21515948948</v>
      </c>
      <c r="U163" s="162">
        <v>0</v>
      </c>
      <c r="V163" s="162">
        <v>0</v>
      </c>
      <c r="W163" s="162">
        <v>170036.46</v>
      </c>
      <c r="X163" s="162">
        <v>1446951.7523763706</v>
      </c>
      <c r="Y163" s="162">
        <v>0</v>
      </c>
      <c r="Z163" s="158">
        <v>0</v>
      </c>
      <c r="AA163" s="162">
        <v>59063.068984389749</v>
      </c>
      <c r="AB163" s="177">
        <f>SUM(Muut[[#This Row],[Arbetslöshetsgrad]:[Utbildningsbakgrund]])</f>
        <v>1888230.4965202499</v>
      </c>
      <c r="AD163" s="62"/>
    </row>
    <row r="164" spans="1:30" s="45" customFormat="1">
      <c r="A164" s="90">
        <v>499</v>
      </c>
      <c r="B164" s="154" t="s">
        <v>870</v>
      </c>
      <c r="C164" s="403">
        <v>19662</v>
      </c>
      <c r="D164" s="136">
        <v>328</v>
      </c>
      <c r="E164" s="41">
        <v>9337</v>
      </c>
      <c r="F164" s="338">
        <f t="shared" si="6"/>
        <v>3.5129056442112026E-2</v>
      </c>
      <c r="G164" s="385">
        <f>Muut[[#This Row],[Genomsnittlig arbetslöshetsgrad 2022, %]]/$F$12</f>
        <v>0.37013117856062344</v>
      </c>
      <c r="H164" s="169">
        <v>3</v>
      </c>
      <c r="I164" s="391">
        <v>13483</v>
      </c>
      <c r="J164" s="397">
        <v>596</v>
      </c>
      <c r="K164" s="272">
        <v>849.49</v>
      </c>
      <c r="L164" s="173">
        <f t="shared" si="7"/>
        <v>23.145652097140637</v>
      </c>
      <c r="M164" s="385">
        <v>0.79057731666756692</v>
      </c>
      <c r="N164" s="169">
        <v>3</v>
      </c>
      <c r="O164" s="405">
        <v>2088</v>
      </c>
      <c r="P164" s="272">
        <v>6424</v>
      </c>
      <c r="Q164" s="15">
        <v>451</v>
      </c>
      <c r="R164" s="161">
        <v>7.0205479452054798E-2</v>
      </c>
      <c r="S164" s="409">
        <v>0.49536522805463401</v>
      </c>
      <c r="T164" s="162">
        <v>504113.75726014143</v>
      </c>
      <c r="U164" s="162">
        <v>404657.72340000002</v>
      </c>
      <c r="V164" s="162">
        <v>3686647.2519</v>
      </c>
      <c r="W164" s="162">
        <v>1023653.84</v>
      </c>
      <c r="X164" s="162">
        <v>645556.0747491942</v>
      </c>
      <c r="Y164" s="162">
        <v>0</v>
      </c>
      <c r="Z164" s="158">
        <v>618089.76</v>
      </c>
      <c r="AA164" s="162">
        <v>276904.53577131039</v>
      </c>
      <c r="AB164" s="177">
        <f>SUM(Muut[[#This Row],[Arbetslöshetsgrad]:[Utbildningsbakgrund]])</f>
        <v>7159622.9430806451</v>
      </c>
      <c r="AD164" s="62"/>
    </row>
    <row r="165" spans="1:30" s="45" customFormat="1">
      <c r="A165" s="90">
        <v>500</v>
      </c>
      <c r="B165" s="154" t="s">
        <v>155</v>
      </c>
      <c r="C165" s="403">
        <v>10486</v>
      </c>
      <c r="D165" s="136">
        <v>364.5</v>
      </c>
      <c r="E165" s="41">
        <v>4876</v>
      </c>
      <c r="F165" s="338">
        <f t="shared" si="6"/>
        <v>7.4753896636587366E-2</v>
      </c>
      <c r="G165" s="385">
        <f>Muut[[#This Row],[Genomsnittlig arbetslöshetsgrad 2022, %]]/$F$12</f>
        <v>0.78763139880211386</v>
      </c>
      <c r="H165" s="169">
        <v>0</v>
      </c>
      <c r="I165" s="391">
        <v>12</v>
      </c>
      <c r="J165" s="397">
        <v>196</v>
      </c>
      <c r="K165" s="272">
        <v>144.06</v>
      </c>
      <c r="L165" s="173">
        <f t="shared" si="7"/>
        <v>72.789115646258509</v>
      </c>
      <c r="M165" s="385">
        <v>0.25138961182610631</v>
      </c>
      <c r="N165" s="169">
        <v>0</v>
      </c>
      <c r="O165" s="405">
        <v>0</v>
      </c>
      <c r="P165" s="272">
        <v>3619</v>
      </c>
      <c r="Q165" s="15">
        <v>195</v>
      </c>
      <c r="R165" s="161">
        <v>5.3882287924841114E-2</v>
      </c>
      <c r="S165" s="409">
        <v>0.38018986629416368</v>
      </c>
      <c r="T165" s="162">
        <v>572108.0542698052</v>
      </c>
      <c r="U165" s="162">
        <v>0</v>
      </c>
      <c r="V165" s="162">
        <v>0</v>
      </c>
      <c r="W165" s="162">
        <v>336637.83999999997</v>
      </c>
      <c r="X165" s="162">
        <v>109476.04813284311</v>
      </c>
      <c r="Y165" s="162">
        <v>0</v>
      </c>
      <c r="Z165" s="158">
        <v>0</v>
      </c>
      <c r="AA165" s="162">
        <v>113341.05476621987</v>
      </c>
      <c r="AB165" s="177">
        <f>SUM(Muut[[#This Row],[Arbetslöshetsgrad]:[Utbildningsbakgrund]])</f>
        <v>1131562.9971688681</v>
      </c>
      <c r="AD165" s="62"/>
    </row>
    <row r="166" spans="1:30" s="45" customFormat="1">
      <c r="A166" s="90">
        <v>503</v>
      </c>
      <c r="B166" s="154" t="s">
        <v>156</v>
      </c>
      <c r="C166" s="403">
        <v>7539</v>
      </c>
      <c r="D166" s="136">
        <v>220.91666666666666</v>
      </c>
      <c r="E166" s="41">
        <v>3554</v>
      </c>
      <c r="F166" s="338">
        <f t="shared" si="6"/>
        <v>6.2160007503282683E-2</v>
      </c>
      <c r="G166" s="385">
        <f>Muut[[#This Row],[Genomsnittlig arbetslöshetsgrad 2022, %]]/$F$12</f>
        <v>0.65493808165443479</v>
      </c>
      <c r="H166" s="169">
        <v>0</v>
      </c>
      <c r="I166" s="391">
        <v>65</v>
      </c>
      <c r="J166" s="397">
        <v>237</v>
      </c>
      <c r="K166" s="272">
        <v>519.84</v>
      </c>
      <c r="L166" s="173">
        <f t="shared" si="7"/>
        <v>14.502539242843952</v>
      </c>
      <c r="M166" s="385">
        <v>1.2617395630566941</v>
      </c>
      <c r="N166" s="169">
        <v>0</v>
      </c>
      <c r="O166" s="405">
        <v>0</v>
      </c>
      <c r="P166" s="272">
        <v>2221</v>
      </c>
      <c r="Q166" s="15">
        <v>294</v>
      </c>
      <c r="R166" s="161">
        <v>0.13237280504277352</v>
      </c>
      <c r="S166" s="409">
        <v>0.93401377314183276</v>
      </c>
      <c r="T166" s="162">
        <v>342026.04174725211</v>
      </c>
      <c r="U166" s="162">
        <v>0</v>
      </c>
      <c r="V166" s="162">
        <v>0</v>
      </c>
      <c r="W166" s="162">
        <v>407056.98</v>
      </c>
      <c r="X166" s="162">
        <v>395043.93212117988</v>
      </c>
      <c r="Y166" s="162">
        <v>0</v>
      </c>
      <c r="Z166" s="158">
        <v>0</v>
      </c>
      <c r="AA166" s="162">
        <v>200190.69322941377</v>
      </c>
      <c r="AB166" s="177">
        <f>SUM(Muut[[#This Row],[Arbetslöshetsgrad]:[Utbildningsbakgrund]])</f>
        <v>1344317.6470978458</v>
      </c>
      <c r="AD166" s="62"/>
    </row>
    <row r="167" spans="1:30" s="45" customFormat="1">
      <c r="A167" s="90">
        <v>504</v>
      </c>
      <c r="B167" s="154" t="s">
        <v>871</v>
      </c>
      <c r="C167" s="403">
        <v>1764</v>
      </c>
      <c r="D167" s="136">
        <v>82.75</v>
      </c>
      <c r="E167" s="41">
        <v>856</v>
      </c>
      <c r="F167" s="338">
        <f t="shared" si="6"/>
        <v>9.6670560747663545E-2</v>
      </c>
      <c r="G167" s="385">
        <f>Muut[[#This Row],[Genomsnittlig arbetslöshetsgrad 2022, %]]/$F$12</f>
        <v>1.0185525091062719</v>
      </c>
      <c r="H167" s="169">
        <v>1</v>
      </c>
      <c r="I167" s="391">
        <v>158</v>
      </c>
      <c r="J167" s="397">
        <v>67</v>
      </c>
      <c r="K167" s="272">
        <v>200.44</v>
      </c>
      <c r="L167" s="173">
        <f t="shared" si="7"/>
        <v>8.8006385950908008</v>
      </c>
      <c r="M167" s="385">
        <v>2.0792158807300383</v>
      </c>
      <c r="N167" s="169">
        <v>0</v>
      </c>
      <c r="O167" s="405">
        <v>0</v>
      </c>
      <c r="P167" s="272">
        <v>516</v>
      </c>
      <c r="Q167" s="15">
        <v>87</v>
      </c>
      <c r="R167" s="161">
        <v>0.16860465116279069</v>
      </c>
      <c r="S167" s="409">
        <v>1.1896632873416451</v>
      </c>
      <c r="T167" s="162">
        <v>124459.25338741613</v>
      </c>
      <c r="U167" s="162">
        <v>36304.354800000001</v>
      </c>
      <c r="V167" s="162">
        <v>43201.829400000002</v>
      </c>
      <c r="W167" s="162">
        <v>115075.18</v>
      </c>
      <c r="X167" s="162">
        <v>152321.10986913141</v>
      </c>
      <c r="Y167" s="162">
        <v>0</v>
      </c>
      <c r="Z167" s="158">
        <v>0</v>
      </c>
      <c r="AA167" s="162">
        <v>59662.232485092922</v>
      </c>
      <c r="AB167" s="177">
        <f>SUM(Muut[[#This Row],[Arbetslöshetsgrad]:[Utbildningsbakgrund]])</f>
        <v>531023.9599416405</v>
      </c>
      <c r="AD167" s="62"/>
    </row>
    <row r="168" spans="1:30" s="45" customFormat="1">
      <c r="A168" s="90">
        <v>505</v>
      </c>
      <c r="B168" s="154" t="s">
        <v>158</v>
      </c>
      <c r="C168" s="403">
        <v>20912</v>
      </c>
      <c r="D168" s="136">
        <v>643.66666666666663</v>
      </c>
      <c r="E168" s="41">
        <v>10203</v>
      </c>
      <c r="F168" s="338">
        <f t="shared" si="6"/>
        <v>6.308602045150119E-2</v>
      </c>
      <c r="G168" s="385">
        <f>Muut[[#This Row],[Genomsnittlig arbetslöshetsgrad 2022, %]]/$F$12</f>
        <v>0.66469485563586272</v>
      </c>
      <c r="H168" s="169">
        <v>0</v>
      </c>
      <c r="I168" s="391">
        <v>167</v>
      </c>
      <c r="J168" s="397">
        <v>970</v>
      </c>
      <c r="K168" s="272">
        <v>580.85</v>
      </c>
      <c r="L168" s="173">
        <f t="shared" si="7"/>
        <v>36.002410260824654</v>
      </c>
      <c r="M168" s="385">
        <v>0.50825562496824217</v>
      </c>
      <c r="N168" s="169">
        <v>0</v>
      </c>
      <c r="O168" s="405">
        <v>0</v>
      </c>
      <c r="P168" s="272">
        <v>6816</v>
      </c>
      <c r="Q168" s="15">
        <v>938</v>
      </c>
      <c r="R168" s="161">
        <v>0.13761737089201878</v>
      </c>
      <c r="S168" s="409">
        <v>0.97101908352836963</v>
      </c>
      <c r="T168" s="162">
        <v>962859.84533462953</v>
      </c>
      <c r="U168" s="162">
        <v>0</v>
      </c>
      <c r="V168" s="162">
        <v>0</v>
      </c>
      <c r="W168" s="162">
        <v>1666013.8</v>
      </c>
      <c r="X168" s="162">
        <v>441407.48686631909</v>
      </c>
      <c r="Y168" s="162">
        <v>0</v>
      </c>
      <c r="Z168" s="158">
        <v>0</v>
      </c>
      <c r="AA168" s="162">
        <v>577298.18905500788</v>
      </c>
      <c r="AB168" s="177">
        <f>SUM(Muut[[#This Row],[Arbetslöshetsgrad]:[Utbildningsbakgrund]])</f>
        <v>3647579.3212559563</v>
      </c>
      <c r="AD168" s="62"/>
    </row>
    <row r="169" spans="1:30" s="45" customFormat="1">
      <c r="A169" s="90">
        <v>507</v>
      </c>
      <c r="B169" s="154" t="s">
        <v>159</v>
      </c>
      <c r="C169" s="403">
        <v>5564</v>
      </c>
      <c r="D169" s="136">
        <v>205.16666666666666</v>
      </c>
      <c r="E169" s="41">
        <v>2208</v>
      </c>
      <c r="F169" s="338">
        <f t="shared" si="6"/>
        <v>9.2919685990338161E-2</v>
      </c>
      <c r="G169" s="385">
        <f>Muut[[#This Row],[Genomsnittlig arbetslöshetsgrad 2022, %]]/$F$12</f>
        <v>0.97903207117905644</v>
      </c>
      <c r="H169" s="169">
        <v>0</v>
      </c>
      <c r="I169" s="391">
        <v>13</v>
      </c>
      <c r="J169" s="397">
        <v>151</v>
      </c>
      <c r="K169" s="272">
        <v>981.26</v>
      </c>
      <c r="L169" s="173">
        <f t="shared" si="7"/>
        <v>5.6702606852414243</v>
      </c>
      <c r="M169" s="385">
        <v>3.2270875261706577</v>
      </c>
      <c r="N169" s="169">
        <v>0</v>
      </c>
      <c r="O169" s="405">
        <v>0</v>
      </c>
      <c r="P169" s="272">
        <v>1267</v>
      </c>
      <c r="Q169" s="15">
        <v>229</v>
      </c>
      <c r="R169" s="161">
        <v>0.18074191002367798</v>
      </c>
      <c r="S169" s="409">
        <v>1.2753029845633921</v>
      </c>
      <c r="T169" s="162">
        <v>377336.85693866946</v>
      </c>
      <c r="U169" s="162">
        <v>0</v>
      </c>
      <c r="V169" s="162">
        <v>0</v>
      </c>
      <c r="W169" s="162">
        <v>259348.54</v>
      </c>
      <c r="X169" s="162">
        <v>745692.5377678303</v>
      </c>
      <c r="Y169" s="162">
        <v>0</v>
      </c>
      <c r="Z169" s="158">
        <v>0</v>
      </c>
      <c r="AA169" s="162">
        <v>201733.19046772757</v>
      </c>
      <c r="AB169" s="177">
        <f>SUM(Muut[[#This Row],[Arbetslöshetsgrad]:[Utbildningsbakgrund]])</f>
        <v>1584111.1251742274</v>
      </c>
      <c r="AD169" s="62"/>
    </row>
    <row r="170" spans="1:30" s="45" customFormat="1">
      <c r="A170" s="90">
        <v>508</v>
      </c>
      <c r="B170" s="154" t="s">
        <v>160</v>
      </c>
      <c r="C170" s="403">
        <v>9360</v>
      </c>
      <c r="D170" s="136">
        <v>326</v>
      </c>
      <c r="E170" s="41">
        <v>3834</v>
      </c>
      <c r="F170" s="338">
        <f t="shared" si="6"/>
        <v>8.5028690662493481E-2</v>
      </c>
      <c r="G170" s="385">
        <f>Muut[[#This Row],[Genomsnittlig arbetslöshetsgrad 2022, %]]/$F$12</f>
        <v>0.89588997467770426</v>
      </c>
      <c r="H170" s="169">
        <v>0</v>
      </c>
      <c r="I170" s="391">
        <v>14</v>
      </c>
      <c r="J170" s="397">
        <v>274</v>
      </c>
      <c r="K170" s="272">
        <v>534.80999999999995</v>
      </c>
      <c r="L170" s="173">
        <f t="shared" si="7"/>
        <v>17.501542603915411</v>
      </c>
      <c r="M170" s="385">
        <v>1.0455322677319199</v>
      </c>
      <c r="N170" s="169">
        <v>0</v>
      </c>
      <c r="O170" s="405">
        <v>0</v>
      </c>
      <c r="P170" s="272">
        <v>2394</v>
      </c>
      <c r="Q170" s="15">
        <v>326</v>
      </c>
      <c r="R170" s="161">
        <v>0.13617376775271511</v>
      </c>
      <c r="S170" s="409">
        <v>0.96083311508398472</v>
      </c>
      <c r="T170" s="162">
        <v>580865.67438985396</v>
      </c>
      <c r="U170" s="162">
        <v>0</v>
      </c>
      <c r="V170" s="162">
        <v>0</v>
      </c>
      <c r="W170" s="162">
        <v>470605.95999999996</v>
      </c>
      <c r="X170" s="162">
        <v>406420.13953856606</v>
      </c>
      <c r="Y170" s="162">
        <v>0</v>
      </c>
      <c r="Z170" s="158">
        <v>0</v>
      </c>
      <c r="AA170" s="162">
        <v>255682.30392280073</v>
      </c>
      <c r="AB170" s="177">
        <f>SUM(Muut[[#This Row],[Arbetslöshetsgrad]:[Utbildningsbakgrund]])</f>
        <v>1713574.077851221</v>
      </c>
      <c r="AD170" s="62"/>
    </row>
    <row r="171" spans="1:30" s="45" customFormat="1">
      <c r="A171" s="90">
        <v>529</v>
      </c>
      <c r="B171" s="154" t="s">
        <v>872</v>
      </c>
      <c r="C171" s="403">
        <v>19850</v>
      </c>
      <c r="D171" s="136">
        <v>591.91666666666663</v>
      </c>
      <c r="E171" s="41">
        <v>9082</v>
      </c>
      <c r="F171" s="338">
        <f t="shared" si="6"/>
        <v>6.5174704543786238E-2</v>
      </c>
      <c r="G171" s="385">
        <f>Muut[[#This Row],[Genomsnittlig arbetslöshetsgrad 2022, %]]/$F$12</f>
        <v>0.68670191141865145</v>
      </c>
      <c r="H171" s="169">
        <v>0</v>
      </c>
      <c r="I171" s="391">
        <v>270</v>
      </c>
      <c r="J171" s="397">
        <v>658</v>
      </c>
      <c r="K171" s="272">
        <v>312.58</v>
      </c>
      <c r="L171" s="173">
        <f t="shared" si="7"/>
        <v>63.503743041781306</v>
      </c>
      <c r="M171" s="385">
        <v>0.28814722803724058</v>
      </c>
      <c r="N171" s="169">
        <v>3</v>
      </c>
      <c r="O171" s="405">
        <v>4249</v>
      </c>
      <c r="P171" s="272">
        <v>5986</v>
      </c>
      <c r="Q171" s="15">
        <v>617</v>
      </c>
      <c r="R171" s="161">
        <v>0.10307383895756765</v>
      </c>
      <c r="S171" s="409">
        <v>0.72728220275956967</v>
      </c>
      <c r="T171" s="162">
        <v>944221.65186880424</v>
      </c>
      <c r="U171" s="162">
        <v>0</v>
      </c>
      <c r="V171" s="162">
        <v>0</v>
      </c>
      <c r="W171" s="162">
        <v>1130141.32</v>
      </c>
      <c r="X171" s="162">
        <v>237540.07445067406</v>
      </c>
      <c r="Y171" s="162">
        <v>0</v>
      </c>
      <c r="Z171" s="158">
        <v>1257788.98</v>
      </c>
      <c r="AA171" s="162">
        <v>410431.16553542315</v>
      </c>
      <c r="AB171" s="177">
        <f>SUM(Muut[[#This Row],[Arbetslöshetsgrad]:[Utbildningsbakgrund]])</f>
        <v>3980123.1918549011</v>
      </c>
      <c r="AD171" s="62"/>
    </row>
    <row r="172" spans="1:30" s="45" customFormat="1">
      <c r="A172" s="90">
        <v>531</v>
      </c>
      <c r="B172" s="154" t="s">
        <v>162</v>
      </c>
      <c r="C172" s="403">
        <v>5072</v>
      </c>
      <c r="D172" s="136">
        <v>155.33333333333334</v>
      </c>
      <c r="E172" s="41">
        <v>2273</v>
      </c>
      <c r="F172" s="338">
        <f t="shared" si="6"/>
        <v>6.8338466050740579E-2</v>
      </c>
      <c r="G172" s="385">
        <f>Muut[[#This Row],[Genomsnittlig arbetslöshetsgrad 2022, %]]/$F$12</f>
        <v>0.72003633294470082</v>
      </c>
      <c r="H172" s="169">
        <v>0</v>
      </c>
      <c r="I172" s="391">
        <v>29</v>
      </c>
      <c r="J172" s="397">
        <v>97</v>
      </c>
      <c r="K172" s="272">
        <v>182.93</v>
      </c>
      <c r="L172" s="173">
        <f t="shared" si="7"/>
        <v>27.726452741485812</v>
      </c>
      <c r="M172" s="385">
        <v>0.65996280512650629</v>
      </c>
      <c r="N172" s="169">
        <v>0</v>
      </c>
      <c r="O172" s="405">
        <v>0</v>
      </c>
      <c r="P172" s="272">
        <v>1451</v>
      </c>
      <c r="Q172" s="15">
        <v>155</v>
      </c>
      <c r="R172" s="161">
        <v>0.10682288077188146</v>
      </c>
      <c r="S172" s="409">
        <v>0.75373519428998448</v>
      </c>
      <c r="T172" s="162">
        <v>252975.72192377885</v>
      </c>
      <c r="U172" s="162">
        <v>0</v>
      </c>
      <c r="V172" s="162">
        <v>0</v>
      </c>
      <c r="W172" s="162">
        <v>166601.38</v>
      </c>
      <c r="X172" s="162">
        <v>139014.67086589613</v>
      </c>
      <c r="Y172" s="162">
        <v>0</v>
      </c>
      <c r="Z172" s="158">
        <v>0</v>
      </c>
      <c r="AA172" s="162">
        <v>108686.32366162512</v>
      </c>
      <c r="AB172" s="177">
        <f>SUM(Muut[[#This Row],[Arbetslöshetsgrad]:[Utbildningsbakgrund]])</f>
        <v>667278.0964513002</v>
      </c>
      <c r="AD172" s="62"/>
    </row>
    <row r="173" spans="1:30" s="45" customFormat="1">
      <c r="A173" s="90">
        <v>535</v>
      </c>
      <c r="B173" s="154" t="s">
        <v>163</v>
      </c>
      <c r="C173" s="403">
        <v>10419</v>
      </c>
      <c r="D173" s="136">
        <v>283.91666666666669</v>
      </c>
      <c r="E173" s="41">
        <v>4381</v>
      </c>
      <c r="F173" s="338">
        <f t="shared" si="6"/>
        <v>6.480636080042608E-2</v>
      </c>
      <c r="G173" s="385">
        <f>Muut[[#This Row],[Genomsnittlig arbetslöshetsgrad 2022, %]]/$F$12</f>
        <v>0.6828209217863227</v>
      </c>
      <c r="H173" s="169">
        <v>0</v>
      </c>
      <c r="I173" s="391">
        <v>5</v>
      </c>
      <c r="J173" s="397">
        <v>115</v>
      </c>
      <c r="K173" s="272">
        <v>527.30999999999995</v>
      </c>
      <c r="L173" s="173">
        <f t="shared" si="7"/>
        <v>19.758775672754169</v>
      </c>
      <c r="M173" s="385">
        <v>0.92609116225306465</v>
      </c>
      <c r="N173" s="169">
        <v>0</v>
      </c>
      <c r="O173" s="405">
        <v>0</v>
      </c>
      <c r="P173" s="272">
        <v>2782</v>
      </c>
      <c r="Q173" s="15">
        <v>274</v>
      </c>
      <c r="R173" s="161">
        <v>9.8490294751977001E-2</v>
      </c>
      <c r="S173" s="409">
        <v>0.69494101745007375</v>
      </c>
      <c r="T173" s="162">
        <v>492808.33572203177</v>
      </c>
      <c r="U173" s="162">
        <v>0</v>
      </c>
      <c r="V173" s="162">
        <v>0</v>
      </c>
      <c r="W173" s="162">
        <v>197517.1</v>
      </c>
      <c r="X173" s="162">
        <v>400720.63682444475</v>
      </c>
      <c r="Y173" s="162">
        <v>0</v>
      </c>
      <c r="Z173" s="158">
        <v>0</v>
      </c>
      <c r="AA173" s="162">
        <v>205849.9868008942</v>
      </c>
      <c r="AB173" s="177">
        <f>SUM(Muut[[#This Row],[Arbetslöshetsgrad]:[Utbildningsbakgrund]])</f>
        <v>1296896.0593473706</v>
      </c>
      <c r="AD173" s="62"/>
    </row>
    <row r="174" spans="1:30" s="45" customFormat="1">
      <c r="A174" s="90">
        <v>536</v>
      </c>
      <c r="B174" s="154" t="s">
        <v>164</v>
      </c>
      <c r="C174" s="403">
        <v>35346</v>
      </c>
      <c r="D174" s="136">
        <v>1220.8333333333333</v>
      </c>
      <c r="E174" s="41">
        <v>16562</v>
      </c>
      <c r="F174" s="338">
        <f t="shared" si="6"/>
        <v>7.3712917119510515E-2</v>
      </c>
      <c r="G174" s="385">
        <f>Muut[[#This Row],[Genomsnittlig arbetslöshetsgrad 2022, %]]/$F$12</f>
        <v>0.77666329961197356</v>
      </c>
      <c r="H174" s="169">
        <v>0</v>
      </c>
      <c r="I174" s="391">
        <v>117</v>
      </c>
      <c r="J174" s="397">
        <v>1117</v>
      </c>
      <c r="K174" s="272">
        <v>288.3</v>
      </c>
      <c r="L174" s="173">
        <f t="shared" si="7"/>
        <v>122.60145681581685</v>
      </c>
      <c r="M174" s="385">
        <v>0.14925130583862525</v>
      </c>
      <c r="N174" s="169">
        <v>0</v>
      </c>
      <c r="O174" s="405">
        <v>0</v>
      </c>
      <c r="P174" s="272">
        <v>12045</v>
      </c>
      <c r="Q174" s="15">
        <v>1065</v>
      </c>
      <c r="R174" s="161">
        <v>8.8418430884184315E-2</v>
      </c>
      <c r="S174" s="409">
        <v>0.62387461094242158</v>
      </c>
      <c r="T174" s="162">
        <v>1901595.9522446352</v>
      </c>
      <c r="U174" s="162">
        <v>0</v>
      </c>
      <c r="V174" s="162">
        <v>0</v>
      </c>
      <c r="W174" s="162">
        <v>1918492.18</v>
      </c>
      <c r="X174" s="162">
        <v>219088.88433082515</v>
      </c>
      <c r="Y174" s="162">
        <v>0</v>
      </c>
      <c r="Z174" s="158">
        <v>0</v>
      </c>
      <c r="AA174" s="162">
        <v>626923.34891368286</v>
      </c>
      <c r="AB174" s="177">
        <f>SUM(Muut[[#This Row],[Arbetslöshetsgrad]:[Utbildningsbakgrund]])</f>
        <v>4666100.3654891429</v>
      </c>
      <c r="AD174" s="62"/>
    </row>
    <row r="175" spans="1:30" s="45" customFormat="1">
      <c r="A175" s="90">
        <v>538</v>
      </c>
      <c r="B175" s="154" t="s">
        <v>873</v>
      </c>
      <c r="C175" s="403">
        <v>4644</v>
      </c>
      <c r="D175" s="136">
        <v>117.5</v>
      </c>
      <c r="E175" s="41">
        <v>2307</v>
      </c>
      <c r="F175" s="338">
        <f t="shared" si="6"/>
        <v>5.0931946250541829E-2</v>
      </c>
      <c r="G175" s="385">
        <f>Muut[[#This Row],[Genomsnittlig arbetslöshetsgrad 2022, %]]/$F$12</f>
        <v>0.53663557184247512</v>
      </c>
      <c r="H175" s="169">
        <v>0</v>
      </c>
      <c r="I175" s="391">
        <v>37</v>
      </c>
      <c r="J175" s="397">
        <v>105</v>
      </c>
      <c r="K175" s="272">
        <v>198.93</v>
      </c>
      <c r="L175" s="173">
        <f t="shared" si="7"/>
        <v>23.344895189262555</v>
      </c>
      <c r="M175" s="385">
        <v>0.78382992851879751</v>
      </c>
      <c r="N175" s="169">
        <v>0</v>
      </c>
      <c r="O175" s="405">
        <v>0</v>
      </c>
      <c r="P175" s="272">
        <v>1577</v>
      </c>
      <c r="Q175" s="15">
        <v>154</v>
      </c>
      <c r="R175" s="161">
        <v>9.7653772986683582E-2</v>
      </c>
      <c r="S175" s="409">
        <v>0.68903857510125066</v>
      </c>
      <c r="T175" s="162">
        <v>172630.2327097372</v>
      </c>
      <c r="U175" s="162">
        <v>0</v>
      </c>
      <c r="V175" s="162">
        <v>0</v>
      </c>
      <c r="W175" s="162">
        <v>180341.69999999998</v>
      </c>
      <c r="X175" s="162">
        <v>151173.60998935503</v>
      </c>
      <c r="Y175" s="162">
        <v>0</v>
      </c>
      <c r="Z175" s="158">
        <v>0</v>
      </c>
      <c r="AA175" s="162">
        <v>90973.018908957019</v>
      </c>
      <c r="AB175" s="177">
        <f>SUM(Muut[[#This Row],[Arbetslöshetsgrad]:[Utbildningsbakgrund]])</f>
        <v>595118.56160804932</v>
      </c>
      <c r="AD175" s="62"/>
    </row>
    <row r="176" spans="1:30" s="45" customFormat="1">
      <c r="A176" s="90">
        <v>541</v>
      </c>
      <c r="B176" s="154" t="s">
        <v>166</v>
      </c>
      <c r="C176" s="403">
        <v>9243</v>
      </c>
      <c r="D176" s="136">
        <v>451.5</v>
      </c>
      <c r="E176" s="41">
        <v>3862</v>
      </c>
      <c r="F176" s="338">
        <f t="shared" si="6"/>
        <v>0.11690833764888658</v>
      </c>
      <c r="G176" s="385">
        <f>Muut[[#This Row],[Genomsnittlig arbetslöshetsgrad 2022, %]]/$F$12</f>
        <v>1.2317843170325737</v>
      </c>
      <c r="H176" s="169">
        <v>0</v>
      </c>
      <c r="I176" s="391">
        <v>8</v>
      </c>
      <c r="J176" s="398">
        <v>252</v>
      </c>
      <c r="K176" s="272">
        <v>2401.35</v>
      </c>
      <c r="L176" s="173">
        <f t="shared" si="7"/>
        <v>3.8490848897495162</v>
      </c>
      <c r="M176" s="385">
        <v>4.7539682941805106</v>
      </c>
      <c r="N176" s="169">
        <v>0</v>
      </c>
      <c r="O176" s="405">
        <v>0</v>
      </c>
      <c r="P176" s="272">
        <v>2219</v>
      </c>
      <c r="Q176" s="15">
        <v>288</v>
      </c>
      <c r="R176" s="161">
        <v>0.12978819287967552</v>
      </c>
      <c r="S176" s="409">
        <v>0.91577692035486202</v>
      </c>
      <c r="T176" s="162">
        <v>788665.44178034307</v>
      </c>
      <c r="U176" s="162">
        <v>0</v>
      </c>
      <c r="V176" s="162">
        <v>0</v>
      </c>
      <c r="W176" s="162">
        <v>432820.08</v>
      </c>
      <c r="X176" s="162">
        <v>1824866.7790073776</v>
      </c>
      <c r="Y176" s="162">
        <v>0</v>
      </c>
      <c r="Z176" s="158">
        <v>0</v>
      </c>
      <c r="AA176" s="162">
        <v>240646.47630770094</v>
      </c>
      <c r="AB176" s="177">
        <f>SUM(Muut[[#This Row],[Arbetslöshetsgrad]:[Utbildningsbakgrund]])</f>
        <v>3286998.7770954217</v>
      </c>
      <c r="AD176" s="62"/>
    </row>
    <row r="177" spans="1:30" s="45" customFormat="1">
      <c r="A177" s="90">
        <v>543</v>
      </c>
      <c r="B177" s="154" t="s">
        <v>167</v>
      </c>
      <c r="C177" s="403">
        <v>44458</v>
      </c>
      <c r="D177" s="136">
        <v>1528.0833333333333</v>
      </c>
      <c r="E177" s="41">
        <v>22307</v>
      </c>
      <c r="F177" s="338">
        <f t="shared" si="6"/>
        <v>6.8502413293286116E-2</v>
      </c>
      <c r="G177" s="385">
        <f>Muut[[#This Row],[Genomsnittlig arbetslöshetsgrad 2022, %]]/$F$12</f>
        <v>0.7217637344820903</v>
      </c>
      <c r="H177" s="169">
        <v>0</v>
      </c>
      <c r="I177" s="391">
        <v>546</v>
      </c>
      <c r="J177" s="397">
        <v>3164</v>
      </c>
      <c r="K177" s="272">
        <v>361.9</v>
      </c>
      <c r="L177" s="173">
        <f t="shared" si="7"/>
        <v>122.84609008013264</v>
      </c>
      <c r="M177" s="385">
        <v>0.14895408975200108</v>
      </c>
      <c r="N177" s="169">
        <v>0</v>
      </c>
      <c r="O177" s="405">
        <v>0</v>
      </c>
      <c r="P177" s="272">
        <v>15143</v>
      </c>
      <c r="Q177" s="15">
        <v>2289</v>
      </c>
      <c r="R177" s="161">
        <v>0.15115895133064783</v>
      </c>
      <c r="S177" s="409">
        <v>1.0665675810894857</v>
      </c>
      <c r="T177" s="162">
        <v>2222747.6818937822</v>
      </c>
      <c r="U177" s="162">
        <v>0</v>
      </c>
      <c r="V177" s="162">
        <v>0</v>
      </c>
      <c r="W177" s="162">
        <v>5434296.5599999996</v>
      </c>
      <c r="X177" s="162">
        <v>275020.00429873611</v>
      </c>
      <c r="Y177" s="162">
        <v>0</v>
      </c>
      <c r="Z177" s="158">
        <v>0</v>
      </c>
      <c r="AA177" s="162">
        <v>1348078.4310157706</v>
      </c>
      <c r="AB177" s="177">
        <f>SUM(Muut[[#This Row],[Arbetslöshetsgrad]:[Utbildningsbakgrund]])</f>
        <v>9280142.6772082876</v>
      </c>
      <c r="AD177" s="62"/>
    </row>
    <row r="178" spans="1:30" s="45" customFormat="1">
      <c r="A178" s="90">
        <v>545</v>
      </c>
      <c r="B178" s="154" t="s">
        <v>874</v>
      </c>
      <c r="C178" s="403">
        <v>9584</v>
      </c>
      <c r="D178" s="136">
        <v>160.66666666666666</v>
      </c>
      <c r="E178" s="41">
        <v>4495</v>
      </c>
      <c r="F178" s="338">
        <f t="shared" si="6"/>
        <v>3.5743418613274007E-2</v>
      </c>
      <c r="G178" s="385">
        <f>Muut[[#This Row],[Genomsnittlig arbetslöshetsgrad 2022, %]]/$F$12</f>
        <v>0.37660429846493865</v>
      </c>
      <c r="H178" s="393">
        <v>3</v>
      </c>
      <c r="I178" s="391">
        <v>7212</v>
      </c>
      <c r="J178" s="397">
        <v>1870</v>
      </c>
      <c r="K178" s="272">
        <v>977.82</v>
      </c>
      <c r="L178" s="173">
        <f t="shared" si="7"/>
        <v>9.8013949397639646</v>
      </c>
      <c r="M178" s="385">
        <v>1.8669207434180943</v>
      </c>
      <c r="N178" s="169">
        <v>3</v>
      </c>
      <c r="O178" s="405">
        <v>95</v>
      </c>
      <c r="P178" s="272">
        <v>2858</v>
      </c>
      <c r="Q178" s="15">
        <v>716</v>
      </c>
      <c r="R178" s="161">
        <v>0.25052484254723584</v>
      </c>
      <c r="S178" s="409">
        <v>1.7676867493870596</v>
      </c>
      <c r="T178" s="162">
        <v>250021.44756872181</v>
      </c>
      <c r="U178" s="162">
        <v>197245.42879999999</v>
      </c>
      <c r="V178" s="162">
        <v>1971972.1116000002</v>
      </c>
      <c r="W178" s="162">
        <v>3211799.8</v>
      </c>
      <c r="X178" s="162">
        <v>743078.36585628684</v>
      </c>
      <c r="Y178" s="162">
        <v>0</v>
      </c>
      <c r="Z178" s="158">
        <v>28121.899999999998</v>
      </c>
      <c r="AA178" s="162">
        <v>481647.12378815014</v>
      </c>
      <c r="AB178" s="177">
        <f>SUM(Muut[[#This Row],[Arbetslöshetsgrad]:[Utbildningsbakgrund]])</f>
        <v>6883886.1776131587</v>
      </c>
      <c r="AD178" s="62"/>
    </row>
    <row r="179" spans="1:30" s="45" customFormat="1">
      <c r="A179" s="90">
        <v>560</v>
      </c>
      <c r="B179" s="154" t="s">
        <v>169</v>
      </c>
      <c r="C179" s="403">
        <v>15735</v>
      </c>
      <c r="D179" s="136">
        <v>724.08333333333337</v>
      </c>
      <c r="E179" s="41">
        <v>7242</v>
      </c>
      <c r="F179" s="338">
        <f t="shared" si="6"/>
        <v>9.9983890269722916E-2</v>
      </c>
      <c r="G179" s="385">
        <f>Muut[[#This Row],[Genomsnittlig arbetslöshetsgrad 2022, %]]/$F$12</f>
        <v>1.0534628279467575</v>
      </c>
      <c r="H179" s="169">
        <v>0</v>
      </c>
      <c r="I179" s="391">
        <v>96</v>
      </c>
      <c r="J179" s="397">
        <v>557</v>
      </c>
      <c r="K179" s="272">
        <v>785.26</v>
      </c>
      <c r="L179" s="173">
        <f t="shared" si="7"/>
        <v>20.037949214272981</v>
      </c>
      <c r="M179" s="385">
        <v>0.91318863681142404</v>
      </c>
      <c r="N179" s="169">
        <v>0</v>
      </c>
      <c r="O179" s="405">
        <v>0</v>
      </c>
      <c r="P179" s="272">
        <v>4749</v>
      </c>
      <c r="Q179" s="15">
        <v>719</v>
      </c>
      <c r="R179" s="161">
        <v>0.15140029479890504</v>
      </c>
      <c r="S179" s="409">
        <v>1.068270484668036</v>
      </c>
      <c r="T179" s="162">
        <v>1148235.9783956041</v>
      </c>
      <c r="U179" s="162">
        <v>0</v>
      </c>
      <c r="V179" s="162">
        <v>0</v>
      </c>
      <c r="W179" s="162">
        <v>956669.78</v>
      </c>
      <c r="X179" s="162">
        <v>596745.53350545873</v>
      </c>
      <c r="Y179" s="162">
        <v>0</v>
      </c>
      <c r="Z179" s="158">
        <v>0</v>
      </c>
      <c r="AA179" s="162">
        <v>477886.58164783142</v>
      </c>
      <c r="AB179" s="177">
        <f>SUM(Muut[[#This Row],[Arbetslöshetsgrad]:[Utbildningsbakgrund]])</f>
        <v>3179537.8735488942</v>
      </c>
      <c r="AD179" s="62"/>
    </row>
    <row r="180" spans="1:30" s="45" customFormat="1">
      <c r="A180" s="90">
        <v>561</v>
      </c>
      <c r="B180" s="154" t="s">
        <v>170</v>
      </c>
      <c r="C180" s="403">
        <v>1317</v>
      </c>
      <c r="D180" s="136">
        <v>39.583333333333336</v>
      </c>
      <c r="E180" s="41">
        <v>580</v>
      </c>
      <c r="F180" s="338">
        <f t="shared" si="6"/>
        <v>6.8247126436781616E-2</v>
      </c>
      <c r="G180" s="385">
        <f>Muut[[#This Row],[Genomsnittlig arbetslöshetsgrad 2022, %]]/$F$12</f>
        <v>0.71907394902699973</v>
      </c>
      <c r="H180" s="169">
        <v>0</v>
      </c>
      <c r="I180" s="391">
        <v>6</v>
      </c>
      <c r="J180" s="397">
        <v>105</v>
      </c>
      <c r="K180" s="272">
        <v>117.78</v>
      </c>
      <c r="L180" s="173">
        <f t="shared" si="7"/>
        <v>11.181864493122772</v>
      </c>
      <c r="M180" s="385">
        <v>1.6364379606578709</v>
      </c>
      <c r="N180" s="169">
        <v>0</v>
      </c>
      <c r="O180" s="405">
        <v>0</v>
      </c>
      <c r="P180" s="272">
        <v>400</v>
      </c>
      <c r="Q180" s="15">
        <v>90</v>
      </c>
      <c r="R180" s="161">
        <v>0.22500000000000001</v>
      </c>
      <c r="S180" s="409">
        <v>1.5875851455214367</v>
      </c>
      <c r="T180" s="162">
        <v>65600.102475465057</v>
      </c>
      <c r="U180" s="162">
        <v>0</v>
      </c>
      <c r="V180" s="162">
        <v>0</v>
      </c>
      <c r="W180" s="162">
        <v>180341.69999999998</v>
      </c>
      <c r="X180" s="162">
        <v>89504.990622561862</v>
      </c>
      <c r="Y180" s="162">
        <v>0</v>
      </c>
      <c r="Z180" s="158">
        <v>0</v>
      </c>
      <c r="AA180" s="162">
        <v>59442.855170008741</v>
      </c>
      <c r="AB180" s="177">
        <f>SUM(Muut[[#This Row],[Arbetslöshetsgrad]:[Utbildningsbakgrund]])</f>
        <v>394889.64826803561</v>
      </c>
      <c r="AD180" s="62"/>
    </row>
    <row r="181" spans="1:30" s="45" customFormat="1">
      <c r="A181" s="90">
        <v>562</v>
      </c>
      <c r="B181" s="154" t="s">
        <v>171</v>
      </c>
      <c r="C181" s="403">
        <v>8935</v>
      </c>
      <c r="D181" s="136">
        <v>329.25</v>
      </c>
      <c r="E181" s="41">
        <v>3875</v>
      </c>
      <c r="F181" s="338">
        <f t="shared" si="6"/>
        <v>8.496774193548387E-2</v>
      </c>
      <c r="G181" s="385">
        <f>Muut[[#This Row],[Genomsnittlig arbetslöshetsgrad 2022, %]]/$F$12</f>
        <v>0.89524779904178842</v>
      </c>
      <c r="H181" s="169">
        <v>0</v>
      </c>
      <c r="I181" s="391">
        <v>14</v>
      </c>
      <c r="J181" s="397">
        <v>174</v>
      </c>
      <c r="K181" s="272">
        <v>799.72</v>
      </c>
      <c r="L181" s="173">
        <f t="shared" si="7"/>
        <v>11.172660431150902</v>
      </c>
      <c r="M181" s="385">
        <v>1.6377860618103075</v>
      </c>
      <c r="N181" s="169">
        <v>0</v>
      </c>
      <c r="O181" s="405">
        <v>0</v>
      </c>
      <c r="P181" s="272">
        <v>2476</v>
      </c>
      <c r="Q181" s="15">
        <v>253</v>
      </c>
      <c r="R181" s="161">
        <v>0.10218093699515347</v>
      </c>
      <c r="S181" s="409">
        <v>0.72098194546207772</v>
      </c>
      <c r="T181" s="162">
        <v>554093.43737904646</v>
      </c>
      <c r="U181" s="162">
        <v>0</v>
      </c>
      <c r="V181" s="162">
        <v>0</v>
      </c>
      <c r="W181" s="162">
        <v>298851.96000000002</v>
      </c>
      <c r="X181" s="162">
        <v>607734.17473828478</v>
      </c>
      <c r="Y181" s="162">
        <v>0</v>
      </c>
      <c r="Z181" s="158">
        <v>0</v>
      </c>
      <c r="AA181" s="162">
        <v>183145.31179926515</v>
      </c>
      <c r="AB181" s="177">
        <f>SUM(Muut[[#This Row],[Arbetslöshetsgrad]:[Utbildningsbakgrund]])</f>
        <v>1643824.8839165966</v>
      </c>
      <c r="AD181" s="62"/>
    </row>
    <row r="182" spans="1:30" s="45" customFormat="1">
      <c r="A182" s="90">
        <v>563</v>
      </c>
      <c r="B182" s="154" t="s">
        <v>172</v>
      </c>
      <c r="C182" s="403">
        <v>7025</v>
      </c>
      <c r="D182" s="136">
        <v>223</v>
      </c>
      <c r="E182" s="41">
        <v>2957</v>
      </c>
      <c r="F182" s="338">
        <f t="shared" si="6"/>
        <v>7.5414271220831927E-2</v>
      </c>
      <c r="G182" s="385">
        <f>Muut[[#This Row],[Genomsnittlig arbetslöshetsgrad 2022, %]]/$F$12</f>
        <v>0.79458932047475261</v>
      </c>
      <c r="H182" s="169">
        <v>0</v>
      </c>
      <c r="I182" s="391">
        <v>8</v>
      </c>
      <c r="J182" s="397">
        <v>125</v>
      </c>
      <c r="K182" s="272">
        <v>587.84</v>
      </c>
      <c r="L182" s="173">
        <f t="shared" si="7"/>
        <v>11.950530756668481</v>
      </c>
      <c r="M182" s="385">
        <v>1.5311811583989969</v>
      </c>
      <c r="N182" s="169">
        <v>0</v>
      </c>
      <c r="O182" s="405">
        <v>0</v>
      </c>
      <c r="P182" s="272">
        <v>1813</v>
      </c>
      <c r="Q182" s="15">
        <v>190</v>
      </c>
      <c r="R182" s="161">
        <v>0.10479867622724766</v>
      </c>
      <c r="S182" s="409">
        <v>0.73945254066083954</v>
      </c>
      <c r="T182" s="162">
        <v>386664.44566073496</v>
      </c>
      <c r="U182" s="162">
        <v>0</v>
      </c>
      <c r="V182" s="162">
        <v>0</v>
      </c>
      <c r="W182" s="162">
        <v>214692.5</v>
      </c>
      <c r="X182" s="162">
        <v>446719.42339588021</v>
      </c>
      <c r="Y182" s="162">
        <v>0</v>
      </c>
      <c r="Z182" s="158">
        <v>0</v>
      </c>
      <c r="AA182" s="162">
        <v>147684.01601018835</v>
      </c>
      <c r="AB182" s="177">
        <f>SUM(Muut[[#This Row],[Arbetslöshetsgrad]:[Utbildningsbakgrund]])</f>
        <v>1195760.3850668035</v>
      </c>
      <c r="AD182" s="62"/>
    </row>
    <row r="183" spans="1:30" s="45" customFormat="1">
      <c r="A183" s="90">
        <v>564</v>
      </c>
      <c r="B183" s="154" t="s">
        <v>875</v>
      </c>
      <c r="C183" s="403">
        <v>211848</v>
      </c>
      <c r="D183" s="136">
        <v>11529</v>
      </c>
      <c r="E183" s="41">
        <v>101653</v>
      </c>
      <c r="F183" s="338">
        <f t="shared" si="6"/>
        <v>0.11341524598388636</v>
      </c>
      <c r="G183" s="385">
        <f>Muut[[#This Row],[Genomsnittlig arbetslöshetsgrad 2022, %]]/$F$12</f>
        <v>1.1949799657139621</v>
      </c>
      <c r="H183" s="169">
        <v>0</v>
      </c>
      <c r="I183" s="391">
        <v>480</v>
      </c>
      <c r="J183" s="397">
        <v>10999</v>
      </c>
      <c r="K183" s="272">
        <v>2972.44</v>
      </c>
      <c r="L183" s="173">
        <f t="shared" si="7"/>
        <v>71.270740536394342</v>
      </c>
      <c r="M183" s="385">
        <v>0.25674529813724067</v>
      </c>
      <c r="N183" s="169">
        <v>0</v>
      </c>
      <c r="O183" s="405">
        <v>0</v>
      </c>
      <c r="P183" s="272">
        <v>68357</v>
      </c>
      <c r="Q183" s="15">
        <v>6231</v>
      </c>
      <c r="R183" s="161">
        <v>9.1153795514724162E-2</v>
      </c>
      <c r="S183" s="409">
        <v>0.64317516318699841</v>
      </c>
      <c r="T183" s="162">
        <v>17535985.599843103</v>
      </c>
      <c r="U183" s="162">
        <v>0</v>
      </c>
      <c r="V183" s="162">
        <v>0</v>
      </c>
      <c r="W183" s="162">
        <v>18891222.460000001</v>
      </c>
      <c r="X183" s="162">
        <v>2258857.3130083871</v>
      </c>
      <c r="Y183" s="162">
        <v>0</v>
      </c>
      <c r="Z183" s="158">
        <v>0</v>
      </c>
      <c r="AA183" s="162">
        <v>3873740.2251309599</v>
      </c>
      <c r="AB183" s="177">
        <f>SUM(Muut[[#This Row],[Arbetslöshetsgrad]:[Utbildningsbakgrund]])</f>
        <v>42559805.597982459</v>
      </c>
      <c r="AD183" s="62"/>
    </row>
    <row r="184" spans="1:30" s="45" customFormat="1">
      <c r="A184" s="90">
        <v>576</v>
      </c>
      <c r="B184" s="154" t="s">
        <v>174</v>
      </c>
      <c r="C184" s="403">
        <v>2750</v>
      </c>
      <c r="D184" s="136">
        <v>119.75</v>
      </c>
      <c r="E184" s="41">
        <v>1073</v>
      </c>
      <c r="F184" s="338">
        <f t="shared" si="6"/>
        <v>0.11160298229263746</v>
      </c>
      <c r="G184" s="385">
        <f>Muut[[#This Row],[Genomsnittlig arbetslöshetsgrad 2022, %]]/$F$12</f>
        <v>1.1758853652936541</v>
      </c>
      <c r="H184" s="169">
        <v>0</v>
      </c>
      <c r="I184" s="391">
        <v>8</v>
      </c>
      <c r="J184" s="397">
        <v>56</v>
      </c>
      <c r="K184" s="272">
        <v>523.09</v>
      </c>
      <c r="L184" s="173">
        <f t="shared" si="7"/>
        <v>5.2572215106387041</v>
      </c>
      <c r="M184" s="385">
        <v>3.4806270746722627</v>
      </c>
      <c r="N184" s="169">
        <v>0</v>
      </c>
      <c r="O184" s="405">
        <v>0</v>
      </c>
      <c r="P184" s="272">
        <v>586</v>
      </c>
      <c r="Q184" s="15">
        <v>99</v>
      </c>
      <c r="R184" s="161">
        <v>0.16894197952218429</v>
      </c>
      <c r="S184" s="409">
        <v>1.1920434539751401</v>
      </c>
      <c r="T184" s="162">
        <v>223997.3429482014</v>
      </c>
      <c r="U184" s="162">
        <v>0</v>
      </c>
      <c r="V184" s="162">
        <v>0</v>
      </c>
      <c r="W184" s="162">
        <v>96182.239999999991</v>
      </c>
      <c r="X184" s="162">
        <v>397513.71663063241</v>
      </c>
      <c r="Y184" s="162">
        <v>0</v>
      </c>
      <c r="Z184" s="158">
        <v>0</v>
      </c>
      <c r="AA184" s="162">
        <v>93196.937340411387</v>
      </c>
      <c r="AB184" s="177">
        <f>SUM(Muut[[#This Row],[Arbetslöshetsgrad]:[Utbildningsbakgrund]])</f>
        <v>810890.23691924522</v>
      </c>
      <c r="AD184" s="62"/>
    </row>
    <row r="185" spans="1:30" s="45" customFormat="1">
      <c r="A185" s="90">
        <v>577</v>
      </c>
      <c r="B185" s="154" t="s">
        <v>876</v>
      </c>
      <c r="C185" s="403">
        <v>11138</v>
      </c>
      <c r="D185" s="136">
        <v>226.5</v>
      </c>
      <c r="E185" s="41">
        <v>5115</v>
      </c>
      <c r="F185" s="338">
        <f t="shared" si="6"/>
        <v>4.4281524926686217E-2</v>
      </c>
      <c r="G185" s="385">
        <f>Muut[[#This Row],[Genomsnittlig arbetslöshetsgrad 2022, %]]/$F$12</f>
        <v>0.46656456704393612</v>
      </c>
      <c r="H185" s="169">
        <v>0</v>
      </c>
      <c r="I185" s="391">
        <v>105</v>
      </c>
      <c r="J185" s="397">
        <v>393</v>
      </c>
      <c r="K185" s="272">
        <v>238.52</v>
      </c>
      <c r="L185" s="173">
        <f t="shared" si="7"/>
        <v>46.696293811839674</v>
      </c>
      <c r="M185" s="385">
        <v>0.39186038192262251</v>
      </c>
      <c r="N185" s="169">
        <v>0</v>
      </c>
      <c r="O185" s="405">
        <v>0</v>
      </c>
      <c r="P185" s="272">
        <v>3727</v>
      </c>
      <c r="Q185" s="15">
        <v>365</v>
      </c>
      <c r="R185" s="161">
        <v>9.7933995170378318E-2</v>
      </c>
      <c r="S185" s="409">
        <v>0.69101580432915888</v>
      </c>
      <c r="T185" s="162">
        <v>359968.21515362844</v>
      </c>
      <c r="U185" s="162">
        <v>0</v>
      </c>
      <c r="V185" s="162">
        <v>0</v>
      </c>
      <c r="W185" s="162">
        <v>674993.22</v>
      </c>
      <c r="X185" s="162">
        <v>181259.38498296367</v>
      </c>
      <c r="Y185" s="162">
        <v>0</v>
      </c>
      <c r="Z185" s="158">
        <v>0</v>
      </c>
      <c r="AA185" s="162">
        <v>218812.46243361462</v>
      </c>
      <c r="AB185" s="177">
        <f>SUM(Muut[[#This Row],[Arbetslöshetsgrad]:[Utbildningsbakgrund]])</f>
        <v>1435033.2825702068</v>
      </c>
      <c r="AD185" s="62"/>
    </row>
    <row r="186" spans="1:30" s="45" customFormat="1">
      <c r="A186" s="90">
        <v>578</v>
      </c>
      <c r="B186" s="154" t="s">
        <v>176</v>
      </c>
      <c r="C186" s="403">
        <v>3100</v>
      </c>
      <c r="D186" s="136">
        <v>134</v>
      </c>
      <c r="E186" s="41">
        <v>1286</v>
      </c>
      <c r="F186" s="338">
        <f t="shared" si="6"/>
        <v>0.104199066874028</v>
      </c>
      <c r="G186" s="385">
        <f>Muut[[#This Row],[Genomsnittlig arbetslöshetsgrad 2022, %]]/$F$12</f>
        <v>1.0978753013350921</v>
      </c>
      <c r="H186" s="169">
        <v>0</v>
      </c>
      <c r="I186" s="391">
        <v>2</v>
      </c>
      <c r="J186" s="397">
        <v>30</v>
      </c>
      <c r="K186" s="272">
        <v>918.79</v>
      </c>
      <c r="L186" s="173">
        <f t="shared" si="7"/>
        <v>3.3740027645054909</v>
      </c>
      <c r="M186" s="385">
        <v>5.4233587832167611</v>
      </c>
      <c r="N186" s="169">
        <v>0</v>
      </c>
      <c r="O186" s="405">
        <v>0</v>
      </c>
      <c r="P186" s="272">
        <v>743</v>
      </c>
      <c r="Q186" s="15">
        <v>71</v>
      </c>
      <c r="R186" s="161">
        <v>9.5558546433378203E-2</v>
      </c>
      <c r="S186" s="409">
        <v>0.67425479486778539</v>
      </c>
      <c r="T186" s="162">
        <v>235754.44858279367</v>
      </c>
      <c r="U186" s="162">
        <v>0</v>
      </c>
      <c r="V186" s="162">
        <v>0</v>
      </c>
      <c r="W186" s="162">
        <v>51526.2</v>
      </c>
      <c r="X186" s="162">
        <v>698219.4798276755</v>
      </c>
      <c r="Y186" s="162">
        <v>0</v>
      </c>
      <c r="Z186" s="158">
        <v>0</v>
      </c>
      <c r="AA186" s="162">
        <v>59424.097836082525</v>
      </c>
      <c r="AB186" s="177">
        <f>SUM(Muut[[#This Row],[Arbetslöshetsgrad]:[Utbildningsbakgrund]])</f>
        <v>1044924.2262465517</v>
      </c>
      <c r="AD186" s="62"/>
    </row>
    <row r="187" spans="1:30" s="45" customFormat="1">
      <c r="A187" s="90">
        <v>580</v>
      </c>
      <c r="B187" s="154" t="s">
        <v>177</v>
      </c>
      <c r="C187" s="403">
        <v>4438</v>
      </c>
      <c r="D187" s="136">
        <v>163.91666666666666</v>
      </c>
      <c r="E187" s="41">
        <v>1801</v>
      </c>
      <c r="F187" s="338">
        <f t="shared" si="6"/>
        <v>9.1014251341847111E-2</v>
      </c>
      <c r="G187" s="385">
        <f>Muut[[#This Row],[Genomsnittlig arbetslöshetsgrad 2022, %]]/$F$12</f>
        <v>0.95895579121183283</v>
      </c>
      <c r="H187" s="169">
        <v>0</v>
      </c>
      <c r="I187" s="391">
        <v>8</v>
      </c>
      <c r="J187" s="397">
        <v>117</v>
      </c>
      <c r="K187" s="272">
        <v>591.91</v>
      </c>
      <c r="L187" s="173">
        <f t="shared" si="7"/>
        <v>7.497761484009394</v>
      </c>
      <c r="M187" s="385">
        <v>2.4405187556984655</v>
      </c>
      <c r="N187" s="169">
        <v>3</v>
      </c>
      <c r="O187" s="405">
        <v>166</v>
      </c>
      <c r="P187" s="272">
        <v>980</v>
      </c>
      <c r="Q187" s="15">
        <v>142</v>
      </c>
      <c r="R187" s="161">
        <v>0.14489795918367346</v>
      </c>
      <c r="S187" s="409">
        <v>1.0223904338505396</v>
      </c>
      <c r="T187" s="162">
        <v>294802.43866284739</v>
      </c>
      <c r="U187" s="162">
        <v>0</v>
      </c>
      <c r="V187" s="162">
        <v>0</v>
      </c>
      <c r="W187" s="162">
        <v>200952.18</v>
      </c>
      <c r="X187" s="162">
        <v>449812.35353540996</v>
      </c>
      <c r="Y187" s="162">
        <v>0</v>
      </c>
      <c r="Z187" s="158">
        <v>49139.32</v>
      </c>
      <c r="AA187" s="162">
        <v>128997.39343253779</v>
      </c>
      <c r="AB187" s="177">
        <f>SUM(Muut[[#This Row],[Arbetslöshetsgrad]:[Utbildningsbakgrund]])</f>
        <v>1123703.6856307951</v>
      </c>
      <c r="AD187" s="62"/>
    </row>
    <row r="188" spans="1:30" s="45" customFormat="1">
      <c r="A188" s="90">
        <v>581</v>
      </c>
      <c r="B188" s="154" t="s">
        <v>178</v>
      </c>
      <c r="C188" s="403">
        <v>6240</v>
      </c>
      <c r="D188" s="136">
        <v>210.25</v>
      </c>
      <c r="E188" s="41">
        <v>2543</v>
      </c>
      <c r="F188" s="338">
        <f t="shared" si="6"/>
        <v>8.2677939441604398E-2</v>
      </c>
      <c r="G188" s="385">
        <f>Muut[[#This Row],[Genomsnittlig arbetslöshetsgrad 2022, %]]/$F$12</f>
        <v>0.87112169428496766</v>
      </c>
      <c r="H188" s="169">
        <v>0</v>
      </c>
      <c r="I188" s="391">
        <v>8</v>
      </c>
      <c r="J188" s="397">
        <v>150</v>
      </c>
      <c r="K188" s="272">
        <v>853.19</v>
      </c>
      <c r="L188" s="173">
        <f t="shared" si="7"/>
        <v>7.31372847783026</v>
      </c>
      <c r="M188" s="385">
        <v>2.5019287471425278</v>
      </c>
      <c r="N188" s="169">
        <v>0</v>
      </c>
      <c r="O188" s="405">
        <v>0</v>
      </c>
      <c r="P188" s="272">
        <v>1534</v>
      </c>
      <c r="Q188" s="15">
        <v>262</v>
      </c>
      <c r="R188" s="161">
        <v>0.17079530638852672</v>
      </c>
      <c r="S188" s="409">
        <v>1.2051204059875891</v>
      </c>
      <c r="T188" s="162">
        <v>376537.822521867</v>
      </c>
      <c r="U188" s="162">
        <v>0</v>
      </c>
      <c r="V188" s="162">
        <v>0</v>
      </c>
      <c r="W188" s="162">
        <v>257631</v>
      </c>
      <c r="X188" s="162">
        <v>648367.82942149404</v>
      </c>
      <c r="Y188" s="162">
        <v>0</v>
      </c>
      <c r="Z188" s="158">
        <v>0</v>
      </c>
      <c r="AA188" s="162">
        <v>213792.21640749744</v>
      </c>
      <c r="AB188" s="177">
        <f>SUM(Muut[[#This Row],[Arbetslöshetsgrad]:[Utbildningsbakgrund]])</f>
        <v>1496328.8683508583</v>
      </c>
      <c r="AD188" s="62"/>
    </row>
    <row r="189" spans="1:30" s="45" customFormat="1">
      <c r="A189" s="90">
        <v>583</v>
      </c>
      <c r="B189" s="154" t="s">
        <v>179</v>
      </c>
      <c r="C189" s="403">
        <v>947</v>
      </c>
      <c r="D189" s="136">
        <v>44.666666666666664</v>
      </c>
      <c r="E189" s="41">
        <v>396</v>
      </c>
      <c r="F189" s="338">
        <f t="shared" si="6"/>
        <v>0.11279461279461279</v>
      </c>
      <c r="G189" s="385">
        <f>Muut[[#This Row],[Genomsnittlig arbetslöshetsgrad 2022, %]]/$F$12</f>
        <v>1.1884407723206467</v>
      </c>
      <c r="H189" s="169">
        <v>0</v>
      </c>
      <c r="I189" s="391">
        <v>3</v>
      </c>
      <c r="J189" s="397">
        <v>13</v>
      </c>
      <c r="K189" s="272">
        <v>1836.38</v>
      </c>
      <c r="L189" s="173">
        <f t="shared" si="7"/>
        <v>0.51568847406310236</v>
      </c>
      <c r="M189" s="385">
        <v>20</v>
      </c>
      <c r="N189" s="169">
        <v>0</v>
      </c>
      <c r="O189" s="405">
        <v>0</v>
      </c>
      <c r="P189" s="272">
        <v>260</v>
      </c>
      <c r="Q189" s="15">
        <v>31</v>
      </c>
      <c r="R189" s="161">
        <v>0.11923076923076924</v>
      </c>
      <c r="S189" s="409">
        <v>0.84128443608828274</v>
      </c>
      <c r="T189" s="162">
        <v>77960.157806822681</v>
      </c>
      <c r="U189" s="162">
        <v>0</v>
      </c>
      <c r="V189" s="162">
        <v>0</v>
      </c>
      <c r="W189" s="162">
        <v>22328.02</v>
      </c>
      <c r="X189" s="162">
        <v>786578.20000000007</v>
      </c>
      <c r="Y189" s="162">
        <v>0</v>
      </c>
      <c r="Z189" s="158">
        <v>0</v>
      </c>
      <c r="AA189" s="162">
        <v>22650.077542536415</v>
      </c>
      <c r="AB189" s="177">
        <f>SUM(Muut[[#This Row],[Arbetslöshetsgrad]:[Utbildningsbakgrund]])</f>
        <v>909516.4553493592</v>
      </c>
      <c r="AD189" s="62"/>
    </row>
    <row r="190" spans="1:30" s="45" customFormat="1">
      <c r="A190" s="90">
        <v>584</v>
      </c>
      <c r="B190" s="154" t="s">
        <v>180</v>
      </c>
      <c r="C190" s="403">
        <v>2653</v>
      </c>
      <c r="D190" s="136">
        <v>76.833333333333329</v>
      </c>
      <c r="E190" s="41">
        <v>995</v>
      </c>
      <c r="F190" s="338">
        <f t="shared" si="6"/>
        <v>7.7219430485762144E-2</v>
      </c>
      <c r="G190" s="385">
        <f>Muut[[#This Row],[Genomsnittlig arbetslöshetsgrad 2022, %]]/$F$12</f>
        <v>0.81360906634578856</v>
      </c>
      <c r="H190" s="169">
        <v>0</v>
      </c>
      <c r="I190" s="391">
        <v>12</v>
      </c>
      <c r="J190" s="397">
        <v>23</v>
      </c>
      <c r="K190" s="272">
        <v>747.87</v>
      </c>
      <c r="L190" s="173">
        <f t="shared" si="7"/>
        <v>3.5474079719737386</v>
      </c>
      <c r="M190" s="385">
        <v>5.1582529193273041</v>
      </c>
      <c r="N190" s="169">
        <v>0</v>
      </c>
      <c r="O190" s="405">
        <v>0</v>
      </c>
      <c r="P190" s="272">
        <v>609</v>
      </c>
      <c r="Q190" s="15">
        <v>105</v>
      </c>
      <c r="R190" s="161">
        <v>0.17241379310344829</v>
      </c>
      <c r="S190" s="409">
        <v>1.216540341395737</v>
      </c>
      <c r="T190" s="162">
        <v>149519.63116837517</v>
      </c>
      <c r="U190" s="162">
        <v>0</v>
      </c>
      <c r="V190" s="162">
        <v>0</v>
      </c>
      <c r="W190" s="162">
        <v>39503.42</v>
      </c>
      <c r="X190" s="162">
        <v>568331.6126413258</v>
      </c>
      <c r="Y190" s="162">
        <v>0</v>
      </c>
      <c r="Z190" s="158">
        <v>0</v>
      </c>
      <c r="AA190" s="162">
        <v>91757.299776301763</v>
      </c>
      <c r="AB190" s="177">
        <f>SUM(Muut[[#This Row],[Arbetslöshetsgrad]:[Utbildningsbakgrund]])</f>
        <v>849111.9635860027</v>
      </c>
      <c r="AD190" s="62"/>
    </row>
    <row r="191" spans="1:30" s="45" customFormat="1">
      <c r="A191" s="90">
        <v>588</v>
      </c>
      <c r="B191" s="154" t="s">
        <v>181</v>
      </c>
      <c r="C191" s="403">
        <v>1600</v>
      </c>
      <c r="D191" s="136">
        <v>61.083333333333336</v>
      </c>
      <c r="E191" s="41">
        <v>633</v>
      </c>
      <c r="F191" s="338">
        <f t="shared" si="6"/>
        <v>9.6498156924697209E-2</v>
      </c>
      <c r="G191" s="385">
        <f>Muut[[#This Row],[Genomsnittlig arbetslöshetsgrad 2022, %]]/$F$12</f>
        <v>1.0167360062836572</v>
      </c>
      <c r="H191" s="169">
        <v>0</v>
      </c>
      <c r="I191" s="391">
        <v>5</v>
      </c>
      <c r="J191" s="397">
        <v>43</v>
      </c>
      <c r="K191" s="272">
        <v>374.45</v>
      </c>
      <c r="L191" s="173">
        <f t="shared" si="7"/>
        <v>4.2729336359994656</v>
      </c>
      <c r="M191" s="385">
        <v>4.2824038672902001</v>
      </c>
      <c r="N191" s="169">
        <v>0</v>
      </c>
      <c r="O191" s="405">
        <v>0</v>
      </c>
      <c r="P191" s="272">
        <v>358</v>
      </c>
      <c r="Q191" s="15">
        <v>66</v>
      </c>
      <c r="R191" s="161">
        <v>0.18435754189944134</v>
      </c>
      <c r="S191" s="409">
        <v>1.3008146443751065</v>
      </c>
      <c r="T191" s="162">
        <v>112686.8850484303</v>
      </c>
      <c r="U191" s="162">
        <v>0</v>
      </c>
      <c r="V191" s="162">
        <v>0</v>
      </c>
      <c r="W191" s="162">
        <v>73854.22</v>
      </c>
      <c r="X191" s="162">
        <v>284557.17217369925</v>
      </c>
      <c r="Y191" s="162">
        <v>0</v>
      </c>
      <c r="Z191" s="158">
        <v>0</v>
      </c>
      <c r="AA191" s="162">
        <v>59171.45654333484</v>
      </c>
      <c r="AB191" s="177">
        <f>SUM(Muut[[#This Row],[Arbetslöshetsgrad]:[Utbildningsbakgrund]])</f>
        <v>530269.73376546439</v>
      </c>
      <c r="AD191" s="62"/>
    </row>
    <row r="192" spans="1:30" s="45" customFormat="1">
      <c r="A192" s="90">
        <v>592</v>
      </c>
      <c r="B192" s="154" t="s">
        <v>182</v>
      </c>
      <c r="C192" s="403">
        <v>3651</v>
      </c>
      <c r="D192" s="136">
        <v>161.41666666666666</v>
      </c>
      <c r="E192" s="41">
        <v>1680</v>
      </c>
      <c r="F192" s="338">
        <f t="shared" si="6"/>
        <v>9.6081349206349198E-2</v>
      </c>
      <c r="G192" s="385">
        <f>Muut[[#This Row],[Genomsnittlig arbetslöshetsgrad 2022, %]]/$F$12</f>
        <v>1.0123443844284123</v>
      </c>
      <c r="H192" s="169">
        <v>0</v>
      </c>
      <c r="I192" s="391">
        <v>5</v>
      </c>
      <c r="J192" s="397">
        <v>53</v>
      </c>
      <c r="K192" s="272">
        <v>456.42</v>
      </c>
      <c r="L192" s="173">
        <f t="shared" si="7"/>
        <v>7.9992112527934793</v>
      </c>
      <c r="M192" s="385">
        <v>2.2875289761960373</v>
      </c>
      <c r="N192" s="169">
        <v>0</v>
      </c>
      <c r="O192" s="405">
        <v>0</v>
      </c>
      <c r="P192" s="272">
        <v>1104</v>
      </c>
      <c r="Q192" s="15">
        <v>97</v>
      </c>
      <c r="R192" s="161">
        <v>8.7862318840579712E-2</v>
      </c>
      <c r="S192" s="409">
        <v>0.61995072107721161</v>
      </c>
      <c r="T192" s="162">
        <v>256026.72370465921</v>
      </c>
      <c r="U192" s="162">
        <v>0</v>
      </c>
      <c r="V192" s="162">
        <v>0</v>
      </c>
      <c r="W192" s="162">
        <v>91029.62</v>
      </c>
      <c r="X192" s="162">
        <v>346848.93717056967</v>
      </c>
      <c r="Y192" s="162">
        <v>0</v>
      </c>
      <c r="Z192" s="158">
        <v>0</v>
      </c>
      <c r="AA192" s="162">
        <v>64349.601549821935</v>
      </c>
      <c r="AB192" s="177">
        <f>SUM(Muut[[#This Row],[Arbetslöshetsgrad]:[Utbildningsbakgrund]])</f>
        <v>758254.88242505072</v>
      </c>
      <c r="AD192" s="62"/>
    </row>
    <row r="193" spans="1:30" s="45" customFormat="1">
      <c r="A193" s="90">
        <v>593</v>
      </c>
      <c r="B193" s="154" t="s">
        <v>183</v>
      </c>
      <c r="C193" s="403">
        <v>17077</v>
      </c>
      <c r="D193" s="136">
        <v>587.58333333333337</v>
      </c>
      <c r="E193" s="41">
        <v>7112</v>
      </c>
      <c r="F193" s="338">
        <f t="shared" si="6"/>
        <v>8.2618578927634051E-2</v>
      </c>
      <c r="G193" s="385">
        <f>Muut[[#This Row],[Genomsnittlig arbetslöshetsgrad 2022, %]]/$F$12</f>
        <v>0.87049625257884</v>
      </c>
      <c r="H193" s="169">
        <v>0</v>
      </c>
      <c r="I193" s="391">
        <v>20</v>
      </c>
      <c r="J193" s="397">
        <v>548</v>
      </c>
      <c r="K193" s="272">
        <v>1569.03</v>
      </c>
      <c r="L193" s="173">
        <f t="shared" si="7"/>
        <v>10.883794446250231</v>
      </c>
      <c r="M193" s="385">
        <v>1.6812544207670885</v>
      </c>
      <c r="N193" s="169">
        <v>0</v>
      </c>
      <c r="O193" s="405">
        <v>0</v>
      </c>
      <c r="P193" s="272">
        <v>4302</v>
      </c>
      <c r="Q193" s="15">
        <v>607</v>
      </c>
      <c r="R193" s="161">
        <v>0.1410971641097164</v>
      </c>
      <c r="S193" s="409">
        <v>0.9955722747368273</v>
      </c>
      <c r="T193" s="162">
        <v>1029730.7262813587</v>
      </c>
      <c r="U193" s="162">
        <v>0</v>
      </c>
      <c r="V193" s="162">
        <v>0</v>
      </c>
      <c r="W193" s="162">
        <v>941211.91999999993</v>
      </c>
      <c r="X193" s="162">
        <v>1192358.7658050454</v>
      </c>
      <c r="Y193" s="162">
        <v>0</v>
      </c>
      <c r="Z193" s="158">
        <v>0</v>
      </c>
      <c r="AA193" s="162">
        <v>483349.45332540513</v>
      </c>
      <c r="AB193" s="177">
        <f>SUM(Muut[[#This Row],[Arbetslöshetsgrad]:[Utbildningsbakgrund]])</f>
        <v>3646650.8654118092</v>
      </c>
      <c r="AD193" s="62"/>
    </row>
    <row r="194" spans="1:30" s="45" customFormat="1">
      <c r="A194" s="90">
        <v>595</v>
      </c>
      <c r="B194" s="154" t="s">
        <v>184</v>
      </c>
      <c r="C194" s="403">
        <v>4140</v>
      </c>
      <c r="D194" s="136">
        <v>132.66666666666666</v>
      </c>
      <c r="E194" s="41">
        <v>1576</v>
      </c>
      <c r="F194" s="338">
        <f t="shared" si="6"/>
        <v>8.4179357021996609E-2</v>
      </c>
      <c r="G194" s="385">
        <f>Muut[[#This Row],[Genomsnittlig arbetslöshetsgrad 2022, %]]/$F$12</f>
        <v>0.88694111885328664</v>
      </c>
      <c r="H194" s="169">
        <v>0</v>
      </c>
      <c r="I194" s="391">
        <v>9</v>
      </c>
      <c r="J194" s="397">
        <v>78</v>
      </c>
      <c r="K194" s="272">
        <v>1153.23</v>
      </c>
      <c r="L194" s="173">
        <f t="shared" si="7"/>
        <v>3.5899170156863764</v>
      </c>
      <c r="M194" s="385">
        <v>5.0971728448101494</v>
      </c>
      <c r="N194" s="169">
        <v>0</v>
      </c>
      <c r="O194" s="405">
        <v>0</v>
      </c>
      <c r="P194" s="272">
        <v>863</v>
      </c>
      <c r="Q194" s="15">
        <v>127</v>
      </c>
      <c r="R194" s="161">
        <v>0.14716106604866744</v>
      </c>
      <c r="S194" s="409">
        <v>1.0383587664798375</v>
      </c>
      <c r="T194" s="162">
        <v>254355.02279428404</v>
      </c>
      <c r="U194" s="162">
        <v>0</v>
      </c>
      <c r="V194" s="162">
        <v>0</v>
      </c>
      <c r="W194" s="162">
        <v>133968.12</v>
      </c>
      <c r="X194" s="162">
        <v>876378.33533415722</v>
      </c>
      <c r="Y194" s="162">
        <v>0</v>
      </c>
      <c r="Z194" s="158">
        <v>0</v>
      </c>
      <c r="AA194" s="162">
        <v>122215.03448643017</v>
      </c>
      <c r="AB194" s="177">
        <f>SUM(Muut[[#This Row],[Arbetslöshetsgrad]:[Utbildningsbakgrund]])</f>
        <v>1386916.5126148714</v>
      </c>
      <c r="AD194" s="62"/>
    </row>
    <row r="195" spans="1:30" s="45" customFormat="1">
      <c r="A195" s="90">
        <v>598</v>
      </c>
      <c r="B195" s="154" t="s">
        <v>877</v>
      </c>
      <c r="C195" s="403">
        <v>19207</v>
      </c>
      <c r="D195" s="136">
        <v>591.33333333333337</v>
      </c>
      <c r="E195" s="41">
        <v>8597</v>
      </c>
      <c r="F195" s="338">
        <f t="shared" si="6"/>
        <v>6.878368423093327E-2</v>
      </c>
      <c r="G195" s="385">
        <f>Muut[[#This Row],[Genomsnittlig arbetslöshetsgrad 2022, %]]/$F$12</f>
        <v>0.7247272966778967</v>
      </c>
      <c r="H195" s="169">
        <v>3</v>
      </c>
      <c r="I195" s="391">
        <v>10626</v>
      </c>
      <c r="J195" s="397">
        <v>2357</v>
      </c>
      <c r="K195" s="272">
        <v>88.52</v>
      </c>
      <c r="L195" s="173">
        <f t="shared" si="7"/>
        <v>216.97921373700859</v>
      </c>
      <c r="M195" s="385">
        <v>8.4332628975498286E-2</v>
      </c>
      <c r="N195" s="169">
        <v>0</v>
      </c>
      <c r="O195" s="405">
        <v>0</v>
      </c>
      <c r="P195" s="272">
        <v>5739</v>
      </c>
      <c r="Q195" s="15">
        <v>1046</v>
      </c>
      <c r="R195" s="161">
        <v>0.18226171806935007</v>
      </c>
      <c r="S195" s="409">
        <v>1.286026649796072</v>
      </c>
      <c r="T195" s="162">
        <v>964227.12196374184</v>
      </c>
      <c r="U195" s="162">
        <v>395293.5049</v>
      </c>
      <c r="V195" s="162">
        <v>2905459.7418</v>
      </c>
      <c r="W195" s="162">
        <v>4048241.78</v>
      </c>
      <c r="X195" s="162">
        <v>67269.330700536389</v>
      </c>
      <c r="Y195" s="162">
        <v>0</v>
      </c>
      <c r="Z195" s="158">
        <v>0</v>
      </c>
      <c r="AA195" s="162">
        <v>702241.29511466052</v>
      </c>
      <c r="AB195" s="177">
        <f>SUM(Muut[[#This Row],[Arbetslöshetsgrad]:[Utbildningsbakgrund]])</f>
        <v>9082732.7744789366</v>
      </c>
      <c r="AD195" s="62"/>
    </row>
    <row r="196" spans="1:30" s="45" customFormat="1">
      <c r="A196" s="90">
        <v>599</v>
      </c>
      <c r="B196" s="154" t="s">
        <v>186</v>
      </c>
      <c r="C196" s="403">
        <v>11206</v>
      </c>
      <c r="D196" s="136">
        <v>115.58333333333333</v>
      </c>
      <c r="E196" s="41">
        <v>5270</v>
      </c>
      <c r="F196" s="338">
        <f t="shared" si="6"/>
        <v>2.1932321315623022E-2</v>
      </c>
      <c r="G196" s="385">
        <f>Muut[[#This Row],[Genomsnittlig arbetslöshetsgrad 2022, %]]/$F$12</f>
        <v>0.23108607971008094</v>
      </c>
      <c r="H196" s="169">
        <v>3</v>
      </c>
      <c r="I196" s="391">
        <v>9926</v>
      </c>
      <c r="J196" s="397">
        <v>355</v>
      </c>
      <c r="K196" s="272">
        <v>794.26</v>
      </c>
      <c r="L196" s="173">
        <f t="shared" si="7"/>
        <v>14.1087301387455</v>
      </c>
      <c r="M196" s="385">
        <v>1.2969577947505857</v>
      </c>
      <c r="N196" s="169">
        <v>0</v>
      </c>
      <c r="O196" s="405">
        <v>0</v>
      </c>
      <c r="P196" s="272">
        <v>3224</v>
      </c>
      <c r="Q196" s="15">
        <v>309</v>
      </c>
      <c r="R196" s="161">
        <v>9.5843672456575685E-2</v>
      </c>
      <c r="S196" s="409">
        <v>0.67626662526347392</v>
      </c>
      <c r="T196" s="162">
        <v>179378.17070144293</v>
      </c>
      <c r="U196" s="162">
        <v>230627.3242</v>
      </c>
      <c r="V196" s="162">
        <v>2714059.2318000002</v>
      </c>
      <c r="W196" s="162">
        <v>609726.69999999995</v>
      </c>
      <c r="X196" s="162">
        <v>603584.9367624044</v>
      </c>
      <c r="Y196" s="162">
        <v>0</v>
      </c>
      <c r="Z196" s="158">
        <v>0</v>
      </c>
      <c r="AA196" s="162">
        <v>215449.47131083175</v>
      </c>
      <c r="AB196" s="177">
        <f>SUM(Muut[[#This Row],[Arbetslöshetsgrad]:[Utbildningsbakgrund]])</f>
        <v>4552825.8347746795</v>
      </c>
      <c r="AD196" s="62"/>
    </row>
    <row r="197" spans="1:30" s="45" customFormat="1">
      <c r="A197" s="90">
        <v>601</v>
      </c>
      <c r="B197" s="154" t="s">
        <v>187</v>
      </c>
      <c r="C197" s="403">
        <v>3786</v>
      </c>
      <c r="D197" s="136">
        <v>155.75</v>
      </c>
      <c r="E197" s="41">
        <v>1616</v>
      </c>
      <c r="F197" s="338">
        <f t="shared" si="6"/>
        <v>9.6379950495049507E-2</v>
      </c>
      <c r="G197" s="385">
        <f>Muut[[#This Row],[Genomsnittlig arbetslöshetsgrad 2022, %]]/$F$12</f>
        <v>1.0154905448465974</v>
      </c>
      <c r="H197" s="169">
        <v>0</v>
      </c>
      <c r="I197" s="391">
        <v>0</v>
      </c>
      <c r="J197" s="397">
        <v>35</v>
      </c>
      <c r="K197" s="272">
        <v>1074.93</v>
      </c>
      <c r="L197" s="173">
        <f t="shared" si="7"/>
        <v>3.5220898104992879</v>
      </c>
      <c r="M197" s="385">
        <v>5.1953324622589685</v>
      </c>
      <c r="N197" s="169">
        <v>0</v>
      </c>
      <c r="O197" s="405">
        <v>0</v>
      </c>
      <c r="P197" s="272">
        <v>942</v>
      </c>
      <c r="Q197" s="15">
        <v>128</v>
      </c>
      <c r="R197" s="161">
        <v>0.13588110403397027</v>
      </c>
      <c r="S197" s="409">
        <v>0.95876809920615191</v>
      </c>
      <c r="T197" s="162">
        <v>266318.71173720906</v>
      </c>
      <c r="U197" s="162">
        <v>0</v>
      </c>
      <c r="V197" s="162">
        <v>0</v>
      </c>
      <c r="W197" s="162">
        <v>60113.9</v>
      </c>
      <c r="X197" s="162">
        <v>816875.52699873026</v>
      </c>
      <c r="Y197" s="162">
        <v>0</v>
      </c>
      <c r="Z197" s="158">
        <v>0</v>
      </c>
      <c r="AA197" s="162">
        <v>103197.94395079138</v>
      </c>
      <c r="AB197" s="177">
        <f>SUM(Muut[[#This Row],[Arbetslöshetsgrad]:[Utbildningsbakgrund]])</f>
        <v>1246506.0826867307</v>
      </c>
      <c r="AD197" s="62"/>
    </row>
    <row r="198" spans="1:30" s="45" customFormat="1">
      <c r="A198" s="90">
        <v>604</v>
      </c>
      <c r="B198" s="154" t="s">
        <v>878</v>
      </c>
      <c r="C198" s="403">
        <v>20405</v>
      </c>
      <c r="D198" s="136">
        <v>583.33333333333337</v>
      </c>
      <c r="E198" s="41">
        <v>9891</v>
      </c>
      <c r="F198" s="338">
        <f t="shared" si="6"/>
        <v>5.8976173625855159E-2</v>
      </c>
      <c r="G198" s="385">
        <f>Muut[[#This Row],[Genomsnittlig arbetslöshetsgrad 2022, %]]/$F$12</f>
        <v>0.62139217109645006</v>
      </c>
      <c r="H198" s="169">
        <v>0</v>
      </c>
      <c r="I198" s="391">
        <v>77</v>
      </c>
      <c r="J198" s="397">
        <v>856</v>
      </c>
      <c r="K198" s="272">
        <v>81.42</v>
      </c>
      <c r="L198" s="173">
        <f t="shared" si="7"/>
        <v>250.61409972979612</v>
      </c>
      <c r="M198" s="385">
        <v>7.3014357720524309E-2</v>
      </c>
      <c r="N198" s="169">
        <v>0</v>
      </c>
      <c r="O198" s="405">
        <v>0</v>
      </c>
      <c r="P198" s="272">
        <v>7214</v>
      </c>
      <c r="Q198" s="15">
        <v>482</v>
      </c>
      <c r="R198" s="161">
        <v>6.6814527308012198E-2</v>
      </c>
      <c r="S198" s="409">
        <v>0.4714388935966069</v>
      </c>
      <c r="T198" s="162">
        <v>878309.4672922215</v>
      </c>
      <c r="U198" s="162">
        <v>0</v>
      </c>
      <c r="V198" s="162">
        <v>0</v>
      </c>
      <c r="W198" s="162">
        <v>1470214.24</v>
      </c>
      <c r="X198" s="162">
        <v>61873.801464501514</v>
      </c>
      <c r="Y198" s="162">
        <v>0</v>
      </c>
      <c r="Z198" s="158">
        <v>0</v>
      </c>
      <c r="AA198" s="162">
        <v>273488.37303573609</v>
      </c>
      <c r="AB198" s="177">
        <f>SUM(Muut[[#This Row],[Arbetslöshetsgrad]:[Utbildningsbakgrund]])</f>
        <v>2683885.8817924587</v>
      </c>
      <c r="AD198" s="62"/>
    </row>
    <row r="199" spans="1:30" s="45" customFormat="1">
      <c r="A199" s="90">
        <v>607</v>
      </c>
      <c r="B199" s="154" t="s">
        <v>189</v>
      </c>
      <c r="C199" s="403">
        <v>4084</v>
      </c>
      <c r="D199" s="136">
        <v>203.25</v>
      </c>
      <c r="E199" s="41">
        <v>1697</v>
      </c>
      <c r="F199" s="338">
        <f t="shared" si="6"/>
        <v>0.11977018267530937</v>
      </c>
      <c r="G199" s="385">
        <f>Muut[[#This Row],[Genomsnittlig arbetslöshetsgrad 2022, %]]/$F$12</f>
        <v>1.2619376481997013</v>
      </c>
      <c r="H199" s="169">
        <v>0</v>
      </c>
      <c r="I199" s="391">
        <v>5</v>
      </c>
      <c r="J199" s="397">
        <v>57</v>
      </c>
      <c r="K199" s="272">
        <v>804.63</v>
      </c>
      <c r="L199" s="173">
        <f t="shared" si="7"/>
        <v>5.075624821346457</v>
      </c>
      <c r="M199" s="385">
        <v>3.6051576252289461</v>
      </c>
      <c r="N199" s="169">
        <v>0</v>
      </c>
      <c r="O199" s="405">
        <v>0</v>
      </c>
      <c r="P199" s="272">
        <v>1045</v>
      </c>
      <c r="Q199" s="15">
        <v>121</v>
      </c>
      <c r="R199" s="161">
        <v>0.11578947368421053</v>
      </c>
      <c r="S199" s="409">
        <v>0.81700288190576864</v>
      </c>
      <c r="T199" s="162">
        <v>357000.49491799989</v>
      </c>
      <c r="U199" s="162">
        <v>0</v>
      </c>
      <c r="V199" s="162">
        <v>0</v>
      </c>
      <c r="W199" s="162">
        <v>97899.78</v>
      </c>
      <c r="X199" s="162">
        <v>611465.44918179628</v>
      </c>
      <c r="Y199" s="162">
        <v>0</v>
      </c>
      <c r="Z199" s="158">
        <v>0</v>
      </c>
      <c r="AA199" s="162">
        <v>94860.668652660825</v>
      </c>
      <c r="AB199" s="177">
        <f>SUM(Muut[[#This Row],[Arbetslöshetsgrad]:[Utbildningsbakgrund]])</f>
        <v>1161226.3927524572</v>
      </c>
      <c r="AD199" s="62"/>
    </row>
    <row r="200" spans="1:30" s="45" customFormat="1">
      <c r="A200" s="90">
        <v>608</v>
      </c>
      <c r="B200" s="154" t="s">
        <v>879</v>
      </c>
      <c r="C200" s="403">
        <v>1980</v>
      </c>
      <c r="D200" s="136">
        <v>61</v>
      </c>
      <c r="E200" s="41">
        <v>818</v>
      </c>
      <c r="F200" s="338">
        <f t="shared" si="6"/>
        <v>7.45721271393643E-2</v>
      </c>
      <c r="G200" s="385">
        <f>Muut[[#This Row],[Genomsnittlig arbetslöshetsgrad 2022, %]]/$F$12</f>
        <v>0.7857162161855693</v>
      </c>
      <c r="H200" s="169">
        <v>0</v>
      </c>
      <c r="I200" s="391">
        <v>1</v>
      </c>
      <c r="J200" s="397">
        <v>27</v>
      </c>
      <c r="K200" s="272">
        <v>301.2</v>
      </c>
      <c r="L200" s="173">
        <f t="shared" si="7"/>
        <v>6.5737051792828689</v>
      </c>
      <c r="M200" s="385">
        <v>2.783578975392182</v>
      </c>
      <c r="N200" s="169">
        <v>0</v>
      </c>
      <c r="O200" s="405">
        <v>0</v>
      </c>
      <c r="P200" s="272">
        <v>503</v>
      </c>
      <c r="Q200" s="15">
        <v>82</v>
      </c>
      <c r="R200" s="161">
        <v>0.16302186878727634</v>
      </c>
      <c r="S200" s="409">
        <v>1.1502715434747763</v>
      </c>
      <c r="T200" s="162">
        <v>107764.59334444528</v>
      </c>
      <c r="U200" s="162">
        <v>0</v>
      </c>
      <c r="V200" s="162">
        <v>0</v>
      </c>
      <c r="W200" s="162">
        <v>46373.58</v>
      </c>
      <c r="X200" s="162">
        <v>228892.02899911389</v>
      </c>
      <c r="Y200" s="162">
        <v>0</v>
      </c>
      <c r="Z200" s="158">
        <v>0</v>
      </c>
      <c r="AA200" s="162">
        <v>64750.395562356032</v>
      </c>
      <c r="AB200" s="177">
        <f>SUM(Muut[[#This Row],[Arbetslöshetsgrad]:[Utbildningsbakgrund]])</f>
        <v>447780.59790591523</v>
      </c>
      <c r="AD200" s="62"/>
    </row>
    <row r="201" spans="1:30" s="45" customFormat="1">
      <c r="A201" s="154">
        <v>609</v>
      </c>
      <c r="B201" s="154" t="s">
        <v>880</v>
      </c>
      <c r="C201" s="403">
        <v>83205</v>
      </c>
      <c r="D201" s="136">
        <v>4203</v>
      </c>
      <c r="E201" s="41">
        <v>38080</v>
      </c>
      <c r="F201" s="338">
        <f t="shared" si="6"/>
        <v>0.11037289915966386</v>
      </c>
      <c r="G201" s="385">
        <f>Muut[[#This Row],[Genomsnittlig arbetslöshetsgrad 2022, %]]/$F$12</f>
        <v>1.1629248088242445</v>
      </c>
      <c r="H201" s="169">
        <v>0</v>
      </c>
      <c r="I201" s="391">
        <v>477</v>
      </c>
      <c r="J201" s="397">
        <v>3661</v>
      </c>
      <c r="K201" s="272">
        <v>1156.1600000000001</v>
      </c>
      <c r="L201" s="173">
        <f t="shared" si="7"/>
        <v>71.966682812067532</v>
      </c>
      <c r="M201" s="385">
        <v>0.2542624838671898</v>
      </c>
      <c r="N201" s="169">
        <v>3</v>
      </c>
      <c r="O201" s="405">
        <v>902</v>
      </c>
      <c r="P201" s="272">
        <v>24373</v>
      </c>
      <c r="Q201" s="15">
        <v>3063</v>
      </c>
      <c r="R201" s="161">
        <v>0.12567184999794856</v>
      </c>
      <c r="S201" s="409">
        <v>0.88673227674196142</v>
      </c>
      <c r="T201" s="162">
        <v>6702645.464411187</v>
      </c>
      <c r="U201" s="162">
        <v>0</v>
      </c>
      <c r="V201" s="162">
        <v>0</v>
      </c>
      <c r="W201" s="162">
        <v>6287913.9399999995</v>
      </c>
      <c r="X201" s="162">
        <v>878604.9410611405</v>
      </c>
      <c r="Y201" s="162">
        <v>0</v>
      </c>
      <c r="Z201" s="158">
        <v>267010.03999999998</v>
      </c>
      <c r="AA201" s="162">
        <v>2097581.2948239325</v>
      </c>
      <c r="AB201" s="177">
        <f>SUM(Muut[[#This Row],[Arbetslöshetsgrad]:[Utbildningsbakgrund]])</f>
        <v>16233755.680296257</v>
      </c>
      <c r="AD201" s="62"/>
    </row>
    <row r="202" spans="1:30" s="45" customFormat="1">
      <c r="A202" s="90">
        <v>611</v>
      </c>
      <c r="B202" s="154" t="s">
        <v>881</v>
      </c>
      <c r="C202" s="403">
        <v>5011</v>
      </c>
      <c r="D202" s="136">
        <v>147.5</v>
      </c>
      <c r="E202" s="41">
        <v>2620</v>
      </c>
      <c r="F202" s="338">
        <f t="shared" si="6"/>
        <v>5.6297709923664119E-2</v>
      </c>
      <c r="G202" s="385">
        <f>Muut[[#This Row],[Genomsnittlig arbetslöshetsgrad 2022, %]]/$F$12</f>
        <v>0.59317100528012678</v>
      </c>
      <c r="H202" s="169">
        <v>0</v>
      </c>
      <c r="I202" s="391">
        <v>110</v>
      </c>
      <c r="J202" s="397">
        <v>193</v>
      </c>
      <c r="K202" s="272">
        <v>146.53</v>
      </c>
      <c r="L202" s="173">
        <f t="shared" si="7"/>
        <v>34.197775199617823</v>
      </c>
      <c r="M202" s="385">
        <v>0.53507654871311572</v>
      </c>
      <c r="N202" s="169">
        <v>0</v>
      </c>
      <c r="O202" s="405">
        <v>0</v>
      </c>
      <c r="P202" s="272">
        <v>1691</v>
      </c>
      <c r="Q202" s="15">
        <v>213</v>
      </c>
      <c r="R202" s="161">
        <v>0.12596096984033117</v>
      </c>
      <c r="S202" s="409">
        <v>0.88877228726214874</v>
      </c>
      <c r="T202" s="162">
        <v>205896.7561896652</v>
      </c>
      <c r="U202" s="162">
        <v>0</v>
      </c>
      <c r="V202" s="162">
        <v>0</v>
      </c>
      <c r="W202" s="162">
        <v>331485.21999999997</v>
      </c>
      <c r="X202" s="162">
        <v>111353.08436002709</v>
      </c>
      <c r="Y202" s="162">
        <v>0</v>
      </c>
      <c r="Z202" s="158">
        <v>0</v>
      </c>
      <c r="AA202" s="162">
        <v>126616.92639170993</v>
      </c>
      <c r="AB202" s="177">
        <f>SUM(Muut[[#This Row],[Arbetslöshetsgrad]:[Utbildningsbakgrund]])</f>
        <v>775351.9869414022</v>
      </c>
      <c r="AD202" s="62"/>
    </row>
    <row r="203" spans="1:30" s="45" customFormat="1">
      <c r="A203" s="90">
        <v>614</v>
      </c>
      <c r="B203" s="154" t="s">
        <v>193</v>
      </c>
      <c r="C203" s="403">
        <v>2999</v>
      </c>
      <c r="D203" s="136">
        <v>177.25</v>
      </c>
      <c r="E203" s="41">
        <v>1178</v>
      </c>
      <c r="F203" s="338">
        <f t="shared" si="6"/>
        <v>0.15046689303904923</v>
      </c>
      <c r="G203" s="385">
        <f>Muut[[#This Row],[Genomsnittlig arbetslöshetsgrad 2022, %]]/$F$12</f>
        <v>1.5853681850713044</v>
      </c>
      <c r="H203" s="169">
        <v>0</v>
      </c>
      <c r="I203" s="391">
        <v>3</v>
      </c>
      <c r="J203" s="397">
        <v>56</v>
      </c>
      <c r="K203" s="272">
        <v>3039.68</v>
      </c>
      <c r="L203" s="173">
        <f t="shared" si="7"/>
        <v>0.9866170123170861</v>
      </c>
      <c r="M203" s="385">
        <v>18.546636941222342</v>
      </c>
      <c r="N203" s="169">
        <v>0</v>
      </c>
      <c r="O203" s="405">
        <v>0</v>
      </c>
      <c r="P203" s="272">
        <v>636</v>
      </c>
      <c r="Q203" s="15">
        <v>87</v>
      </c>
      <c r="R203" s="161">
        <v>0.13679245283018868</v>
      </c>
      <c r="S203" s="409">
        <v>0.96519851614510821</v>
      </c>
      <c r="T203" s="162">
        <v>329345.54408548784</v>
      </c>
      <c r="U203" s="162">
        <v>0</v>
      </c>
      <c r="V203" s="162">
        <v>0</v>
      </c>
      <c r="W203" s="162">
        <v>96182.239999999991</v>
      </c>
      <c r="X203" s="162">
        <v>2309955.2546747229</v>
      </c>
      <c r="Y203" s="162">
        <v>0</v>
      </c>
      <c r="Z203" s="158">
        <v>0</v>
      </c>
      <c r="AA203" s="162">
        <v>82294.340848202279</v>
      </c>
      <c r="AB203" s="177">
        <f>SUM(Muut[[#This Row],[Arbetslöshetsgrad]:[Utbildningsbakgrund]])</f>
        <v>2817777.3796084132</v>
      </c>
      <c r="AD203" s="62"/>
    </row>
    <row r="204" spans="1:30" s="45" customFormat="1">
      <c r="A204" s="90">
        <v>615</v>
      </c>
      <c r="B204" s="154" t="s">
        <v>194</v>
      </c>
      <c r="C204" s="403">
        <v>7603</v>
      </c>
      <c r="D204" s="136">
        <v>368</v>
      </c>
      <c r="E204" s="41">
        <v>2936</v>
      </c>
      <c r="F204" s="338">
        <f t="shared" si="6"/>
        <v>0.12534059945504086</v>
      </c>
      <c r="G204" s="385">
        <f>Muut[[#This Row],[Genomsnittlig arbetslöshetsgrad 2022, %]]/$F$12</f>
        <v>1.3206293734145085</v>
      </c>
      <c r="H204" s="169">
        <v>0</v>
      </c>
      <c r="I204" s="391">
        <v>9</v>
      </c>
      <c r="J204" s="397">
        <v>190</v>
      </c>
      <c r="K204" s="272">
        <v>5638.67</v>
      </c>
      <c r="L204" s="173">
        <f t="shared" si="7"/>
        <v>1.3483676115112251</v>
      </c>
      <c r="M204" s="385">
        <v>13.570800255999886</v>
      </c>
      <c r="N204" s="169">
        <v>0</v>
      </c>
      <c r="O204" s="405">
        <v>0</v>
      </c>
      <c r="P204" s="272">
        <v>1755</v>
      </c>
      <c r="Q204" s="15">
        <v>259</v>
      </c>
      <c r="R204" s="161">
        <v>0.14757834757834759</v>
      </c>
      <c r="S204" s="409">
        <v>1.0413030774043739</v>
      </c>
      <c r="T204" s="162">
        <v>695522.41488290404</v>
      </c>
      <c r="U204" s="162">
        <v>0</v>
      </c>
      <c r="V204" s="162">
        <v>0</v>
      </c>
      <c r="W204" s="162">
        <v>326332.59999999998</v>
      </c>
      <c r="X204" s="162">
        <v>4285015.3292046273</v>
      </c>
      <c r="Y204" s="162">
        <v>0</v>
      </c>
      <c r="Z204" s="158">
        <v>0</v>
      </c>
      <c r="AA204" s="162">
        <v>225081.08606808007</v>
      </c>
      <c r="AB204" s="177">
        <f>SUM(Muut[[#This Row],[Arbetslöshetsgrad]:[Utbildningsbakgrund]])</f>
        <v>5531951.4301556116</v>
      </c>
      <c r="AD204" s="62"/>
    </row>
    <row r="205" spans="1:30" s="45" customFormat="1">
      <c r="A205" s="90">
        <v>616</v>
      </c>
      <c r="B205" s="154" t="s">
        <v>195</v>
      </c>
      <c r="C205" s="403">
        <v>1807</v>
      </c>
      <c r="D205" s="136">
        <v>79.5</v>
      </c>
      <c r="E205" s="41">
        <v>897</v>
      </c>
      <c r="F205" s="338">
        <f t="shared" ref="F205:F268" si="8">D205/E205</f>
        <v>8.8628762541806017E-2</v>
      </c>
      <c r="G205" s="385">
        <f>Muut[[#This Row],[Genomsnittlig arbetslöshetsgrad 2022, %]]/$F$12</f>
        <v>0.93382150437274991</v>
      </c>
      <c r="H205" s="169">
        <v>0</v>
      </c>
      <c r="I205" s="391">
        <v>15</v>
      </c>
      <c r="J205" s="397">
        <v>54</v>
      </c>
      <c r="K205" s="272">
        <v>145.09</v>
      </c>
      <c r="L205" s="173">
        <f t="shared" si="7"/>
        <v>12.454338686332621</v>
      </c>
      <c r="M205" s="385">
        <v>1.4692412008643352</v>
      </c>
      <c r="N205" s="169">
        <v>0</v>
      </c>
      <c r="O205" s="405">
        <v>0</v>
      </c>
      <c r="P205" s="272">
        <v>537</v>
      </c>
      <c r="Q205" s="15">
        <v>68</v>
      </c>
      <c r="R205" s="161">
        <v>0.1266294227188082</v>
      </c>
      <c r="S205" s="409">
        <v>0.89348884664148731</v>
      </c>
      <c r="T205" s="162">
        <v>116887.26880347599</v>
      </c>
      <c r="U205" s="162">
        <v>0</v>
      </c>
      <c r="V205" s="162">
        <v>0</v>
      </c>
      <c r="W205" s="162">
        <v>92747.16</v>
      </c>
      <c r="X205" s="162">
        <v>110258.77983891578</v>
      </c>
      <c r="Y205" s="162">
        <v>0</v>
      </c>
      <c r="Z205" s="158">
        <v>0</v>
      </c>
      <c r="AA205" s="162">
        <v>45901.211453401593</v>
      </c>
      <c r="AB205" s="177">
        <f>SUM(Muut[[#This Row],[Arbetslöshetsgrad]:[Utbildningsbakgrund]])</f>
        <v>365794.42009579338</v>
      </c>
      <c r="AD205" s="62"/>
    </row>
    <row r="206" spans="1:30" s="45" customFormat="1">
      <c r="A206" s="90">
        <v>619</v>
      </c>
      <c r="B206" s="154" t="s">
        <v>196</v>
      </c>
      <c r="C206" s="403">
        <v>2675</v>
      </c>
      <c r="D206" s="136">
        <v>61.083333333333336</v>
      </c>
      <c r="E206" s="41">
        <v>1093</v>
      </c>
      <c r="F206" s="338">
        <f t="shared" si="8"/>
        <v>5.5885940835620616E-2</v>
      </c>
      <c r="G206" s="385">
        <f>Muut[[#This Row],[Genomsnittlig arbetslöshetsgrad 2022, %]]/$F$12</f>
        <v>0.58883247207461575</v>
      </c>
      <c r="H206" s="169">
        <v>0</v>
      </c>
      <c r="I206" s="391">
        <v>2</v>
      </c>
      <c r="J206" s="397">
        <v>81</v>
      </c>
      <c r="K206" s="272">
        <v>361.1</v>
      </c>
      <c r="L206" s="173">
        <f t="shared" ref="L206:L269" si="9">C206/K206</f>
        <v>7.407920243699806</v>
      </c>
      <c r="M206" s="385">
        <v>2.4701167028682178</v>
      </c>
      <c r="N206" s="169">
        <v>0</v>
      </c>
      <c r="O206" s="405">
        <v>0</v>
      </c>
      <c r="P206" s="272">
        <v>662</v>
      </c>
      <c r="Q206" s="15">
        <v>114</v>
      </c>
      <c r="R206" s="161">
        <v>0.17220543806646527</v>
      </c>
      <c r="S206" s="409">
        <v>1.2150702020103645</v>
      </c>
      <c r="T206" s="162">
        <v>109109.03778612809</v>
      </c>
      <c r="U206" s="162">
        <v>0</v>
      </c>
      <c r="V206" s="162">
        <v>0</v>
      </c>
      <c r="W206" s="162">
        <v>139120.74</v>
      </c>
      <c r="X206" s="162">
        <v>274412.05734256323</v>
      </c>
      <c r="Y206" s="162">
        <v>0</v>
      </c>
      <c r="Z206" s="158">
        <v>0</v>
      </c>
      <c r="AA206" s="162">
        <v>92406.392630438713</v>
      </c>
      <c r="AB206" s="177">
        <f>SUM(Muut[[#This Row],[Arbetslöshetsgrad]:[Utbildningsbakgrund]])</f>
        <v>615048.22775912995</v>
      </c>
      <c r="AD206" s="62"/>
    </row>
    <row r="207" spans="1:30" s="45" customFormat="1">
      <c r="A207" s="90">
        <v>620</v>
      </c>
      <c r="B207" s="154" t="s">
        <v>197</v>
      </c>
      <c r="C207" s="403">
        <v>2380</v>
      </c>
      <c r="D207" s="136">
        <v>134.16666666666666</v>
      </c>
      <c r="E207" s="41">
        <v>936</v>
      </c>
      <c r="F207" s="338">
        <f t="shared" si="8"/>
        <v>0.14334045584045582</v>
      </c>
      <c r="G207" s="385">
        <f>Muut[[#This Row],[Genomsnittlig arbetslöshetsgrad 2022, %]]/$F$12</f>
        <v>1.5102817220004772</v>
      </c>
      <c r="H207" s="169">
        <v>0</v>
      </c>
      <c r="I207" s="391">
        <v>5</v>
      </c>
      <c r="J207" s="397">
        <v>42</v>
      </c>
      <c r="K207" s="272">
        <v>2461.17</v>
      </c>
      <c r="L207" s="173">
        <f t="shared" si="9"/>
        <v>0.9670197507689432</v>
      </c>
      <c r="M207" s="385">
        <v>18.922496167144637</v>
      </c>
      <c r="N207" s="169">
        <v>0</v>
      </c>
      <c r="O207" s="405">
        <v>0</v>
      </c>
      <c r="P207" s="272">
        <v>471</v>
      </c>
      <c r="Q207" s="15">
        <v>72</v>
      </c>
      <c r="R207" s="161">
        <v>0.15286624203821655</v>
      </c>
      <c r="S207" s="409">
        <v>1.0786141116069208</v>
      </c>
      <c r="T207" s="162">
        <v>248988.97142147584</v>
      </c>
      <c r="U207" s="162">
        <v>0</v>
      </c>
      <c r="V207" s="162">
        <v>0</v>
      </c>
      <c r="W207" s="162">
        <v>72136.679999999993</v>
      </c>
      <c r="X207" s="162">
        <v>1870326.0126552097</v>
      </c>
      <c r="Y207" s="162">
        <v>0</v>
      </c>
      <c r="Z207" s="158">
        <v>0</v>
      </c>
      <c r="AA207" s="162">
        <v>72982.698079303722</v>
      </c>
      <c r="AB207" s="177">
        <f>SUM(Muut[[#This Row],[Arbetslöshetsgrad]:[Utbildningsbakgrund]])</f>
        <v>2264434.3621559893</v>
      </c>
      <c r="AD207" s="62"/>
    </row>
    <row r="208" spans="1:30" s="45" customFormat="1">
      <c r="A208" s="90">
        <v>623</v>
      </c>
      <c r="B208" s="154" t="s">
        <v>198</v>
      </c>
      <c r="C208" s="403">
        <v>2107</v>
      </c>
      <c r="D208" s="136">
        <v>68.5</v>
      </c>
      <c r="E208" s="41">
        <v>819</v>
      </c>
      <c r="F208" s="338">
        <f t="shared" si="8"/>
        <v>8.3638583638583633E-2</v>
      </c>
      <c r="G208" s="385">
        <f>Muut[[#This Row],[Genomsnittlig arbetslöshetsgrad 2022, %]]/$F$12</f>
        <v>0.88124335438111256</v>
      </c>
      <c r="H208" s="169">
        <v>0</v>
      </c>
      <c r="I208" s="391">
        <v>5</v>
      </c>
      <c r="J208" s="397">
        <v>52</v>
      </c>
      <c r="K208" s="272">
        <v>794.11</v>
      </c>
      <c r="L208" s="173">
        <f t="shared" si="9"/>
        <v>2.6532848094092758</v>
      </c>
      <c r="M208" s="385">
        <v>6.8965184071409311</v>
      </c>
      <c r="N208" s="169">
        <v>1</v>
      </c>
      <c r="O208" s="405">
        <v>0</v>
      </c>
      <c r="P208" s="272">
        <v>442</v>
      </c>
      <c r="Q208" s="15">
        <v>70</v>
      </c>
      <c r="R208" s="161">
        <v>0.15837104072398189</v>
      </c>
      <c r="S208" s="409">
        <v>1.1174556077073963</v>
      </c>
      <c r="T208" s="162">
        <v>128619.13312186314</v>
      </c>
      <c r="U208" s="162">
        <v>0</v>
      </c>
      <c r="V208" s="162">
        <v>0</v>
      </c>
      <c r="W208" s="162">
        <v>89312.08</v>
      </c>
      <c r="X208" s="162">
        <v>603470.94670812204</v>
      </c>
      <c r="Y208" s="162">
        <v>852660.76</v>
      </c>
      <c r="Z208" s="158">
        <v>0</v>
      </c>
      <c r="AA208" s="162">
        <v>66937.836987444534</v>
      </c>
      <c r="AB208" s="177">
        <f>SUM(Muut[[#This Row],[Arbetslöshetsgrad]:[Utbildningsbakgrund]])</f>
        <v>1741000.7568174296</v>
      </c>
      <c r="AD208" s="62"/>
    </row>
    <row r="209" spans="1:30" s="45" customFormat="1">
      <c r="A209" s="90">
        <v>624</v>
      </c>
      <c r="B209" s="154" t="s">
        <v>882</v>
      </c>
      <c r="C209" s="403">
        <v>5117</v>
      </c>
      <c r="D209" s="136">
        <v>205.91666666666666</v>
      </c>
      <c r="E209" s="41">
        <v>2327</v>
      </c>
      <c r="F209" s="338">
        <f t="shared" si="8"/>
        <v>8.8490187652198821E-2</v>
      </c>
      <c r="G209" s="385">
        <f>Muut[[#This Row],[Genomsnittlig arbetslöshetsgrad 2022, %]]/$F$12</f>
        <v>0.93236143420850459</v>
      </c>
      <c r="H209" s="169">
        <v>1</v>
      </c>
      <c r="I209" s="391">
        <v>348</v>
      </c>
      <c r="J209" s="397">
        <v>245</v>
      </c>
      <c r="K209" s="272">
        <v>324.63</v>
      </c>
      <c r="L209" s="173">
        <f t="shared" si="9"/>
        <v>15.762560453439301</v>
      </c>
      <c r="M209" s="385">
        <v>1.1608791339154467</v>
      </c>
      <c r="N209" s="169">
        <v>3</v>
      </c>
      <c r="O209" s="405">
        <v>189</v>
      </c>
      <c r="P209" s="272">
        <v>1581</v>
      </c>
      <c r="Q209" s="15">
        <v>212</v>
      </c>
      <c r="R209" s="161">
        <v>0.13409234661606578</v>
      </c>
      <c r="S209" s="409">
        <v>0.94614674495901208</v>
      </c>
      <c r="T209" s="162">
        <v>330479.78989418742</v>
      </c>
      <c r="U209" s="162">
        <v>105311.44190000001</v>
      </c>
      <c r="V209" s="162">
        <v>95153.396399999998</v>
      </c>
      <c r="W209" s="162">
        <v>420797.3</v>
      </c>
      <c r="X209" s="162">
        <v>246697.27547802901</v>
      </c>
      <c r="Y209" s="162">
        <v>0</v>
      </c>
      <c r="Z209" s="158">
        <v>55947.78</v>
      </c>
      <c r="AA209" s="162">
        <v>137641.9371751482</v>
      </c>
      <c r="AB209" s="177">
        <f>SUM(Muut[[#This Row],[Arbetslöshetsgrad]:[Utbildningsbakgrund]])</f>
        <v>1392028.9208473645</v>
      </c>
      <c r="AD209" s="62"/>
    </row>
    <row r="210" spans="1:30" s="45" customFormat="1">
      <c r="A210" s="90">
        <v>625</v>
      </c>
      <c r="B210" s="154" t="s">
        <v>200</v>
      </c>
      <c r="C210" s="403">
        <v>2991</v>
      </c>
      <c r="D210" s="136">
        <v>107.5</v>
      </c>
      <c r="E210" s="41">
        <v>1226</v>
      </c>
      <c r="F210" s="338">
        <f t="shared" si="8"/>
        <v>8.7683523654159864E-2</v>
      </c>
      <c r="G210" s="385">
        <f>Muut[[#This Row],[Genomsnittlig arbetslöshetsgrad 2022, %]]/$F$12</f>
        <v>0.92386215963252527</v>
      </c>
      <c r="H210" s="169">
        <v>0</v>
      </c>
      <c r="I210" s="391">
        <v>7</v>
      </c>
      <c r="J210" s="397">
        <v>125</v>
      </c>
      <c r="K210" s="272">
        <v>543.21</v>
      </c>
      <c r="L210" s="173">
        <f t="shared" si="9"/>
        <v>5.5061578395095818</v>
      </c>
      <c r="M210" s="385">
        <v>3.3232660706123669</v>
      </c>
      <c r="N210" s="169">
        <v>0</v>
      </c>
      <c r="O210" s="405">
        <v>0</v>
      </c>
      <c r="P210" s="272">
        <v>851</v>
      </c>
      <c r="Q210" s="15">
        <v>128</v>
      </c>
      <c r="R210" s="161">
        <v>0.15041128084606345</v>
      </c>
      <c r="S210" s="409">
        <v>1.0612920675113926</v>
      </c>
      <c r="T210" s="162">
        <v>191411.83200705535</v>
      </c>
      <c r="U210" s="162">
        <v>0</v>
      </c>
      <c r="V210" s="162">
        <v>0</v>
      </c>
      <c r="W210" s="162">
        <v>214692.5</v>
      </c>
      <c r="X210" s="162">
        <v>412803.58257838199</v>
      </c>
      <c r="Y210" s="162">
        <v>0</v>
      </c>
      <c r="Z210" s="158">
        <v>0</v>
      </c>
      <c r="AA210" s="162">
        <v>90246.047636732532</v>
      </c>
      <c r="AB210" s="177">
        <f>SUM(Muut[[#This Row],[Arbetslöshetsgrad]:[Utbildningsbakgrund]])</f>
        <v>909153.96222216997</v>
      </c>
      <c r="AD210" s="62"/>
    </row>
    <row r="211" spans="1:30" s="45" customFormat="1">
      <c r="A211" s="90">
        <v>626</v>
      </c>
      <c r="B211" s="154" t="s">
        <v>201</v>
      </c>
      <c r="C211" s="403">
        <v>4835</v>
      </c>
      <c r="D211" s="136">
        <v>211.33333333333334</v>
      </c>
      <c r="E211" s="41">
        <v>1883</v>
      </c>
      <c r="F211" s="338">
        <f t="shared" si="8"/>
        <v>0.11223225349619402</v>
      </c>
      <c r="G211" s="385">
        <f>Muut[[#This Row],[Genomsnittlig arbetslöshetsgrad 2022, %]]/$F$12</f>
        <v>1.1825155716184512</v>
      </c>
      <c r="H211" s="169">
        <v>0</v>
      </c>
      <c r="I211" s="391">
        <v>8</v>
      </c>
      <c r="J211" s="397">
        <v>68</v>
      </c>
      <c r="K211" s="272">
        <v>1310.25</v>
      </c>
      <c r="L211" s="173">
        <f t="shared" si="9"/>
        <v>3.6901354703300897</v>
      </c>
      <c r="M211" s="385">
        <v>4.9587413997680843</v>
      </c>
      <c r="N211" s="169">
        <v>0</v>
      </c>
      <c r="O211" s="405">
        <v>0</v>
      </c>
      <c r="P211" s="272">
        <v>1093</v>
      </c>
      <c r="Q211" s="15">
        <v>153</v>
      </c>
      <c r="R211" s="161">
        <v>0.13998170173833485</v>
      </c>
      <c r="S211" s="409">
        <v>0.98770164588707865</v>
      </c>
      <c r="T211" s="162">
        <v>396048.64737845887</v>
      </c>
      <c r="U211" s="162">
        <v>0</v>
      </c>
      <c r="V211" s="162">
        <v>0</v>
      </c>
      <c r="W211" s="162">
        <v>116792.72</v>
      </c>
      <c r="X211" s="162">
        <v>995703.12415700196</v>
      </c>
      <c r="Y211" s="162">
        <v>0</v>
      </c>
      <c r="Z211" s="158">
        <v>0</v>
      </c>
      <c r="AA211" s="162">
        <v>135768.52992707424</v>
      </c>
      <c r="AB211" s="177">
        <f>SUM(Muut[[#This Row],[Arbetslöshetsgrad]:[Utbildningsbakgrund]])</f>
        <v>1644313.021462535</v>
      </c>
      <c r="AD211" s="62"/>
    </row>
    <row r="212" spans="1:30" s="45" customFormat="1">
      <c r="A212" s="90">
        <v>630</v>
      </c>
      <c r="B212" s="154" t="s">
        <v>202</v>
      </c>
      <c r="C212" s="403">
        <v>1635</v>
      </c>
      <c r="D212" s="136">
        <v>32.416666666666664</v>
      </c>
      <c r="E212" s="41">
        <v>641</v>
      </c>
      <c r="F212" s="338">
        <f t="shared" si="8"/>
        <v>5.0572022880915231E-2</v>
      </c>
      <c r="G212" s="385">
        <f>Muut[[#This Row],[Genomsnittlig arbetslöshetsgrad 2022, %]]/$F$12</f>
        <v>0.53284330200992414</v>
      </c>
      <c r="H212" s="169">
        <v>0</v>
      </c>
      <c r="I212" s="391">
        <v>0</v>
      </c>
      <c r="J212" s="397">
        <v>102</v>
      </c>
      <c r="K212" s="272">
        <v>810.16</v>
      </c>
      <c r="L212" s="173">
        <f t="shared" si="9"/>
        <v>2.0181198775550508</v>
      </c>
      <c r="M212" s="385">
        <v>9.0670666945944784</v>
      </c>
      <c r="N212" s="169">
        <v>0</v>
      </c>
      <c r="O212" s="405">
        <v>0</v>
      </c>
      <c r="P212" s="272">
        <v>407</v>
      </c>
      <c r="Q212" s="15">
        <v>79</v>
      </c>
      <c r="R212" s="161">
        <v>0.1941031941031941</v>
      </c>
      <c r="S212" s="409">
        <v>1.369579322917756</v>
      </c>
      <c r="T212" s="162">
        <v>60347.940791921872</v>
      </c>
      <c r="U212" s="162">
        <v>0</v>
      </c>
      <c r="V212" s="162">
        <v>0</v>
      </c>
      <c r="W212" s="162">
        <v>175189.08</v>
      </c>
      <c r="X212" s="162">
        <v>615667.88251634163</v>
      </c>
      <c r="Y212" s="162">
        <v>0</v>
      </c>
      <c r="Z212" s="158">
        <v>0</v>
      </c>
      <c r="AA212" s="162">
        <v>63662.224146152199</v>
      </c>
      <c r="AB212" s="177">
        <f>SUM(Muut[[#This Row],[Arbetslöshetsgrad]:[Utbildningsbakgrund]])</f>
        <v>914867.12745441566</v>
      </c>
      <c r="AD212" s="62"/>
    </row>
    <row r="213" spans="1:30" s="45" customFormat="1">
      <c r="A213" s="90">
        <v>631</v>
      </c>
      <c r="B213" s="154" t="s">
        <v>203</v>
      </c>
      <c r="C213" s="403">
        <v>1963</v>
      </c>
      <c r="D213" s="136">
        <v>65.666666666666671</v>
      </c>
      <c r="E213" s="41">
        <v>916</v>
      </c>
      <c r="F213" s="338">
        <f t="shared" si="8"/>
        <v>7.1688500727802043E-2</v>
      </c>
      <c r="G213" s="385">
        <f>Muut[[#This Row],[Genomsnittlig arbetslöshetsgrad 2022, %]]/$F$12</f>
        <v>0.75533338925143634</v>
      </c>
      <c r="H213" s="169">
        <v>0</v>
      </c>
      <c r="I213" s="391">
        <v>10</v>
      </c>
      <c r="J213" s="397">
        <v>57</v>
      </c>
      <c r="K213" s="272">
        <v>143.51</v>
      </c>
      <c r="L213" s="173">
        <f t="shared" si="9"/>
        <v>13.678489303881264</v>
      </c>
      <c r="M213" s="385">
        <v>1.3377520807276808</v>
      </c>
      <c r="N213" s="169">
        <v>0</v>
      </c>
      <c r="O213" s="405">
        <v>0</v>
      </c>
      <c r="P213" s="272">
        <v>553</v>
      </c>
      <c r="Q213" s="15">
        <v>80</v>
      </c>
      <c r="R213" s="161">
        <v>0.14466546112115733</v>
      </c>
      <c r="S213" s="409">
        <v>1.0207499428709259</v>
      </c>
      <c r="T213" s="162">
        <v>102707.97582357643</v>
      </c>
      <c r="U213" s="162">
        <v>0</v>
      </c>
      <c r="V213" s="162">
        <v>0</v>
      </c>
      <c r="W213" s="162">
        <v>97899.78</v>
      </c>
      <c r="X213" s="162">
        <v>109058.08460047421</v>
      </c>
      <c r="Y213" s="162">
        <v>0</v>
      </c>
      <c r="Z213" s="158">
        <v>0</v>
      </c>
      <c r="AA213" s="162">
        <v>56966.10467923549</v>
      </c>
      <c r="AB213" s="177">
        <f>SUM(Muut[[#This Row],[Arbetslöshetsgrad]:[Utbildningsbakgrund]])</f>
        <v>366631.94510328613</v>
      </c>
      <c r="AD213" s="62"/>
    </row>
    <row r="214" spans="1:30" s="45" customFormat="1">
      <c r="A214" s="90">
        <v>635</v>
      </c>
      <c r="B214" s="154" t="s">
        <v>204</v>
      </c>
      <c r="C214" s="403">
        <v>6347</v>
      </c>
      <c r="D214" s="136">
        <v>162.75</v>
      </c>
      <c r="E214" s="41">
        <v>2799</v>
      </c>
      <c r="F214" s="338">
        <f t="shared" si="8"/>
        <v>5.8145766345123258E-2</v>
      </c>
      <c r="G214" s="385">
        <f>Muut[[#This Row],[Genomsnittlig arbetslöshetsgrad 2022, %]]/$F$12</f>
        <v>0.61264272956194399</v>
      </c>
      <c r="H214" s="169">
        <v>0</v>
      </c>
      <c r="I214" s="391">
        <v>26</v>
      </c>
      <c r="J214" s="397">
        <v>189</v>
      </c>
      <c r="K214" s="272">
        <v>560.71</v>
      </c>
      <c r="L214" s="173">
        <f t="shared" si="9"/>
        <v>11.319576964919476</v>
      </c>
      <c r="M214" s="385">
        <v>1.6165292735044059</v>
      </c>
      <c r="N214" s="169">
        <v>0</v>
      </c>
      <c r="O214" s="405">
        <v>0</v>
      </c>
      <c r="P214" s="272">
        <v>1765</v>
      </c>
      <c r="Q214" s="15">
        <v>235</v>
      </c>
      <c r="R214" s="161">
        <v>0.13314447592067988</v>
      </c>
      <c r="S214" s="409">
        <v>0.93945863191070222</v>
      </c>
      <c r="T214" s="162">
        <v>269352.47463176947</v>
      </c>
      <c r="U214" s="162">
        <v>0</v>
      </c>
      <c r="V214" s="162">
        <v>0</v>
      </c>
      <c r="W214" s="162">
        <v>324615.06</v>
      </c>
      <c r="X214" s="162">
        <v>426102.42224466527</v>
      </c>
      <c r="Y214" s="162">
        <v>0</v>
      </c>
      <c r="Z214" s="158">
        <v>0</v>
      </c>
      <c r="AA214" s="162">
        <v>169520.81012143937</v>
      </c>
      <c r="AB214" s="177">
        <f>SUM(Muut[[#This Row],[Arbetslöshetsgrad]:[Utbildningsbakgrund]])</f>
        <v>1189590.766997874</v>
      </c>
      <c r="AD214" s="62"/>
    </row>
    <row r="215" spans="1:30" s="45" customFormat="1">
      <c r="A215" s="90">
        <v>636</v>
      </c>
      <c r="B215" s="154" t="s">
        <v>205</v>
      </c>
      <c r="C215" s="403">
        <v>8154</v>
      </c>
      <c r="D215" s="136">
        <v>275.33333333333331</v>
      </c>
      <c r="E215" s="41">
        <v>3688</v>
      </c>
      <c r="F215" s="338">
        <f t="shared" si="8"/>
        <v>7.4656543745480836E-2</v>
      </c>
      <c r="G215" s="385">
        <f>Muut[[#This Row],[Genomsnittlig arbetslöshetsgrad 2022, %]]/$F$12</f>
        <v>0.78660565703814356</v>
      </c>
      <c r="H215" s="169">
        <v>0</v>
      </c>
      <c r="I215" s="391">
        <v>50</v>
      </c>
      <c r="J215" s="397">
        <v>389</v>
      </c>
      <c r="K215" s="272">
        <v>749.97</v>
      </c>
      <c r="L215" s="173">
        <f t="shared" si="9"/>
        <v>10.872434897395895</v>
      </c>
      <c r="M215" s="385">
        <v>1.6830109998507534</v>
      </c>
      <c r="N215" s="169">
        <v>0</v>
      </c>
      <c r="O215" s="405">
        <v>0</v>
      </c>
      <c r="P215" s="272">
        <v>2400</v>
      </c>
      <c r="Q215" s="15">
        <v>470</v>
      </c>
      <c r="R215" s="161">
        <v>0.19583333333333333</v>
      </c>
      <c r="S215" s="409">
        <v>1.3817870711019913</v>
      </c>
      <c r="T215" s="162">
        <v>444296.56967916456</v>
      </c>
      <c r="U215" s="162">
        <v>0</v>
      </c>
      <c r="V215" s="162">
        <v>0</v>
      </c>
      <c r="W215" s="162">
        <v>668123.05999999994</v>
      </c>
      <c r="X215" s="162">
        <v>569927.47340127989</v>
      </c>
      <c r="Y215" s="162">
        <v>0</v>
      </c>
      <c r="Z215" s="158">
        <v>0</v>
      </c>
      <c r="AA215" s="162">
        <v>320323.4192418771</v>
      </c>
      <c r="AB215" s="177">
        <f>SUM(Muut[[#This Row],[Arbetslöshetsgrad]:[Utbildningsbakgrund]])</f>
        <v>2002670.5223223213</v>
      </c>
      <c r="AD215" s="62"/>
    </row>
    <row r="216" spans="1:30" s="45" customFormat="1">
      <c r="A216" s="90">
        <v>638</v>
      </c>
      <c r="B216" s="154" t="s">
        <v>883</v>
      </c>
      <c r="C216" s="403">
        <v>51232</v>
      </c>
      <c r="D216" s="136">
        <v>2342</v>
      </c>
      <c r="E216" s="41">
        <v>24746</v>
      </c>
      <c r="F216" s="338">
        <f t="shared" si="8"/>
        <v>9.4641558231633394E-2</v>
      </c>
      <c r="G216" s="385">
        <f>Muut[[#This Row],[Genomsnittlig arbetslöshetsgrad 2022, %]]/$F$12</f>
        <v>0.99717427784639578</v>
      </c>
      <c r="H216" s="169">
        <v>1</v>
      </c>
      <c r="I216" s="391">
        <v>14445</v>
      </c>
      <c r="J216" s="397">
        <v>4054</v>
      </c>
      <c r="K216" s="272">
        <v>654.55999999999995</v>
      </c>
      <c r="L216" s="173">
        <f t="shared" si="9"/>
        <v>78.269371791737967</v>
      </c>
      <c r="M216" s="385">
        <v>0.23378784202034505</v>
      </c>
      <c r="N216" s="169">
        <v>3</v>
      </c>
      <c r="O216" s="405">
        <v>1724</v>
      </c>
      <c r="P216" s="272">
        <v>16560</v>
      </c>
      <c r="Q216" s="15">
        <v>2231</v>
      </c>
      <c r="R216" s="161">
        <v>0.13472222222222222</v>
      </c>
      <c r="S216" s="409">
        <v>0.95059110565172444</v>
      </c>
      <c r="T216" s="162">
        <v>3538812.6023839405</v>
      </c>
      <c r="U216" s="162">
        <v>1054390.4224</v>
      </c>
      <c r="V216" s="162">
        <v>3949686.2385</v>
      </c>
      <c r="W216" s="162">
        <v>6962907.1600000001</v>
      </c>
      <c r="X216" s="162">
        <v>497422.19954070379</v>
      </c>
      <c r="Y216" s="162">
        <v>0</v>
      </c>
      <c r="Z216" s="158">
        <v>510338.48</v>
      </c>
      <c r="AA216" s="162">
        <v>1384560.4326086182</v>
      </c>
      <c r="AB216" s="177">
        <f>SUM(Muut[[#This Row],[Arbetslöshetsgrad]:[Utbildningsbakgrund]])</f>
        <v>17898117.535433266</v>
      </c>
      <c r="AD216" s="62"/>
    </row>
    <row r="217" spans="1:30" s="45" customFormat="1">
      <c r="A217" s="90">
        <v>678</v>
      </c>
      <c r="B217" s="154" t="s">
        <v>884</v>
      </c>
      <c r="C217" s="403">
        <v>24073</v>
      </c>
      <c r="D217" s="136">
        <v>1046.25</v>
      </c>
      <c r="E217" s="41">
        <v>10023</v>
      </c>
      <c r="F217" s="338">
        <f t="shared" si="8"/>
        <v>0.10438491469619875</v>
      </c>
      <c r="G217" s="385">
        <f>Muut[[#This Row],[Genomsnittlig arbetslöshetsgrad 2022, %]]/$F$12</f>
        <v>1.0998334545114046</v>
      </c>
      <c r="H217" s="169">
        <v>0</v>
      </c>
      <c r="I217" s="391">
        <v>19</v>
      </c>
      <c r="J217" s="397">
        <v>866</v>
      </c>
      <c r="K217" s="272">
        <v>1013.78</v>
      </c>
      <c r="L217" s="173">
        <f t="shared" si="9"/>
        <v>23.74578310876127</v>
      </c>
      <c r="M217" s="385">
        <v>0.7705969284595664</v>
      </c>
      <c r="N217" s="169">
        <v>0</v>
      </c>
      <c r="O217" s="405">
        <v>0</v>
      </c>
      <c r="P217" s="272">
        <v>6897</v>
      </c>
      <c r="Q217" s="15">
        <v>810</v>
      </c>
      <c r="R217" s="161">
        <v>0.117442366246194</v>
      </c>
      <c r="S217" s="409">
        <v>0.82866558269931456</v>
      </c>
      <c r="T217" s="162">
        <v>1834012.6602838822</v>
      </c>
      <c r="U217" s="162">
        <v>0</v>
      </c>
      <c r="V217" s="162">
        <v>0</v>
      </c>
      <c r="W217" s="162">
        <v>1487389.64</v>
      </c>
      <c r="X217" s="162">
        <v>770405.58153626055</v>
      </c>
      <c r="Y217" s="162">
        <v>0</v>
      </c>
      <c r="Z217" s="158">
        <v>0</v>
      </c>
      <c r="AA217" s="162">
        <v>567134.90465107455</v>
      </c>
      <c r="AB217" s="177">
        <f>SUM(Muut[[#This Row],[Arbetslöshetsgrad]:[Utbildningsbakgrund]])</f>
        <v>4658942.7864712169</v>
      </c>
      <c r="AD217" s="62"/>
    </row>
    <row r="218" spans="1:30" s="45" customFormat="1">
      <c r="A218" s="90">
        <v>680</v>
      </c>
      <c r="B218" s="154" t="s">
        <v>885</v>
      </c>
      <c r="C218" s="403">
        <v>24942</v>
      </c>
      <c r="D218" s="136">
        <v>818.08333333333337</v>
      </c>
      <c r="E218" s="41">
        <v>11723</v>
      </c>
      <c r="F218" s="338">
        <f t="shared" si="8"/>
        <v>6.9784469276920016E-2</v>
      </c>
      <c r="G218" s="385">
        <f>Muut[[#This Row],[Genomsnittlig arbetslöshetsgrad 2022, %]]/$F$12</f>
        <v>0.73527189383117708</v>
      </c>
      <c r="H218" s="169">
        <v>0</v>
      </c>
      <c r="I218" s="391">
        <v>354</v>
      </c>
      <c r="J218" s="397">
        <v>2652</v>
      </c>
      <c r="K218" s="272">
        <v>48.76</v>
      </c>
      <c r="L218" s="173">
        <f t="shared" si="9"/>
        <v>511.52584085315834</v>
      </c>
      <c r="M218" s="385">
        <v>3.5772244657198742E-2</v>
      </c>
      <c r="N218" s="169">
        <v>0</v>
      </c>
      <c r="O218" s="405">
        <v>0</v>
      </c>
      <c r="P218" s="272">
        <v>8117</v>
      </c>
      <c r="Q218" s="15">
        <v>1226</v>
      </c>
      <c r="R218" s="161">
        <v>0.15104102500923985</v>
      </c>
      <c r="S218" s="409">
        <v>1.0657355007511156</v>
      </c>
      <c r="T218" s="162">
        <v>1270353.0296651709</v>
      </c>
      <c r="U218" s="162">
        <v>0</v>
      </c>
      <c r="V218" s="162">
        <v>0</v>
      </c>
      <c r="W218" s="162">
        <v>4554916.08</v>
      </c>
      <c r="X218" s="162">
        <v>37054.366978741011</v>
      </c>
      <c r="Y218" s="162">
        <v>0</v>
      </c>
      <c r="Z218" s="158">
        <v>0</v>
      </c>
      <c r="AA218" s="162">
        <v>755714.17326224677</v>
      </c>
      <c r="AB218" s="177">
        <f>SUM(Muut[[#This Row],[Arbetslöshetsgrad]:[Utbildningsbakgrund]])</f>
        <v>6618037.6499061594</v>
      </c>
      <c r="AD218" s="62"/>
    </row>
    <row r="219" spans="1:30" s="45" customFormat="1">
      <c r="A219" s="90">
        <v>681</v>
      </c>
      <c r="B219" s="154" t="s">
        <v>209</v>
      </c>
      <c r="C219" s="403">
        <v>3308</v>
      </c>
      <c r="D219" s="136">
        <v>113.25</v>
      </c>
      <c r="E219" s="41">
        <v>1363</v>
      </c>
      <c r="F219" s="338">
        <f t="shared" si="8"/>
        <v>8.3088774761555392E-2</v>
      </c>
      <c r="G219" s="385">
        <f>Muut[[#This Row],[Genomsnittlig arbetslöshetsgrad 2022, %]]/$F$12</f>
        <v>0.87545038900577155</v>
      </c>
      <c r="H219" s="169">
        <v>0</v>
      </c>
      <c r="I219" s="391">
        <v>7</v>
      </c>
      <c r="J219" s="397">
        <v>139</v>
      </c>
      <c r="K219" s="272">
        <v>559.53</v>
      </c>
      <c r="L219" s="173">
        <f t="shared" si="9"/>
        <v>5.9121048022447411</v>
      </c>
      <c r="M219" s="385">
        <v>3.0950783417321759</v>
      </c>
      <c r="N219" s="169">
        <v>0</v>
      </c>
      <c r="O219" s="405">
        <v>0</v>
      </c>
      <c r="P219" s="272">
        <v>813</v>
      </c>
      <c r="Q219" s="15">
        <v>156</v>
      </c>
      <c r="R219" s="161">
        <v>0.1918819188191882</v>
      </c>
      <c r="S219" s="409">
        <v>1.353906151162193</v>
      </c>
      <c r="T219" s="162">
        <v>200605.21946078973</v>
      </c>
      <c r="U219" s="162">
        <v>0</v>
      </c>
      <c r="V219" s="162">
        <v>0</v>
      </c>
      <c r="W219" s="162">
        <v>238738.06</v>
      </c>
      <c r="X219" s="162">
        <v>425205.7004843101</v>
      </c>
      <c r="Y219" s="162">
        <v>0</v>
      </c>
      <c r="Z219" s="158">
        <v>0</v>
      </c>
      <c r="AA219" s="162">
        <v>127330.05361090612</v>
      </c>
      <c r="AB219" s="177">
        <f>SUM(Muut[[#This Row],[Arbetslöshetsgrad]:[Utbildningsbakgrund]])</f>
        <v>991879.03355600603</v>
      </c>
      <c r="AD219" s="62"/>
    </row>
    <row r="220" spans="1:30" s="45" customFormat="1">
      <c r="A220" s="90">
        <v>683</v>
      </c>
      <c r="B220" s="154" t="s">
        <v>210</v>
      </c>
      <c r="C220" s="403">
        <v>3618</v>
      </c>
      <c r="D220" s="136">
        <v>162.08333333333334</v>
      </c>
      <c r="E220" s="41">
        <v>1427</v>
      </c>
      <c r="F220" s="338">
        <f t="shared" si="8"/>
        <v>0.11358327493576267</v>
      </c>
      <c r="G220" s="385">
        <f>Muut[[#This Row],[Genomsnittlig arbetslöshetsgrad 2022, %]]/$F$12</f>
        <v>1.196750373470082</v>
      </c>
      <c r="H220" s="169">
        <v>0</v>
      </c>
      <c r="I220" s="391">
        <v>7</v>
      </c>
      <c r="J220" s="397">
        <v>45</v>
      </c>
      <c r="K220" s="272">
        <v>3454.17</v>
      </c>
      <c r="L220" s="173">
        <f t="shared" si="9"/>
        <v>1.0474296285359435</v>
      </c>
      <c r="M220" s="385">
        <v>17.469839528079152</v>
      </c>
      <c r="N220" s="169">
        <v>0</v>
      </c>
      <c r="O220" s="405">
        <v>0</v>
      </c>
      <c r="P220" s="272">
        <v>772</v>
      </c>
      <c r="Q220" s="15">
        <v>130</v>
      </c>
      <c r="R220" s="161">
        <v>0.16839378238341968</v>
      </c>
      <c r="S220" s="409">
        <v>1.1881754111559399</v>
      </c>
      <c r="T220" s="162">
        <v>299928.21430364618</v>
      </c>
      <c r="U220" s="162">
        <v>0</v>
      </c>
      <c r="V220" s="162">
        <v>0</v>
      </c>
      <c r="W220" s="162">
        <v>77289.3</v>
      </c>
      <c r="X220" s="162">
        <v>2624940.1720048781</v>
      </c>
      <c r="Y220" s="162">
        <v>0</v>
      </c>
      <c r="Z220" s="158">
        <v>0</v>
      </c>
      <c r="AA220" s="162">
        <v>122215.41386589309</v>
      </c>
      <c r="AB220" s="177">
        <f>SUM(Muut[[#This Row],[Arbetslöshetsgrad]:[Utbildningsbakgrund]])</f>
        <v>3124373.1001744173</v>
      </c>
      <c r="AD220" s="62"/>
    </row>
    <row r="221" spans="1:30" s="45" customFormat="1">
      <c r="A221" s="90">
        <v>684</v>
      </c>
      <c r="B221" s="154" t="s">
        <v>886</v>
      </c>
      <c r="C221" s="403">
        <v>38667</v>
      </c>
      <c r="D221" s="136">
        <v>1564.0833333333333</v>
      </c>
      <c r="E221" s="41">
        <v>18012</v>
      </c>
      <c r="F221" s="338">
        <f t="shared" si="8"/>
        <v>8.6835628099785331E-2</v>
      </c>
      <c r="G221" s="385">
        <f>Muut[[#This Row],[Genomsnittlig arbetslöshetsgrad 2022, %]]/$F$12</f>
        <v>0.91492845595180983</v>
      </c>
      <c r="H221" s="169">
        <v>0</v>
      </c>
      <c r="I221" s="391">
        <v>117</v>
      </c>
      <c r="J221" s="397">
        <v>2934</v>
      </c>
      <c r="K221" s="272">
        <v>496.43</v>
      </c>
      <c r="L221" s="173">
        <f t="shared" si="9"/>
        <v>77.890135567955198</v>
      </c>
      <c r="M221" s="385">
        <v>0.23492612246789629</v>
      </c>
      <c r="N221" s="169">
        <v>0</v>
      </c>
      <c r="O221" s="405">
        <v>0</v>
      </c>
      <c r="P221" s="272">
        <v>11723</v>
      </c>
      <c r="Q221" s="15">
        <v>2045</v>
      </c>
      <c r="R221" s="161">
        <v>0.17444340185959226</v>
      </c>
      <c r="S221" s="409">
        <v>1.2308611267845122</v>
      </c>
      <c r="T221" s="162">
        <v>2450602.0992576135</v>
      </c>
      <c r="U221" s="162">
        <v>0</v>
      </c>
      <c r="V221" s="162">
        <v>0</v>
      </c>
      <c r="W221" s="162">
        <v>5039262.3600000003</v>
      </c>
      <c r="X221" s="162">
        <v>377253.88431616907</v>
      </c>
      <c r="Y221" s="162">
        <v>0</v>
      </c>
      <c r="Z221" s="158">
        <v>0</v>
      </c>
      <c r="AA221" s="162">
        <v>1353089.0953939806</v>
      </c>
      <c r="AB221" s="177">
        <f>SUM(Muut[[#This Row],[Arbetslöshetsgrad]:[Utbildningsbakgrund]])</f>
        <v>9220207.4389677625</v>
      </c>
      <c r="AD221" s="62"/>
    </row>
    <row r="222" spans="1:30" s="45" customFormat="1">
      <c r="A222" s="90">
        <v>686</v>
      </c>
      <c r="B222" s="154" t="s">
        <v>212</v>
      </c>
      <c r="C222" s="403">
        <v>2964</v>
      </c>
      <c r="D222" s="136">
        <v>98.333333333333329</v>
      </c>
      <c r="E222" s="41">
        <v>1171</v>
      </c>
      <c r="F222" s="338">
        <f t="shared" si="8"/>
        <v>8.3973811557073716E-2</v>
      </c>
      <c r="G222" s="385">
        <f>Muut[[#This Row],[Genomsnittlig arbetslöshetsgrad 2022, %]]/$F$12</f>
        <v>0.88477542489833882</v>
      </c>
      <c r="H222" s="169">
        <v>0</v>
      </c>
      <c r="I222" s="391">
        <v>3</v>
      </c>
      <c r="J222" s="397">
        <v>80</v>
      </c>
      <c r="K222" s="272">
        <v>538.95000000000005</v>
      </c>
      <c r="L222" s="173">
        <f t="shared" si="9"/>
        <v>5.4995825215697183</v>
      </c>
      <c r="M222" s="385">
        <v>3.3272393778456588</v>
      </c>
      <c r="N222" s="169">
        <v>0</v>
      </c>
      <c r="O222" s="405">
        <v>0</v>
      </c>
      <c r="P222" s="272">
        <v>716</v>
      </c>
      <c r="Q222" s="15">
        <v>89</v>
      </c>
      <c r="R222" s="161">
        <v>0.12430167597765363</v>
      </c>
      <c r="S222" s="409">
        <v>0.87706441931351864</v>
      </c>
      <c r="T222" s="162">
        <v>181658.79887554632</v>
      </c>
      <c r="U222" s="162">
        <v>0</v>
      </c>
      <c r="V222" s="162">
        <v>0</v>
      </c>
      <c r="W222" s="162">
        <v>137403.20000000001</v>
      </c>
      <c r="X222" s="162">
        <v>409566.26503676118</v>
      </c>
      <c r="Y222" s="162">
        <v>0</v>
      </c>
      <c r="Z222" s="158">
        <v>0</v>
      </c>
      <c r="AA222" s="162">
        <v>73907.166431371006</v>
      </c>
      <c r="AB222" s="177">
        <f>SUM(Muut[[#This Row],[Arbetslöshetsgrad]:[Utbildningsbakgrund]])</f>
        <v>802535.43034367857</v>
      </c>
      <c r="AD222" s="62"/>
    </row>
    <row r="223" spans="1:30" s="45" customFormat="1">
      <c r="A223" s="90">
        <v>687</v>
      </c>
      <c r="B223" s="154" t="s">
        <v>213</v>
      </c>
      <c r="C223" s="403">
        <v>1477</v>
      </c>
      <c r="D223" s="136">
        <v>55.916666666666664</v>
      </c>
      <c r="E223" s="41">
        <v>536</v>
      </c>
      <c r="F223" s="338">
        <f t="shared" si="8"/>
        <v>0.10432213930348258</v>
      </c>
      <c r="G223" s="385">
        <f>Muut[[#This Row],[Genomsnittlig arbetslöshetsgrad 2022, %]]/$F$12</f>
        <v>1.099172032530745</v>
      </c>
      <c r="H223" s="169">
        <v>0</v>
      </c>
      <c r="I223" s="391">
        <v>0</v>
      </c>
      <c r="J223" s="397">
        <v>18</v>
      </c>
      <c r="K223" s="272">
        <v>1150.6300000000001</v>
      </c>
      <c r="L223" s="173">
        <f t="shared" si="9"/>
        <v>1.2836446120820766</v>
      </c>
      <c r="M223" s="385">
        <v>14.25505732291305</v>
      </c>
      <c r="N223" s="169">
        <v>0</v>
      </c>
      <c r="O223" s="405">
        <v>0</v>
      </c>
      <c r="P223" s="272">
        <v>302</v>
      </c>
      <c r="Q223" s="15">
        <v>48</v>
      </c>
      <c r="R223" s="161">
        <v>0.15894039735099338</v>
      </c>
      <c r="S223" s="409">
        <v>1.1214729504787191</v>
      </c>
      <c r="T223" s="162">
        <v>112458.25816615875</v>
      </c>
      <c r="U223" s="162">
        <v>0</v>
      </c>
      <c r="V223" s="162">
        <v>0</v>
      </c>
      <c r="W223" s="162">
        <v>30915.72</v>
      </c>
      <c r="X223" s="162">
        <v>874402.50772659515</v>
      </c>
      <c r="Y223" s="162">
        <v>0</v>
      </c>
      <c r="Z223" s="158">
        <v>0</v>
      </c>
      <c r="AA223" s="162">
        <v>47091.894025576446</v>
      </c>
      <c r="AB223" s="177">
        <f>SUM(Muut[[#This Row],[Arbetslöshetsgrad]:[Utbildningsbakgrund]])</f>
        <v>1064868.3799183303</v>
      </c>
      <c r="AD223" s="62"/>
    </row>
    <row r="224" spans="1:30" s="45" customFormat="1">
      <c r="A224" s="90">
        <v>689</v>
      </c>
      <c r="B224" s="154" t="s">
        <v>214</v>
      </c>
      <c r="C224" s="403">
        <v>3093</v>
      </c>
      <c r="D224" s="136">
        <v>151.16666666666666</v>
      </c>
      <c r="E224" s="41">
        <v>1185</v>
      </c>
      <c r="F224" s="338">
        <f t="shared" si="8"/>
        <v>0.12756680731364275</v>
      </c>
      <c r="G224" s="385">
        <f>Muut[[#This Row],[Genomsnittlig arbetslöshetsgrad 2022, %]]/$F$12</f>
        <v>1.3440854243842537</v>
      </c>
      <c r="H224" s="169">
        <v>0</v>
      </c>
      <c r="I224" s="391">
        <v>5</v>
      </c>
      <c r="J224" s="397">
        <v>111</v>
      </c>
      <c r="K224" s="272">
        <v>351.47</v>
      </c>
      <c r="L224" s="173">
        <f t="shared" si="9"/>
        <v>8.8001820923549658</v>
      </c>
      <c r="M224" s="385">
        <v>2.0793237384684335</v>
      </c>
      <c r="N224" s="169">
        <v>0</v>
      </c>
      <c r="O224" s="405">
        <v>0</v>
      </c>
      <c r="P224" s="272">
        <v>694</v>
      </c>
      <c r="Q224" s="15">
        <v>112</v>
      </c>
      <c r="R224" s="161">
        <v>0.16138328530259366</v>
      </c>
      <c r="S224" s="409">
        <v>1.1387098065859809</v>
      </c>
      <c r="T224" s="162">
        <v>287973.13819457177</v>
      </c>
      <c r="U224" s="162">
        <v>0</v>
      </c>
      <c r="V224" s="162">
        <v>0</v>
      </c>
      <c r="W224" s="162">
        <v>190646.94</v>
      </c>
      <c r="X224" s="162">
        <v>267093.8958576314</v>
      </c>
      <c r="Y224" s="162">
        <v>0</v>
      </c>
      <c r="Z224" s="158">
        <v>0</v>
      </c>
      <c r="AA224" s="162">
        <v>100131.29674523357</v>
      </c>
      <c r="AB224" s="177">
        <f>SUM(Muut[[#This Row],[Arbetslöshetsgrad]:[Utbildningsbakgrund]])</f>
        <v>845845.27079743671</v>
      </c>
      <c r="AD224" s="62"/>
    </row>
    <row r="225" spans="1:30" s="45" customFormat="1">
      <c r="A225" s="90">
        <v>691</v>
      </c>
      <c r="B225" s="154" t="s">
        <v>215</v>
      </c>
      <c r="C225" s="403">
        <v>2636</v>
      </c>
      <c r="D225" s="136">
        <v>61.833333333333336</v>
      </c>
      <c r="E225" s="41">
        <v>1095</v>
      </c>
      <c r="F225" s="338">
        <f t="shared" si="8"/>
        <v>5.6468797564687978E-2</v>
      </c>
      <c r="G225" s="385">
        <f>Muut[[#This Row],[Genomsnittlig arbetslöshetsgrad 2022, %]]/$F$12</f>
        <v>0.59497364038117684</v>
      </c>
      <c r="H225" s="169">
        <v>0</v>
      </c>
      <c r="I225" s="391">
        <v>2</v>
      </c>
      <c r="J225" s="397">
        <v>9</v>
      </c>
      <c r="K225" s="272">
        <v>474.39</v>
      </c>
      <c r="L225" s="173">
        <f t="shared" si="9"/>
        <v>5.5566095406732856</v>
      </c>
      <c r="M225" s="385">
        <v>3.293092198315827</v>
      </c>
      <c r="N225" s="169">
        <v>0</v>
      </c>
      <c r="O225" s="405">
        <v>0</v>
      </c>
      <c r="P225" s="272">
        <v>633</v>
      </c>
      <c r="Q225" s="15">
        <v>104</v>
      </c>
      <c r="R225" s="161">
        <v>0.16429699842022116</v>
      </c>
      <c r="S225" s="409">
        <v>1.159268773980898</v>
      </c>
      <c r="T225" s="162">
        <v>108639.64024642206</v>
      </c>
      <c r="U225" s="162">
        <v>0</v>
      </c>
      <c r="V225" s="162">
        <v>0</v>
      </c>
      <c r="W225" s="162">
        <v>15457.86</v>
      </c>
      <c r="X225" s="162">
        <v>360504.94567360444</v>
      </c>
      <c r="Y225" s="162">
        <v>0</v>
      </c>
      <c r="Z225" s="158">
        <v>0</v>
      </c>
      <c r="AA225" s="162">
        <v>86877.317639913992</v>
      </c>
      <c r="AB225" s="177">
        <f>SUM(Muut[[#This Row],[Arbetslöshetsgrad]:[Utbildningsbakgrund]])</f>
        <v>571479.7635599405</v>
      </c>
      <c r="AD225" s="62"/>
    </row>
    <row r="226" spans="1:30" s="45" customFormat="1">
      <c r="A226" s="90">
        <v>694</v>
      </c>
      <c r="B226" s="154" t="s">
        <v>216</v>
      </c>
      <c r="C226" s="403">
        <v>28349</v>
      </c>
      <c r="D226" s="136">
        <v>1217.8333333333333</v>
      </c>
      <c r="E226" s="41">
        <v>13528</v>
      </c>
      <c r="F226" s="338">
        <f t="shared" si="8"/>
        <v>9.0023161837177207E-2</v>
      </c>
      <c r="G226" s="385">
        <f>Muut[[#This Row],[Genomsnittlig arbetslöshetsgrad 2022, %]]/$F$12</f>
        <v>0.94851334943924992</v>
      </c>
      <c r="H226" s="169">
        <v>0</v>
      </c>
      <c r="I226" s="391">
        <v>113</v>
      </c>
      <c r="J226" s="397">
        <v>1568</v>
      </c>
      <c r="K226" s="272">
        <v>121.01</v>
      </c>
      <c r="L226" s="173">
        <f t="shared" si="9"/>
        <v>234.26989504999585</v>
      </c>
      <c r="M226" s="385">
        <v>7.8108318286365372E-2</v>
      </c>
      <c r="N226" s="169">
        <v>0</v>
      </c>
      <c r="O226" s="405">
        <v>0</v>
      </c>
      <c r="P226" s="272">
        <v>8763</v>
      </c>
      <c r="Q226" s="15">
        <v>1257</v>
      </c>
      <c r="R226" s="161">
        <v>0.14344402601848683</v>
      </c>
      <c r="S226" s="409">
        <v>1.0121315774255117</v>
      </c>
      <c r="T226" s="162">
        <v>1862629.0804191558</v>
      </c>
      <c r="U226" s="162">
        <v>0</v>
      </c>
      <c r="V226" s="162">
        <v>0</v>
      </c>
      <c r="W226" s="162">
        <v>2693102.7199999997</v>
      </c>
      <c r="X226" s="162">
        <v>91959.576458110139</v>
      </c>
      <c r="Y226" s="162">
        <v>0</v>
      </c>
      <c r="Z226" s="158">
        <v>0</v>
      </c>
      <c r="AA226" s="162">
        <v>815739.66125423065</v>
      </c>
      <c r="AB226" s="177">
        <f>SUM(Muut[[#This Row],[Arbetslöshetsgrad]:[Utbildningsbakgrund]])</f>
        <v>5463431.0381314969</v>
      </c>
      <c r="AD226" s="62"/>
    </row>
    <row r="227" spans="1:30" s="45" customFormat="1">
      <c r="A227" s="90">
        <v>697</v>
      </c>
      <c r="B227" s="154" t="s">
        <v>217</v>
      </c>
      <c r="C227" s="403">
        <v>1174</v>
      </c>
      <c r="D227" s="136">
        <v>46.416666666666664</v>
      </c>
      <c r="E227" s="41">
        <v>494</v>
      </c>
      <c r="F227" s="338">
        <f t="shared" si="8"/>
        <v>9.3960863697705801E-2</v>
      </c>
      <c r="G227" s="385">
        <f>Muut[[#This Row],[Genomsnittlig arbetslöshetsgrad 2022, %]]/$F$12</f>
        <v>0.99000225856664181</v>
      </c>
      <c r="H227" s="169">
        <v>0</v>
      </c>
      <c r="I227" s="391">
        <v>0</v>
      </c>
      <c r="J227" s="397">
        <v>20</v>
      </c>
      <c r="K227" s="272">
        <v>835.83</v>
      </c>
      <c r="L227" s="173">
        <f t="shared" si="9"/>
        <v>1.4045918428388546</v>
      </c>
      <c r="M227" s="385">
        <v>13.02757638866469</v>
      </c>
      <c r="N227" s="169">
        <v>0</v>
      </c>
      <c r="O227" s="405">
        <v>0</v>
      </c>
      <c r="P227" s="272">
        <v>238</v>
      </c>
      <c r="Q227" s="15">
        <v>28</v>
      </c>
      <c r="R227" s="161">
        <v>0.11764705882352941</v>
      </c>
      <c r="S227" s="409">
        <v>0.83010988001120878</v>
      </c>
      <c r="T227" s="162">
        <v>80509.933873369839</v>
      </c>
      <c r="U227" s="162">
        <v>0</v>
      </c>
      <c r="V227" s="162">
        <v>0</v>
      </c>
      <c r="W227" s="162">
        <v>34350.800000000003</v>
      </c>
      <c r="X227" s="162">
        <v>635175.38047254109</v>
      </c>
      <c r="Y227" s="162">
        <v>0</v>
      </c>
      <c r="Z227" s="158">
        <v>0</v>
      </c>
      <c r="AA227" s="162">
        <v>27706.428045355711</v>
      </c>
      <c r="AB227" s="177">
        <f>SUM(Muut[[#This Row],[Arbetslöshetsgrad]:[Utbildningsbakgrund]])</f>
        <v>777742.54239126667</v>
      </c>
      <c r="AD227" s="62"/>
    </row>
    <row r="228" spans="1:30" s="45" customFormat="1">
      <c r="A228" s="90">
        <v>698</v>
      </c>
      <c r="B228" s="154" t="s">
        <v>218</v>
      </c>
      <c r="C228" s="403">
        <v>64535</v>
      </c>
      <c r="D228" s="136">
        <v>3028.25</v>
      </c>
      <c r="E228" s="41">
        <v>30693</v>
      </c>
      <c r="F228" s="338">
        <f t="shared" si="8"/>
        <v>9.866256149610661E-2</v>
      </c>
      <c r="G228" s="385">
        <f>Muut[[#This Row],[Genomsnittlig arbetslöshetsgrad 2022, %]]/$F$12</f>
        <v>1.0395408776931097</v>
      </c>
      <c r="H228" s="169">
        <v>0</v>
      </c>
      <c r="I228" s="391">
        <v>137</v>
      </c>
      <c r="J228" s="397">
        <v>2502</v>
      </c>
      <c r="K228" s="272">
        <v>7581.63</v>
      </c>
      <c r="L228" s="173">
        <f t="shared" si="9"/>
        <v>8.5120218211651064</v>
      </c>
      <c r="M228" s="385">
        <v>2.1497157681127561</v>
      </c>
      <c r="N228" s="169">
        <v>0</v>
      </c>
      <c r="O228" s="405">
        <v>0</v>
      </c>
      <c r="P228" s="272">
        <v>19808</v>
      </c>
      <c r="Q228" s="15">
        <v>1885</v>
      </c>
      <c r="R228" s="161">
        <v>9.5163570274636511E-2</v>
      </c>
      <c r="S228" s="409">
        <v>0.67146786916799228</v>
      </c>
      <c r="T228" s="162">
        <v>4647100.5954391332</v>
      </c>
      <c r="U228" s="162">
        <v>0</v>
      </c>
      <c r="V228" s="162">
        <v>0</v>
      </c>
      <c r="W228" s="162">
        <v>4297285.08</v>
      </c>
      <c r="X228" s="162">
        <v>5761536.1016618591</v>
      </c>
      <c r="Y228" s="162">
        <v>0</v>
      </c>
      <c r="Z228" s="158">
        <v>0</v>
      </c>
      <c r="AA228" s="162">
        <v>1231962.2771719841</v>
      </c>
      <c r="AB228" s="177">
        <f>SUM(Muut[[#This Row],[Arbetslöshetsgrad]:[Utbildningsbakgrund]])</f>
        <v>15937884.054272978</v>
      </c>
      <c r="AD228" s="62"/>
    </row>
    <row r="229" spans="1:30" s="45" customFormat="1">
      <c r="A229" s="90">
        <v>700</v>
      </c>
      <c r="B229" s="154" t="s">
        <v>219</v>
      </c>
      <c r="C229" s="403">
        <v>4842</v>
      </c>
      <c r="D229" s="136">
        <v>194.16666666666666</v>
      </c>
      <c r="E229" s="41">
        <v>2001</v>
      </c>
      <c r="F229" s="338">
        <f t="shared" si="8"/>
        <v>9.7034815925370638E-2</v>
      </c>
      <c r="G229" s="385">
        <f>Muut[[#This Row],[Genomsnittlig arbetslöshetsgrad 2022, %]]/$F$12</f>
        <v>1.0223904202794258</v>
      </c>
      <c r="H229" s="169">
        <v>0</v>
      </c>
      <c r="I229" s="391">
        <v>11</v>
      </c>
      <c r="J229" s="397">
        <v>153</v>
      </c>
      <c r="K229" s="272">
        <v>942.09</v>
      </c>
      <c r="L229" s="173">
        <f t="shared" si="9"/>
        <v>5.1396363404770247</v>
      </c>
      <c r="M229" s="385">
        <v>3.5602572468736491</v>
      </c>
      <c r="N229" s="169">
        <v>3</v>
      </c>
      <c r="O229" s="405">
        <v>294</v>
      </c>
      <c r="P229" s="272">
        <v>1220</v>
      </c>
      <c r="Q229" s="15">
        <v>158</v>
      </c>
      <c r="R229" s="161">
        <v>0.12950819672131147</v>
      </c>
      <c r="S229" s="409">
        <v>0.91380128594676502</v>
      </c>
      <c r="T229" s="162">
        <v>342915.20652656368</v>
      </c>
      <c r="U229" s="162">
        <v>0</v>
      </c>
      <c r="V229" s="162">
        <v>0</v>
      </c>
      <c r="W229" s="162">
        <v>262783.62</v>
      </c>
      <c r="X229" s="162">
        <v>715925.93492621265</v>
      </c>
      <c r="Y229" s="162">
        <v>0</v>
      </c>
      <c r="Z229" s="158">
        <v>87029.87999999999</v>
      </c>
      <c r="AA229" s="162">
        <v>125792.11224893694</v>
      </c>
      <c r="AB229" s="177">
        <f>SUM(Muut[[#This Row],[Arbetslöshetsgrad]:[Utbildningsbakgrund]])</f>
        <v>1534446.7537017132</v>
      </c>
      <c r="AD229" s="62"/>
    </row>
    <row r="230" spans="1:30" s="45" customFormat="1">
      <c r="A230" s="90">
        <v>702</v>
      </c>
      <c r="B230" s="154" t="s">
        <v>220</v>
      </c>
      <c r="C230" s="403">
        <v>4114</v>
      </c>
      <c r="D230" s="136">
        <v>133.58333333333334</v>
      </c>
      <c r="E230" s="41">
        <v>1623</v>
      </c>
      <c r="F230" s="338">
        <f t="shared" si="8"/>
        <v>8.2306428424727879E-2</v>
      </c>
      <c r="G230" s="385">
        <f>Muut[[#This Row],[Genomsnittlig arbetslöshetsgrad 2022, %]]/$F$12</f>
        <v>0.86720733322743815</v>
      </c>
      <c r="H230" s="169">
        <v>0</v>
      </c>
      <c r="I230" s="391">
        <v>12</v>
      </c>
      <c r="J230" s="397">
        <v>69</v>
      </c>
      <c r="K230" s="272">
        <v>776.99</v>
      </c>
      <c r="L230" s="173">
        <f t="shared" si="9"/>
        <v>5.2947914387572554</v>
      </c>
      <c r="M230" s="385">
        <v>3.4559298017927835</v>
      </c>
      <c r="N230" s="169">
        <v>0</v>
      </c>
      <c r="O230" s="405">
        <v>0</v>
      </c>
      <c r="P230" s="272">
        <v>953</v>
      </c>
      <c r="Q230" s="15">
        <v>120</v>
      </c>
      <c r="R230" s="161">
        <v>0.12591815320041971</v>
      </c>
      <c r="S230" s="409">
        <v>0.88847017587768395</v>
      </c>
      <c r="T230" s="162">
        <v>247133.95341554232</v>
      </c>
      <c r="U230" s="162">
        <v>0</v>
      </c>
      <c r="V230" s="162">
        <v>0</v>
      </c>
      <c r="W230" s="162">
        <v>118510.26</v>
      </c>
      <c r="X230" s="162">
        <v>590460.88184602105</v>
      </c>
      <c r="Y230" s="162">
        <v>0</v>
      </c>
      <c r="Z230" s="158">
        <v>0</v>
      </c>
      <c r="AA230" s="162">
        <v>103916.37801023331</v>
      </c>
      <c r="AB230" s="177">
        <f>SUM(Muut[[#This Row],[Arbetslöshetsgrad]:[Utbildningsbakgrund]])</f>
        <v>1060021.4732717967</v>
      </c>
      <c r="AD230" s="62"/>
    </row>
    <row r="231" spans="1:30" s="45" customFormat="1">
      <c r="A231" s="90">
        <v>704</v>
      </c>
      <c r="B231" s="154" t="s">
        <v>221</v>
      </c>
      <c r="C231" s="403">
        <v>6428</v>
      </c>
      <c r="D231" s="136">
        <v>122.08333333333333</v>
      </c>
      <c r="E231" s="41">
        <v>3151</v>
      </c>
      <c r="F231" s="338">
        <f t="shared" si="8"/>
        <v>3.8744313974399661E-2</v>
      </c>
      <c r="G231" s="385">
        <f>Muut[[#This Row],[Genomsnittlig arbetslöshetsgrad 2022, %]]/$F$12</f>
        <v>0.40822270924066983</v>
      </c>
      <c r="H231" s="169">
        <v>0</v>
      </c>
      <c r="I231" s="391">
        <v>102</v>
      </c>
      <c r="J231" s="397">
        <v>197</v>
      </c>
      <c r="K231" s="272">
        <v>127.16</v>
      </c>
      <c r="L231" s="173">
        <f t="shared" si="9"/>
        <v>50.550487574709031</v>
      </c>
      <c r="M231" s="385">
        <v>0.36198320541290674</v>
      </c>
      <c r="N231" s="169">
        <v>0</v>
      </c>
      <c r="O231" s="405">
        <v>0</v>
      </c>
      <c r="P231" s="272">
        <v>2266</v>
      </c>
      <c r="Q231" s="15">
        <v>186</v>
      </c>
      <c r="R231" s="161">
        <v>8.2082965578111206E-2</v>
      </c>
      <c r="S231" s="409">
        <v>0.57917198600958564</v>
      </c>
      <c r="T231" s="162">
        <v>181768.32968018251</v>
      </c>
      <c r="U231" s="162">
        <v>0</v>
      </c>
      <c r="V231" s="162">
        <v>0</v>
      </c>
      <c r="W231" s="162">
        <v>338355.38</v>
      </c>
      <c r="X231" s="162">
        <v>96633.168683689655</v>
      </c>
      <c r="Y231" s="162">
        <v>0</v>
      </c>
      <c r="Z231" s="158">
        <v>0</v>
      </c>
      <c r="AA231" s="162">
        <v>105842.5452661592</v>
      </c>
      <c r="AB231" s="177">
        <f>SUM(Muut[[#This Row],[Arbetslöshetsgrad]:[Utbildningsbakgrund]])</f>
        <v>722599.42363003141</v>
      </c>
      <c r="AD231" s="62"/>
    </row>
    <row r="232" spans="1:30" s="45" customFormat="1">
      <c r="A232" s="90">
        <v>707</v>
      </c>
      <c r="B232" s="154" t="s">
        <v>222</v>
      </c>
      <c r="C232" s="403">
        <v>1960</v>
      </c>
      <c r="D232" s="136">
        <v>108.33333333333333</v>
      </c>
      <c r="E232" s="41">
        <v>753</v>
      </c>
      <c r="F232" s="338">
        <f t="shared" si="8"/>
        <v>0.14386896857016379</v>
      </c>
      <c r="G232" s="385">
        <f>Muut[[#This Row],[Genomsnittlig arbetslöshetsgrad 2022, %]]/$F$12</f>
        <v>1.5158503042324953</v>
      </c>
      <c r="H232" s="169">
        <v>0</v>
      </c>
      <c r="I232" s="391">
        <v>2</v>
      </c>
      <c r="J232" s="397">
        <v>69</v>
      </c>
      <c r="K232" s="272">
        <v>427.93</v>
      </c>
      <c r="L232" s="173">
        <f t="shared" si="9"/>
        <v>4.5801883485616806</v>
      </c>
      <c r="M232" s="385">
        <v>3.9951255570580968</v>
      </c>
      <c r="N232" s="169">
        <v>3</v>
      </c>
      <c r="O232" s="405">
        <v>340</v>
      </c>
      <c r="P232" s="272">
        <v>425</v>
      </c>
      <c r="Q232" s="15">
        <v>62</v>
      </c>
      <c r="R232" s="161">
        <v>0.14588235294117646</v>
      </c>
      <c r="S232" s="409">
        <v>1.0293362512138988</v>
      </c>
      <c r="T232" s="162">
        <v>205805.78312540249</v>
      </c>
      <c r="U232" s="162">
        <v>0</v>
      </c>
      <c r="V232" s="162">
        <v>0</v>
      </c>
      <c r="W232" s="162">
        <v>118510.26</v>
      </c>
      <c r="X232" s="162">
        <v>325198.42619386065</v>
      </c>
      <c r="Y232" s="162">
        <v>0</v>
      </c>
      <c r="Z232" s="158">
        <v>100646.79999999999</v>
      </c>
      <c r="AA232" s="162">
        <v>57357.498059141843</v>
      </c>
      <c r="AB232" s="177">
        <f>SUM(Muut[[#This Row],[Arbetslöshetsgrad]:[Utbildningsbakgrund]])</f>
        <v>807518.76737840485</v>
      </c>
      <c r="AD232" s="62"/>
    </row>
    <row r="233" spans="1:30" s="45" customFormat="1">
      <c r="A233" s="90">
        <v>710</v>
      </c>
      <c r="B233" s="154" t="s">
        <v>887</v>
      </c>
      <c r="C233" s="403">
        <v>27306</v>
      </c>
      <c r="D233" s="136">
        <v>1122.8333333333333</v>
      </c>
      <c r="E233" s="41">
        <v>12571</v>
      </c>
      <c r="F233" s="338">
        <f t="shared" si="8"/>
        <v>8.9319332856044334E-2</v>
      </c>
      <c r="G233" s="385">
        <f>Muut[[#This Row],[Genomsnittlig arbetslöshetsgrad 2022, %]]/$F$12</f>
        <v>0.94109757808993633</v>
      </c>
      <c r="H233" s="169">
        <v>3</v>
      </c>
      <c r="I233" s="391">
        <v>17471</v>
      </c>
      <c r="J233" s="397">
        <v>1464</v>
      </c>
      <c r="K233" s="272">
        <v>1149.3599999999999</v>
      </c>
      <c r="L233" s="173">
        <f t="shared" si="9"/>
        <v>23.757569429943622</v>
      </c>
      <c r="M233" s="385">
        <v>0.77021462912849459</v>
      </c>
      <c r="N233" s="169">
        <v>3</v>
      </c>
      <c r="O233" s="405">
        <v>1776</v>
      </c>
      <c r="P233" s="272">
        <v>8124</v>
      </c>
      <c r="Q233" s="15">
        <v>1322</v>
      </c>
      <c r="R233" s="161">
        <v>0.16272772033481045</v>
      </c>
      <c r="S233" s="409">
        <v>1.1481960514138299</v>
      </c>
      <c r="T233" s="162">
        <v>1780073.4770715197</v>
      </c>
      <c r="U233" s="162">
        <v>561976.59420000005</v>
      </c>
      <c r="V233" s="162">
        <v>4777083.3003000002</v>
      </c>
      <c r="W233" s="162">
        <v>2514478.56</v>
      </c>
      <c r="X233" s="162">
        <v>873437.3919336705</v>
      </c>
      <c r="Y233" s="162">
        <v>0</v>
      </c>
      <c r="Z233" s="158">
        <v>525731.52</v>
      </c>
      <c r="AA233" s="162">
        <v>891355.5944307287</v>
      </c>
      <c r="AB233" s="177">
        <f>SUM(Muut[[#This Row],[Arbetslöshetsgrad]:[Utbildningsbakgrund]])</f>
        <v>11924136.437935919</v>
      </c>
      <c r="AD233" s="62"/>
    </row>
    <row r="234" spans="1:30" s="45" customFormat="1">
      <c r="A234" s="90">
        <v>729</v>
      </c>
      <c r="B234" s="154" t="s">
        <v>224</v>
      </c>
      <c r="C234" s="403">
        <v>8975</v>
      </c>
      <c r="D234" s="136">
        <v>476.58333333333331</v>
      </c>
      <c r="E234" s="41">
        <v>3728</v>
      </c>
      <c r="F234" s="338">
        <f t="shared" si="8"/>
        <v>0.12783887696709584</v>
      </c>
      <c r="G234" s="385">
        <f>Muut[[#This Row],[Genomsnittlig arbetslöshetsgrad 2022, %]]/$F$12</f>
        <v>1.3469520388533647</v>
      </c>
      <c r="H234" s="169">
        <v>0</v>
      </c>
      <c r="I234" s="391">
        <v>13</v>
      </c>
      <c r="J234" s="397">
        <v>121</v>
      </c>
      <c r="K234" s="272">
        <v>1251.76</v>
      </c>
      <c r="L234" s="173">
        <f t="shared" si="9"/>
        <v>7.1699047740780983</v>
      </c>
      <c r="M234" s="385">
        <v>2.5521158375260691</v>
      </c>
      <c r="N234" s="169">
        <v>0</v>
      </c>
      <c r="O234" s="405">
        <v>0</v>
      </c>
      <c r="P234" s="272">
        <v>2168</v>
      </c>
      <c r="Q234" s="15">
        <v>304</v>
      </c>
      <c r="R234" s="161">
        <v>0.14022140221402213</v>
      </c>
      <c r="S234" s="409">
        <v>0.98939295661852544</v>
      </c>
      <c r="T234" s="162">
        <v>837397.72538906883</v>
      </c>
      <c r="U234" s="162">
        <v>0</v>
      </c>
      <c r="V234" s="162">
        <v>0</v>
      </c>
      <c r="W234" s="162">
        <v>207822.34</v>
      </c>
      <c r="X234" s="162">
        <v>951254.60232380743</v>
      </c>
      <c r="Y234" s="162">
        <v>0</v>
      </c>
      <c r="Z234" s="158">
        <v>0</v>
      </c>
      <c r="AA234" s="162">
        <v>252452.76476606546</v>
      </c>
      <c r="AB234" s="177">
        <f>SUM(Muut[[#This Row],[Arbetslöshetsgrad]:[Utbildningsbakgrund]])</f>
        <v>2248927.4324789415</v>
      </c>
      <c r="AD234" s="62"/>
    </row>
    <row r="235" spans="1:30" s="45" customFormat="1">
      <c r="A235" s="90">
        <v>732</v>
      </c>
      <c r="B235" s="154" t="s">
        <v>225</v>
      </c>
      <c r="C235" s="403">
        <v>3336</v>
      </c>
      <c r="D235" s="136">
        <v>196.16666666666666</v>
      </c>
      <c r="E235" s="41">
        <v>1373</v>
      </c>
      <c r="F235" s="338">
        <f t="shared" si="8"/>
        <v>0.14287448409808204</v>
      </c>
      <c r="G235" s="385">
        <f>Muut[[#This Row],[Genomsnittlig arbetslöshetsgrad 2022, %]]/$F$12</f>
        <v>1.5053720919776794</v>
      </c>
      <c r="H235" s="169">
        <v>0</v>
      </c>
      <c r="I235" s="391">
        <v>14</v>
      </c>
      <c r="J235" s="397">
        <v>102</v>
      </c>
      <c r="K235" s="272">
        <v>5729.81</v>
      </c>
      <c r="L235" s="173">
        <f t="shared" si="9"/>
        <v>0.58221825854609488</v>
      </c>
      <c r="M235" s="385">
        <v>20</v>
      </c>
      <c r="N235" s="169">
        <v>0</v>
      </c>
      <c r="O235" s="405">
        <v>0</v>
      </c>
      <c r="P235" s="272">
        <v>725</v>
      </c>
      <c r="Q235" s="15">
        <v>108</v>
      </c>
      <c r="R235" s="161">
        <v>0.1489655172413793</v>
      </c>
      <c r="S235" s="409">
        <v>1.0510908549659166</v>
      </c>
      <c r="T235" s="162">
        <v>347868.48837047629</v>
      </c>
      <c r="U235" s="162">
        <v>0</v>
      </c>
      <c r="V235" s="162">
        <v>0</v>
      </c>
      <c r="W235" s="162">
        <v>175189.08</v>
      </c>
      <c r="X235" s="162">
        <v>2770881.6</v>
      </c>
      <c r="Y235" s="162">
        <v>0</v>
      </c>
      <c r="Z235" s="158">
        <v>0</v>
      </c>
      <c r="AA235" s="162">
        <v>99688.063390287833</v>
      </c>
      <c r="AB235" s="177">
        <f>SUM(Muut[[#This Row],[Arbetslöshetsgrad]:[Utbildningsbakgrund]])</f>
        <v>3393627.2317607645</v>
      </c>
      <c r="AD235" s="62"/>
    </row>
    <row r="236" spans="1:30" s="45" customFormat="1">
      <c r="A236" s="90">
        <v>734</v>
      </c>
      <c r="B236" s="154" t="s">
        <v>226</v>
      </c>
      <c r="C236" s="403">
        <v>50933</v>
      </c>
      <c r="D236" s="136">
        <v>2168.0833333333335</v>
      </c>
      <c r="E236" s="41">
        <v>23300</v>
      </c>
      <c r="F236" s="338">
        <f t="shared" si="8"/>
        <v>9.3050786838340491E-2</v>
      </c>
      <c r="G236" s="385">
        <f>Muut[[#This Row],[Genomsnittlig arbetslöshetsgrad 2022, %]]/$F$12</f>
        <v>0.98041339240700809</v>
      </c>
      <c r="H236" s="169">
        <v>0</v>
      </c>
      <c r="I236" s="391">
        <v>596</v>
      </c>
      <c r="J236" s="397">
        <v>3639</v>
      </c>
      <c r="K236" s="272">
        <v>1987.44</v>
      </c>
      <c r="L236" s="173">
        <f t="shared" si="9"/>
        <v>25.627440325242521</v>
      </c>
      <c r="M236" s="385">
        <v>0.71401697927103935</v>
      </c>
      <c r="N236" s="169">
        <v>3</v>
      </c>
      <c r="O236" s="405">
        <v>581</v>
      </c>
      <c r="P236" s="272">
        <v>15165</v>
      </c>
      <c r="Q236" s="15">
        <v>2272</v>
      </c>
      <c r="R236" s="161">
        <v>0.14981866139136168</v>
      </c>
      <c r="S236" s="409">
        <v>1.0571105837636969</v>
      </c>
      <c r="T236" s="162">
        <v>3459024.8335023392</v>
      </c>
      <c r="U236" s="162">
        <v>0</v>
      </c>
      <c r="V236" s="162">
        <v>0</v>
      </c>
      <c r="W236" s="162">
        <v>6250128.0599999996</v>
      </c>
      <c r="X236" s="162">
        <v>1510322.6232204481</v>
      </c>
      <c r="Y236" s="162">
        <v>0</v>
      </c>
      <c r="Z236" s="158">
        <v>171987.62</v>
      </c>
      <c r="AA236" s="162">
        <v>1530722.7539054384</v>
      </c>
      <c r="AB236" s="177">
        <f>SUM(Muut[[#This Row],[Arbetslöshetsgrad]:[Utbildningsbakgrund]])</f>
        <v>12922185.890628224</v>
      </c>
      <c r="AD236" s="62"/>
    </row>
    <row r="237" spans="1:30" s="45" customFormat="1">
      <c r="A237" s="90">
        <v>738</v>
      </c>
      <c r="B237" s="154" t="s">
        <v>888</v>
      </c>
      <c r="C237" s="403">
        <v>2917</v>
      </c>
      <c r="D237" s="136">
        <v>46.25</v>
      </c>
      <c r="E237" s="41">
        <v>1334</v>
      </c>
      <c r="F237" s="338">
        <f t="shared" si="8"/>
        <v>3.4670164917541227E-2</v>
      </c>
      <c r="G237" s="385">
        <f>Muut[[#This Row],[Genomsnittlig arbetslöshetsgrad 2022, %]]/$F$12</f>
        <v>0.36529614801829269</v>
      </c>
      <c r="H237" s="169">
        <v>0</v>
      </c>
      <c r="I237" s="391">
        <v>80</v>
      </c>
      <c r="J237" s="397">
        <v>114</v>
      </c>
      <c r="K237" s="272">
        <v>252.77</v>
      </c>
      <c r="L237" s="173">
        <f t="shared" si="9"/>
        <v>11.5401353008664</v>
      </c>
      <c r="M237" s="385">
        <v>1.5856337079604861</v>
      </c>
      <c r="N237" s="169">
        <v>0</v>
      </c>
      <c r="O237" s="405">
        <v>0</v>
      </c>
      <c r="P237" s="272">
        <v>872</v>
      </c>
      <c r="Q237" s="15">
        <v>124</v>
      </c>
      <c r="R237" s="161">
        <v>0.14220183486238533</v>
      </c>
      <c r="S237" s="409">
        <v>1.0033667586374015</v>
      </c>
      <c r="T237" s="162">
        <v>73811.955193303555</v>
      </c>
      <c r="U237" s="162">
        <v>0</v>
      </c>
      <c r="V237" s="162">
        <v>0</v>
      </c>
      <c r="W237" s="162">
        <v>195799.56</v>
      </c>
      <c r="X237" s="162">
        <v>192088.44013979423</v>
      </c>
      <c r="Y237" s="162">
        <v>0</v>
      </c>
      <c r="Z237" s="158">
        <v>0</v>
      </c>
      <c r="AA237" s="162">
        <v>83209.51633749489</v>
      </c>
      <c r="AB237" s="177">
        <f>SUM(Muut[[#This Row],[Arbetslöshetsgrad]:[Utbildningsbakgrund]])</f>
        <v>544909.47167059267</v>
      </c>
      <c r="AD237" s="62"/>
    </row>
    <row r="238" spans="1:30" s="45" customFormat="1">
      <c r="A238" s="90">
        <v>739</v>
      </c>
      <c r="B238" s="154" t="s">
        <v>228</v>
      </c>
      <c r="C238" s="403">
        <v>3256</v>
      </c>
      <c r="D238" s="136">
        <v>121.25</v>
      </c>
      <c r="E238" s="41">
        <v>1323</v>
      </c>
      <c r="F238" s="338">
        <f t="shared" si="8"/>
        <v>9.1647770219198788E-2</v>
      </c>
      <c r="G238" s="385">
        <f>Muut[[#This Row],[Genomsnittlig arbetslöshetsgrad 2022, %]]/$F$12</f>
        <v>0.96563075241100371</v>
      </c>
      <c r="H238" s="169">
        <v>0</v>
      </c>
      <c r="I238" s="391">
        <v>11</v>
      </c>
      <c r="J238" s="397">
        <v>54</v>
      </c>
      <c r="K238" s="272">
        <v>539.11</v>
      </c>
      <c r="L238" s="173">
        <f t="shared" si="9"/>
        <v>6.0395837584166499</v>
      </c>
      <c r="M238" s="385">
        <v>3.0297497740598671</v>
      </c>
      <c r="N238" s="169">
        <v>0</v>
      </c>
      <c r="O238" s="405">
        <v>0</v>
      </c>
      <c r="P238" s="272">
        <v>750</v>
      </c>
      <c r="Q238" s="15">
        <v>111</v>
      </c>
      <c r="R238" s="161">
        <v>0.14799999999999999</v>
      </c>
      <c r="S238" s="409">
        <v>1.0442782290541006</v>
      </c>
      <c r="T238" s="162">
        <v>217791.37266672531</v>
      </c>
      <c r="U238" s="162">
        <v>0</v>
      </c>
      <c r="V238" s="162">
        <v>0</v>
      </c>
      <c r="W238" s="162">
        <v>92747.16</v>
      </c>
      <c r="X238" s="162">
        <v>409687.85442799563</v>
      </c>
      <c r="Y238" s="162">
        <v>0</v>
      </c>
      <c r="Z238" s="158">
        <v>0</v>
      </c>
      <c r="AA238" s="162">
        <v>96666.830649338313</v>
      </c>
      <c r="AB238" s="177">
        <f>SUM(Muut[[#This Row],[Arbetslöshetsgrad]:[Utbildningsbakgrund]])</f>
        <v>816893.21774405928</v>
      </c>
      <c r="AD238" s="62"/>
    </row>
    <row r="239" spans="1:30" s="45" customFormat="1">
      <c r="A239" s="90">
        <v>740</v>
      </c>
      <c r="B239" s="154" t="s">
        <v>889</v>
      </c>
      <c r="C239" s="403">
        <v>32085</v>
      </c>
      <c r="D239" s="136">
        <v>1574.1666666666667</v>
      </c>
      <c r="E239" s="41">
        <v>13772</v>
      </c>
      <c r="F239" s="338">
        <f t="shared" si="8"/>
        <v>0.114301965340304</v>
      </c>
      <c r="G239" s="385">
        <f>Muut[[#This Row],[Genomsnittlig arbetslöshetsgrad 2022, %]]/$F$12</f>
        <v>1.2043227296160957</v>
      </c>
      <c r="H239" s="169">
        <v>0</v>
      </c>
      <c r="I239" s="391">
        <v>45</v>
      </c>
      <c r="J239" s="397">
        <v>1399</v>
      </c>
      <c r="K239" s="272">
        <v>2237.87</v>
      </c>
      <c r="L239" s="173">
        <f t="shared" si="9"/>
        <v>14.337293944688478</v>
      </c>
      <c r="M239" s="385">
        <v>1.2762818142720362</v>
      </c>
      <c r="N239" s="169">
        <v>3</v>
      </c>
      <c r="O239" s="405">
        <v>4684</v>
      </c>
      <c r="P239" s="272">
        <v>8145</v>
      </c>
      <c r="Q239" s="15">
        <v>983</v>
      </c>
      <c r="R239" s="161">
        <v>0.12068753836709638</v>
      </c>
      <c r="S239" s="409">
        <v>0.85156330293844751</v>
      </c>
      <c r="T239" s="162">
        <v>2676640.9273920651</v>
      </c>
      <c r="U239" s="162">
        <v>0</v>
      </c>
      <c r="V239" s="162">
        <v>0</v>
      </c>
      <c r="W239" s="162">
        <v>2402838.46</v>
      </c>
      <c r="X239" s="162">
        <v>1700632.8185134362</v>
      </c>
      <c r="Y239" s="162">
        <v>0</v>
      </c>
      <c r="Z239" s="158">
        <v>1386557.68</v>
      </c>
      <c r="AA239" s="162">
        <v>776776.07578099787</v>
      </c>
      <c r="AB239" s="177">
        <f>SUM(Muut[[#This Row],[Arbetslöshetsgrad]:[Utbildningsbakgrund]])</f>
        <v>8943445.9616864976</v>
      </c>
      <c r="AD239" s="62"/>
    </row>
    <row r="240" spans="1:30" s="45" customFormat="1">
      <c r="A240" s="90">
        <v>742</v>
      </c>
      <c r="B240" s="154" t="s">
        <v>230</v>
      </c>
      <c r="C240" s="403">
        <v>988</v>
      </c>
      <c r="D240" s="136">
        <v>69.583333333333329</v>
      </c>
      <c r="E240" s="41">
        <v>467</v>
      </c>
      <c r="F240" s="338">
        <f t="shared" si="8"/>
        <v>0.14900071377587437</v>
      </c>
      <c r="G240" s="385">
        <f>Muut[[#This Row],[Genomsnittlig arbetslöshetsgrad 2022, %]]/$F$12</f>
        <v>1.5699200428886551</v>
      </c>
      <c r="H240" s="169">
        <v>0</v>
      </c>
      <c r="I240" s="391">
        <v>3</v>
      </c>
      <c r="J240" s="397">
        <v>14</v>
      </c>
      <c r="K240" s="272">
        <v>6440.08</v>
      </c>
      <c r="L240" s="173">
        <f t="shared" si="9"/>
        <v>0.15341424330132544</v>
      </c>
      <c r="M240" s="385">
        <v>20</v>
      </c>
      <c r="N240" s="169">
        <v>0</v>
      </c>
      <c r="O240" s="405">
        <v>0</v>
      </c>
      <c r="P240" s="272">
        <v>228</v>
      </c>
      <c r="Q240" s="15">
        <v>29</v>
      </c>
      <c r="R240" s="161">
        <v>0.12719298245614036</v>
      </c>
      <c r="S240" s="409">
        <v>0.89746528694194283</v>
      </c>
      <c r="T240" s="162">
        <v>107443.38103444636</v>
      </c>
      <c r="U240" s="162">
        <v>0</v>
      </c>
      <c r="V240" s="162">
        <v>0</v>
      </c>
      <c r="W240" s="162">
        <v>24045.559999999998</v>
      </c>
      <c r="X240" s="162">
        <v>820632.8</v>
      </c>
      <c r="Y240" s="162">
        <v>0</v>
      </c>
      <c r="Z240" s="158">
        <v>0</v>
      </c>
      <c r="AA240" s="162">
        <v>25208.758850466322</v>
      </c>
      <c r="AB240" s="177">
        <f>SUM(Muut[[#This Row],[Arbetslöshetsgrad]:[Utbildningsbakgrund]])</f>
        <v>977330.49988491274</v>
      </c>
      <c r="AD240" s="62"/>
    </row>
    <row r="241" spans="1:30" s="45" customFormat="1">
      <c r="A241" s="90">
        <v>743</v>
      </c>
      <c r="B241" s="154" t="s">
        <v>231</v>
      </c>
      <c r="C241" s="403">
        <v>65323</v>
      </c>
      <c r="D241" s="136">
        <v>2140.75</v>
      </c>
      <c r="E241" s="41">
        <v>31406</v>
      </c>
      <c r="F241" s="338">
        <f t="shared" si="8"/>
        <v>6.8163726676431252E-2</v>
      </c>
      <c r="G241" s="385">
        <f>Muut[[#This Row],[Genomsnittlig arbetslöshetsgrad 2022, %]]/$F$12</f>
        <v>0.71819522199255681</v>
      </c>
      <c r="H241" s="169">
        <v>0</v>
      </c>
      <c r="I241" s="391">
        <v>143</v>
      </c>
      <c r="J241" s="397">
        <v>2302</v>
      </c>
      <c r="K241" s="272">
        <v>1431.77</v>
      </c>
      <c r="L241" s="173">
        <f t="shared" si="9"/>
        <v>45.623947980471726</v>
      </c>
      <c r="M241" s="385">
        <v>0.40107067313224859</v>
      </c>
      <c r="N241" s="169">
        <v>0</v>
      </c>
      <c r="O241" s="405">
        <v>0</v>
      </c>
      <c r="P241" s="272">
        <v>20091</v>
      </c>
      <c r="Q241" s="15">
        <v>1755</v>
      </c>
      <c r="R241" s="161">
        <v>8.7352545916081825E-2</v>
      </c>
      <c r="S241" s="409">
        <v>0.61635379697711445</v>
      </c>
      <c r="T241" s="162">
        <v>3249778.9475004449</v>
      </c>
      <c r="U241" s="162">
        <v>0</v>
      </c>
      <c r="V241" s="162">
        <v>0</v>
      </c>
      <c r="W241" s="162">
        <v>3953777.08</v>
      </c>
      <c r="X241" s="162">
        <v>1088050.2667996723</v>
      </c>
      <c r="Y241" s="162">
        <v>0</v>
      </c>
      <c r="Z241" s="158">
        <v>0</v>
      </c>
      <c r="AA241" s="162">
        <v>1144650.9082425819</v>
      </c>
      <c r="AB241" s="177">
        <f>SUM(Muut[[#This Row],[Arbetslöshetsgrad]:[Utbildningsbakgrund]])</f>
        <v>9436257.2025426999</v>
      </c>
      <c r="AD241" s="62"/>
    </row>
    <row r="242" spans="1:30" s="45" customFormat="1">
      <c r="A242" s="90">
        <v>746</v>
      </c>
      <c r="B242" s="154" t="s">
        <v>232</v>
      </c>
      <c r="C242" s="403">
        <v>4735</v>
      </c>
      <c r="D242" s="136">
        <v>129.25</v>
      </c>
      <c r="E242" s="41">
        <v>1958</v>
      </c>
      <c r="F242" s="338">
        <f t="shared" si="8"/>
        <v>6.6011235955056174E-2</v>
      </c>
      <c r="G242" s="385">
        <f>Muut[[#This Row],[Genomsnittlig arbetslöshetsgrad 2022, %]]/$F$12</f>
        <v>0.6955158787868484</v>
      </c>
      <c r="H242" s="169">
        <v>0</v>
      </c>
      <c r="I242" s="391">
        <v>5</v>
      </c>
      <c r="J242" s="397">
        <v>120</v>
      </c>
      <c r="K242" s="272">
        <v>786.4</v>
      </c>
      <c r="L242" s="173">
        <f t="shared" si="9"/>
        <v>6.0211088504577823</v>
      </c>
      <c r="M242" s="385">
        <v>3.0390461262109993</v>
      </c>
      <c r="N242" s="169">
        <v>0</v>
      </c>
      <c r="O242" s="405">
        <v>0</v>
      </c>
      <c r="P242" s="272">
        <v>1267</v>
      </c>
      <c r="Q242" s="15">
        <v>183</v>
      </c>
      <c r="R242" s="161">
        <v>0.14443567482241515</v>
      </c>
      <c r="S242" s="409">
        <v>1.0191285859174706</v>
      </c>
      <c r="T242" s="162">
        <v>228124.65261308019</v>
      </c>
      <c r="U242" s="162">
        <v>0</v>
      </c>
      <c r="V242" s="162">
        <v>0</v>
      </c>
      <c r="W242" s="162">
        <v>206104.8</v>
      </c>
      <c r="X242" s="162">
        <v>597611.8579180052</v>
      </c>
      <c r="Y242" s="162">
        <v>0</v>
      </c>
      <c r="Z242" s="158">
        <v>0</v>
      </c>
      <c r="AA242" s="162">
        <v>137191.06467829552</v>
      </c>
      <c r="AB242" s="177">
        <f>SUM(Muut[[#This Row],[Arbetslöshetsgrad]:[Utbildningsbakgrund]])</f>
        <v>1169032.3752093809</v>
      </c>
      <c r="AD242" s="62"/>
    </row>
    <row r="243" spans="1:30" s="45" customFormat="1">
      <c r="A243" s="90">
        <v>747</v>
      </c>
      <c r="B243" s="154" t="s">
        <v>233</v>
      </c>
      <c r="C243" s="403">
        <v>1308</v>
      </c>
      <c r="D243" s="136">
        <v>53.333333333333336</v>
      </c>
      <c r="E243" s="41">
        <v>540</v>
      </c>
      <c r="F243" s="338">
        <f t="shared" si="8"/>
        <v>9.876543209876544E-2</v>
      </c>
      <c r="G243" s="385">
        <f>Muut[[#This Row],[Genomsnittlig arbetslöshetsgrad 2022, %]]/$F$12</f>
        <v>1.040624755862855</v>
      </c>
      <c r="H243" s="169">
        <v>0</v>
      </c>
      <c r="I243" s="391">
        <v>2</v>
      </c>
      <c r="J243" s="397">
        <v>17</v>
      </c>
      <c r="K243" s="272">
        <v>463.32</v>
      </c>
      <c r="L243" s="173">
        <f t="shared" si="9"/>
        <v>2.8231028231028232</v>
      </c>
      <c r="M243" s="385">
        <v>6.4816723562930676</v>
      </c>
      <c r="N243" s="169">
        <v>0</v>
      </c>
      <c r="O243" s="405">
        <v>0</v>
      </c>
      <c r="P243" s="272">
        <v>288</v>
      </c>
      <c r="Q243" s="15">
        <v>40</v>
      </c>
      <c r="R243" s="161">
        <v>0.1388888888888889</v>
      </c>
      <c r="S243" s="409">
        <v>0.97999083056878811</v>
      </c>
      <c r="T243" s="162">
        <v>94285.972504914898</v>
      </c>
      <c r="U243" s="162">
        <v>0</v>
      </c>
      <c r="V243" s="162">
        <v>0</v>
      </c>
      <c r="W243" s="162">
        <v>29198.18</v>
      </c>
      <c r="X243" s="162">
        <v>352092.47966756125</v>
      </c>
      <c r="Y243" s="162">
        <v>0</v>
      </c>
      <c r="Z243" s="158">
        <v>0</v>
      </c>
      <c r="AA243" s="162">
        <v>36442.3702214964</v>
      </c>
      <c r="AB243" s="177">
        <f>SUM(Muut[[#This Row],[Arbetslöshetsgrad]:[Utbildningsbakgrund]])</f>
        <v>512019.00239397254</v>
      </c>
      <c r="AD243" s="62"/>
    </row>
    <row r="244" spans="1:30" s="45" customFormat="1">
      <c r="A244" s="90">
        <v>748</v>
      </c>
      <c r="B244" s="154" t="s">
        <v>234</v>
      </c>
      <c r="C244" s="403">
        <v>4897</v>
      </c>
      <c r="D244" s="136">
        <v>161.58333333333334</v>
      </c>
      <c r="E244" s="41">
        <v>2006</v>
      </c>
      <c r="F244" s="338">
        <f t="shared" si="8"/>
        <v>8.0550016616816225E-2</v>
      </c>
      <c r="G244" s="385">
        <f>Muut[[#This Row],[Genomsnittlig arbetslöshetsgrad 2022, %]]/$F$12</f>
        <v>0.84870120643831082</v>
      </c>
      <c r="H244" s="169">
        <v>0</v>
      </c>
      <c r="I244" s="391">
        <v>2</v>
      </c>
      <c r="J244" s="397">
        <v>81</v>
      </c>
      <c r="K244" s="272">
        <v>1055.46</v>
      </c>
      <c r="L244" s="173">
        <f t="shared" si="9"/>
        <v>4.6396831713186666</v>
      </c>
      <c r="M244" s="385">
        <v>3.9438959195737073</v>
      </c>
      <c r="N244" s="169">
        <v>0</v>
      </c>
      <c r="O244" s="405">
        <v>0</v>
      </c>
      <c r="P244" s="272">
        <v>1316</v>
      </c>
      <c r="Q244" s="15">
        <v>178</v>
      </c>
      <c r="R244" s="161">
        <v>0.13525835866261399</v>
      </c>
      <c r="S244" s="409">
        <v>0.95437404897945199</v>
      </c>
      <c r="T244" s="162">
        <v>287892.34099520085</v>
      </c>
      <c r="U244" s="162">
        <v>0</v>
      </c>
      <c r="V244" s="162">
        <v>0</v>
      </c>
      <c r="W244" s="162">
        <v>139120.74</v>
      </c>
      <c r="X244" s="162">
        <v>802079.61795287114</v>
      </c>
      <c r="Y244" s="162">
        <v>0</v>
      </c>
      <c r="Z244" s="158">
        <v>0</v>
      </c>
      <c r="AA244" s="162">
        <v>132869.58707854306</v>
      </c>
      <c r="AB244" s="177">
        <f>SUM(Muut[[#This Row],[Arbetslöshetsgrad]:[Utbildningsbakgrund]])</f>
        <v>1361962.2860266152</v>
      </c>
      <c r="AD244" s="62"/>
    </row>
    <row r="245" spans="1:30" s="45" customFormat="1">
      <c r="A245" s="90">
        <v>749</v>
      </c>
      <c r="B245" s="154" t="s">
        <v>235</v>
      </c>
      <c r="C245" s="403">
        <v>21232</v>
      </c>
      <c r="D245" s="136">
        <v>647.08333333333337</v>
      </c>
      <c r="E245" s="41">
        <v>9966</v>
      </c>
      <c r="F245" s="338">
        <f t="shared" si="8"/>
        <v>6.4929092246973047E-2</v>
      </c>
      <c r="G245" s="385">
        <f>Muut[[#This Row],[Genomsnittlig arbetslöshetsgrad 2022, %]]/$F$12</f>
        <v>0.68411406027501898</v>
      </c>
      <c r="H245" s="169">
        <v>0</v>
      </c>
      <c r="I245" s="391">
        <v>16</v>
      </c>
      <c r="J245" s="397">
        <v>325</v>
      </c>
      <c r="K245" s="272">
        <v>401</v>
      </c>
      <c r="L245" s="173">
        <f t="shared" si="9"/>
        <v>52.947630922693264</v>
      </c>
      <c r="M245" s="385">
        <v>0.34559483037485278</v>
      </c>
      <c r="N245" s="169">
        <v>0</v>
      </c>
      <c r="O245" s="405">
        <v>0</v>
      </c>
      <c r="P245" s="272">
        <v>6785</v>
      </c>
      <c r="Q245" s="15">
        <v>467</v>
      </c>
      <c r="R245" s="161">
        <v>6.8828297715549006E-2</v>
      </c>
      <c r="S245" s="409">
        <v>0.48564792464325618</v>
      </c>
      <c r="T245" s="162">
        <v>1006154.35084188</v>
      </c>
      <c r="U245" s="162">
        <v>0</v>
      </c>
      <c r="V245" s="162">
        <v>0</v>
      </c>
      <c r="W245" s="162">
        <v>558200.5</v>
      </c>
      <c r="X245" s="162">
        <v>304733.41178168886</v>
      </c>
      <c r="Y245" s="162">
        <v>0</v>
      </c>
      <c r="Z245" s="158">
        <v>0</v>
      </c>
      <c r="AA245" s="162">
        <v>293149.59760520823</v>
      </c>
      <c r="AB245" s="177">
        <f>SUM(Muut[[#This Row],[Arbetslöshetsgrad]:[Utbildningsbakgrund]])</f>
        <v>2162237.8602287769</v>
      </c>
      <c r="AD245" s="62"/>
    </row>
    <row r="246" spans="1:30" s="45" customFormat="1">
      <c r="A246" s="90">
        <v>751</v>
      </c>
      <c r="B246" s="154" t="s">
        <v>236</v>
      </c>
      <c r="C246" s="403">
        <v>2877</v>
      </c>
      <c r="D246" s="136">
        <v>109.08333333333333</v>
      </c>
      <c r="E246" s="41">
        <v>1150</v>
      </c>
      <c r="F246" s="338">
        <f t="shared" si="8"/>
        <v>9.4855072463768106E-2</v>
      </c>
      <c r="G246" s="385">
        <f>Muut[[#This Row],[Genomsnittlig arbetslöshetsgrad 2022, %]]/$F$12</f>
        <v>0.99942393332774115</v>
      </c>
      <c r="H246" s="169">
        <v>0</v>
      </c>
      <c r="I246" s="391">
        <v>4</v>
      </c>
      <c r="J246" s="397">
        <v>24</v>
      </c>
      <c r="K246" s="272">
        <v>1446.3</v>
      </c>
      <c r="L246" s="173">
        <f t="shared" si="9"/>
        <v>1.9892138560464634</v>
      </c>
      <c r="M246" s="385">
        <v>9.1988236819576414</v>
      </c>
      <c r="N246" s="169">
        <v>0</v>
      </c>
      <c r="O246" s="405">
        <v>0</v>
      </c>
      <c r="P246" s="272">
        <v>705</v>
      </c>
      <c r="Q246" s="15">
        <v>68</v>
      </c>
      <c r="R246" s="161">
        <v>9.6453900709219859E-2</v>
      </c>
      <c r="S246" s="409">
        <v>0.68057235552692008</v>
      </c>
      <c r="T246" s="162">
        <v>199174.98579385952</v>
      </c>
      <c r="U246" s="162">
        <v>0</v>
      </c>
      <c r="V246" s="162">
        <v>0</v>
      </c>
      <c r="W246" s="162">
        <v>41220.959999999999</v>
      </c>
      <c r="X246" s="162">
        <v>1099092.1033911633</v>
      </c>
      <c r="Y246" s="162">
        <v>0</v>
      </c>
      <c r="Z246" s="158">
        <v>0</v>
      </c>
      <c r="AA246" s="162">
        <v>55666.129538572481</v>
      </c>
      <c r="AB246" s="177">
        <f>SUM(Muut[[#This Row],[Arbetslöshetsgrad]:[Utbildningsbakgrund]])</f>
        <v>1395154.1787235951</v>
      </c>
      <c r="AD246" s="62"/>
    </row>
    <row r="247" spans="1:30" s="45" customFormat="1">
      <c r="A247" s="90">
        <v>753</v>
      </c>
      <c r="B247" s="154" t="s">
        <v>890</v>
      </c>
      <c r="C247" s="403">
        <v>22320</v>
      </c>
      <c r="D247" s="136">
        <v>747.08333333333337</v>
      </c>
      <c r="E247" s="41">
        <v>11390</v>
      </c>
      <c r="F247" s="338">
        <f t="shared" si="8"/>
        <v>6.5591161837869477E-2</v>
      </c>
      <c r="G247" s="385">
        <f>Muut[[#This Row],[Genomsnittlig arbetslöshetsgrad 2022, %]]/$F$12</f>
        <v>0.69108984108972604</v>
      </c>
      <c r="H247" s="169">
        <v>1</v>
      </c>
      <c r="I247" s="391">
        <v>6432</v>
      </c>
      <c r="J247" s="397">
        <v>1420</v>
      </c>
      <c r="K247" s="272">
        <v>339.66</v>
      </c>
      <c r="L247" s="173">
        <f t="shared" si="9"/>
        <v>65.712771595124536</v>
      </c>
      <c r="M247" s="385">
        <v>0.27846074793832182</v>
      </c>
      <c r="N247" s="169">
        <v>3</v>
      </c>
      <c r="O247" s="405">
        <v>198</v>
      </c>
      <c r="P247" s="272">
        <v>7624</v>
      </c>
      <c r="Q247" s="15">
        <v>952</v>
      </c>
      <c r="R247" s="161">
        <v>0.12486883525708289</v>
      </c>
      <c r="S247" s="409">
        <v>0.88106625774537006</v>
      </c>
      <c r="T247" s="162">
        <v>1068498.4262838084</v>
      </c>
      <c r="U247" s="162">
        <v>459361.22399999999</v>
      </c>
      <c r="V247" s="162">
        <v>1758697.2576000001</v>
      </c>
      <c r="W247" s="162">
        <v>2438906.7999999998</v>
      </c>
      <c r="X247" s="162">
        <v>258119.07891712824</v>
      </c>
      <c r="Y247" s="162">
        <v>0</v>
      </c>
      <c r="Z247" s="158">
        <v>58611.96</v>
      </c>
      <c r="AA247" s="162">
        <v>559087.2899558834</v>
      </c>
      <c r="AB247" s="177">
        <f>SUM(Muut[[#This Row],[Arbetslöshetsgrad]:[Utbildningsbakgrund]])</f>
        <v>6601282.03675682</v>
      </c>
      <c r="AD247" s="62"/>
    </row>
    <row r="248" spans="1:30" s="45" customFormat="1">
      <c r="A248" s="90">
        <v>755</v>
      </c>
      <c r="B248" s="154" t="s">
        <v>891</v>
      </c>
      <c r="C248" s="403">
        <v>6217</v>
      </c>
      <c r="D248" s="136">
        <v>159.58333333333334</v>
      </c>
      <c r="E248" s="41">
        <v>3141</v>
      </c>
      <c r="F248" s="338">
        <f t="shared" si="8"/>
        <v>5.080653719622201E-2</v>
      </c>
      <c r="G248" s="385">
        <f>Muut[[#This Row],[Genomsnittlig arbetslöshetsgrad 2022, %]]/$F$12</f>
        <v>0.53531422120631278</v>
      </c>
      <c r="H248" s="169">
        <v>1</v>
      </c>
      <c r="I248" s="391">
        <v>1643</v>
      </c>
      <c r="J248" s="397">
        <v>472</v>
      </c>
      <c r="K248" s="272">
        <v>241.27</v>
      </c>
      <c r="L248" s="173">
        <f t="shared" si="9"/>
        <v>25.76781199486053</v>
      </c>
      <c r="M248" s="385">
        <v>0.71012732983026128</v>
      </c>
      <c r="N248" s="169">
        <v>0</v>
      </c>
      <c r="O248" s="405">
        <v>0</v>
      </c>
      <c r="P248" s="272">
        <v>2168</v>
      </c>
      <c r="Q248" s="15">
        <v>352</v>
      </c>
      <c r="R248" s="161">
        <v>0.16236162361623616</v>
      </c>
      <c r="S248" s="409">
        <v>1.1456128971372401</v>
      </c>
      <c r="T248" s="162">
        <v>230533.92051211029</v>
      </c>
      <c r="U248" s="162">
        <v>127950.21189999999</v>
      </c>
      <c r="V248" s="162">
        <v>449244.33990000002</v>
      </c>
      <c r="W248" s="162">
        <v>810678.88</v>
      </c>
      <c r="X248" s="162">
        <v>183349.2026448081</v>
      </c>
      <c r="Y248" s="162">
        <v>0</v>
      </c>
      <c r="Z248" s="158">
        <v>0</v>
      </c>
      <c r="AA248" s="162">
        <v>202486.28909610814</v>
      </c>
      <c r="AB248" s="177">
        <f>SUM(Muut[[#This Row],[Arbetslöshetsgrad]:[Utbildningsbakgrund]])</f>
        <v>2004242.8440530268</v>
      </c>
      <c r="AD248" s="62"/>
    </row>
    <row r="249" spans="1:30" s="45" customFormat="1">
      <c r="A249" s="90">
        <v>758</v>
      </c>
      <c r="B249" s="154" t="s">
        <v>239</v>
      </c>
      <c r="C249" s="403">
        <v>8134</v>
      </c>
      <c r="D249" s="136">
        <v>260.75</v>
      </c>
      <c r="E249" s="41">
        <v>3923</v>
      </c>
      <c r="F249" s="338">
        <f t="shared" si="8"/>
        <v>6.6466989548814678E-2</v>
      </c>
      <c r="G249" s="385">
        <f>Muut[[#This Row],[Genomsnittlig arbetslöshetsgrad 2022, %]]/$F$12</f>
        <v>0.70031784706826383</v>
      </c>
      <c r="H249" s="169">
        <v>0</v>
      </c>
      <c r="I249" s="391">
        <v>16</v>
      </c>
      <c r="J249" s="397">
        <v>164</v>
      </c>
      <c r="K249" s="272">
        <v>11692.98</v>
      </c>
      <c r="L249" s="173">
        <f t="shared" si="9"/>
        <v>0.69563105384598278</v>
      </c>
      <c r="M249" s="385">
        <v>20</v>
      </c>
      <c r="N249" s="169">
        <v>0</v>
      </c>
      <c r="O249" s="405">
        <v>0</v>
      </c>
      <c r="P249" s="272">
        <v>2282</v>
      </c>
      <c r="Q249" s="15">
        <v>241</v>
      </c>
      <c r="R249" s="161">
        <v>0.1056091148115688</v>
      </c>
      <c r="S249" s="409">
        <v>0.74517094180673149</v>
      </c>
      <c r="T249" s="162">
        <v>394588.61444504914</v>
      </c>
      <c r="U249" s="162">
        <v>0</v>
      </c>
      <c r="V249" s="162">
        <v>0</v>
      </c>
      <c r="W249" s="162">
        <v>281676.56</v>
      </c>
      <c r="X249" s="162">
        <v>6756100.4000000004</v>
      </c>
      <c r="Y249" s="162">
        <v>0</v>
      </c>
      <c r="Z249" s="158">
        <v>0</v>
      </c>
      <c r="AA249" s="162">
        <v>172320.49712784876</v>
      </c>
      <c r="AB249" s="177">
        <f>SUM(Muut[[#This Row],[Arbetslöshetsgrad]:[Utbildningsbakgrund]])</f>
        <v>7604686.071572898</v>
      </c>
      <c r="AD249" s="62"/>
    </row>
    <row r="250" spans="1:30" s="45" customFormat="1">
      <c r="A250" s="90">
        <v>759</v>
      </c>
      <c r="B250" s="154" t="s">
        <v>240</v>
      </c>
      <c r="C250" s="403">
        <v>1942</v>
      </c>
      <c r="D250" s="136">
        <v>50</v>
      </c>
      <c r="E250" s="41">
        <v>800</v>
      </c>
      <c r="F250" s="338">
        <f t="shared" si="8"/>
        <v>6.25E-2</v>
      </c>
      <c r="G250" s="385">
        <f>Muut[[#This Row],[Genomsnittlig arbetslöshetsgrad 2022, %]]/$F$12</f>
        <v>0.65852035331946279</v>
      </c>
      <c r="H250" s="169">
        <v>0</v>
      </c>
      <c r="I250" s="391">
        <v>2</v>
      </c>
      <c r="J250" s="397">
        <v>27</v>
      </c>
      <c r="K250" s="272">
        <v>551.95000000000005</v>
      </c>
      <c r="L250" s="173">
        <f t="shared" si="9"/>
        <v>3.5184346408189144</v>
      </c>
      <c r="M250" s="385">
        <v>5.2007296981419939</v>
      </c>
      <c r="N250" s="169">
        <v>0</v>
      </c>
      <c r="O250" s="405">
        <v>0</v>
      </c>
      <c r="P250" s="272">
        <v>447</v>
      </c>
      <c r="Q250" s="15">
        <v>59</v>
      </c>
      <c r="R250" s="161">
        <v>0.1319910514541387</v>
      </c>
      <c r="S250" s="409">
        <v>0.93132014502376104</v>
      </c>
      <c r="T250" s="162">
        <v>88585.698866160907</v>
      </c>
      <c r="U250" s="162">
        <v>0</v>
      </c>
      <c r="V250" s="162">
        <v>0</v>
      </c>
      <c r="W250" s="162">
        <v>46373.58</v>
      </c>
      <c r="X250" s="162">
        <v>419445.40307457146</v>
      </c>
      <c r="Y250" s="162">
        <v>0</v>
      </c>
      <c r="Z250" s="158">
        <v>0</v>
      </c>
      <c r="AA250" s="162">
        <v>51419.172406115569</v>
      </c>
      <c r="AB250" s="177">
        <f>SUM(Muut[[#This Row],[Arbetslöshetsgrad]:[Utbildningsbakgrund]])</f>
        <v>605823.85434684786</v>
      </c>
      <c r="AD250" s="62"/>
    </row>
    <row r="251" spans="1:30" s="45" customFormat="1">
      <c r="A251" s="90">
        <v>761</v>
      </c>
      <c r="B251" s="154" t="s">
        <v>241</v>
      </c>
      <c r="C251" s="403">
        <v>8426</v>
      </c>
      <c r="D251" s="136">
        <v>251.75</v>
      </c>
      <c r="E251" s="41">
        <v>3534</v>
      </c>
      <c r="F251" s="338">
        <f t="shared" si="8"/>
        <v>7.1236559139784952E-2</v>
      </c>
      <c r="G251" s="385">
        <f>Muut[[#This Row],[Genomsnittlig arbetslöshetsgrad 2022, %]]/$F$12</f>
        <v>0.7505715855039039</v>
      </c>
      <c r="H251" s="169">
        <v>0</v>
      </c>
      <c r="I251" s="391">
        <v>44</v>
      </c>
      <c r="J251" s="397">
        <v>317</v>
      </c>
      <c r="K251" s="272">
        <v>668.05</v>
      </c>
      <c r="L251" s="173">
        <f t="shared" si="9"/>
        <v>12.6128283811092</v>
      </c>
      <c r="M251" s="385">
        <v>1.4507790778224545</v>
      </c>
      <c r="N251" s="169">
        <v>0</v>
      </c>
      <c r="O251" s="405">
        <v>0</v>
      </c>
      <c r="P251" s="272">
        <v>2199</v>
      </c>
      <c r="Q251" s="15">
        <v>370</v>
      </c>
      <c r="R251" s="161">
        <v>0.16825829922692132</v>
      </c>
      <c r="S251" s="409">
        <v>1.1872194509482725</v>
      </c>
      <c r="T251" s="162">
        <v>438085.38175090979</v>
      </c>
      <c r="U251" s="162">
        <v>0</v>
      </c>
      <c r="V251" s="162">
        <v>0</v>
      </c>
      <c r="W251" s="162">
        <v>544460.17999999993</v>
      </c>
      <c r="X251" s="162">
        <v>507673.70508917008</v>
      </c>
      <c r="Y251" s="162">
        <v>0</v>
      </c>
      <c r="Z251" s="158">
        <v>0</v>
      </c>
      <c r="AA251" s="162">
        <v>284399.8203936108</v>
      </c>
      <c r="AB251" s="177">
        <f>SUM(Muut[[#This Row],[Arbetslöshetsgrad]:[Utbildningsbakgrund]])</f>
        <v>1774619.0872336905</v>
      </c>
      <c r="AD251" s="62"/>
    </row>
    <row r="252" spans="1:30" s="45" customFormat="1">
      <c r="A252" s="90">
        <v>762</v>
      </c>
      <c r="B252" s="154" t="s">
        <v>242</v>
      </c>
      <c r="C252" s="403">
        <v>3672</v>
      </c>
      <c r="D252" s="136">
        <v>153.91666666666666</v>
      </c>
      <c r="E252" s="41">
        <v>1547</v>
      </c>
      <c r="F252" s="338">
        <f t="shared" si="8"/>
        <v>9.9493643611290664E-2</v>
      </c>
      <c r="G252" s="385">
        <f>Muut[[#This Row],[Genomsnittlig arbetslöshetsgrad 2022, %]]/$F$12</f>
        <v>1.0482974295031655</v>
      </c>
      <c r="H252" s="169">
        <v>0</v>
      </c>
      <c r="I252" s="391">
        <v>3</v>
      </c>
      <c r="J252" s="397">
        <v>34</v>
      </c>
      <c r="K252" s="272">
        <v>1465.93</v>
      </c>
      <c r="L252" s="173">
        <f t="shared" si="9"/>
        <v>2.5048945038303327</v>
      </c>
      <c r="M252" s="385">
        <v>7.3050691354456809</v>
      </c>
      <c r="N252" s="169">
        <v>0</v>
      </c>
      <c r="O252" s="405">
        <v>0</v>
      </c>
      <c r="P252" s="272">
        <v>866</v>
      </c>
      <c r="Q252" s="15">
        <v>119</v>
      </c>
      <c r="R252" s="161">
        <v>0.1374133949191686</v>
      </c>
      <c r="S252" s="409">
        <v>0.96957984253041307</v>
      </c>
      <c r="T252" s="162">
        <v>266644.34712186462</v>
      </c>
      <c r="U252" s="162">
        <v>0</v>
      </c>
      <c r="V252" s="162">
        <v>0</v>
      </c>
      <c r="W252" s="162">
        <v>58396.36</v>
      </c>
      <c r="X252" s="162">
        <v>1114009.6018282573</v>
      </c>
      <c r="Y252" s="162">
        <v>0</v>
      </c>
      <c r="Z252" s="158">
        <v>0</v>
      </c>
      <c r="AA252" s="162">
        <v>101219.24887776877</v>
      </c>
      <c r="AB252" s="177">
        <f>SUM(Muut[[#This Row],[Arbetslöshetsgrad]:[Utbildningsbakgrund]])</f>
        <v>1540269.5578278909</v>
      </c>
      <c r="AD252" s="62"/>
    </row>
    <row r="253" spans="1:30" s="45" customFormat="1">
      <c r="A253" s="90">
        <v>765</v>
      </c>
      <c r="B253" s="154" t="s">
        <v>243</v>
      </c>
      <c r="C253" s="403">
        <v>10354</v>
      </c>
      <c r="D253" s="136">
        <v>260.66666666666669</v>
      </c>
      <c r="E253" s="41">
        <v>4649</v>
      </c>
      <c r="F253" s="338">
        <f t="shared" si="8"/>
        <v>5.6069405606940563E-2</v>
      </c>
      <c r="G253" s="385">
        <f>Muut[[#This Row],[Genomsnittlig arbetslöshetsgrad 2022, %]]/$F$12</f>
        <v>0.59076551665111632</v>
      </c>
      <c r="H253" s="169">
        <v>0</v>
      </c>
      <c r="I253" s="391">
        <v>18</v>
      </c>
      <c r="J253" s="397">
        <v>444</v>
      </c>
      <c r="K253" s="272">
        <v>2648.88</v>
      </c>
      <c r="L253" s="173">
        <f t="shared" si="9"/>
        <v>3.9088218416840323</v>
      </c>
      <c r="M253" s="385">
        <v>4.6813153089614854</v>
      </c>
      <c r="N253" s="169">
        <v>0</v>
      </c>
      <c r="O253" s="405">
        <v>0</v>
      </c>
      <c r="P253" s="272">
        <v>3014</v>
      </c>
      <c r="Q253" s="15">
        <v>331</v>
      </c>
      <c r="R253" s="161">
        <v>0.10982083609820836</v>
      </c>
      <c r="S253" s="409">
        <v>0.77488856914782211</v>
      </c>
      <c r="T253" s="162">
        <v>423709.77726202994</v>
      </c>
      <c r="U253" s="162">
        <v>0</v>
      </c>
      <c r="V253" s="162">
        <v>0</v>
      </c>
      <c r="W253" s="162">
        <v>762587.76</v>
      </c>
      <c r="X253" s="162">
        <v>2012973.1665842393</v>
      </c>
      <c r="Y253" s="162">
        <v>0</v>
      </c>
      <c r="Z253" s="158">
        <v>0</v>
      </c>
      <c r="AA253" s="162">
        <v>228099.46924411471</v>
      </c>
      <c r="AB253" s="177">
        <f>SUM(Muut[[#This Row],[Arbetslöshetsgrad]:[Utbildningsbakgrund]])</f>
        <v>3427370.1730903839</v>
      </c>
      <c r="AD253" s="62"/>
    </row>
    <row r="254" spans="1:30" s="45" customFormat="1">
      <c r="A254" s="90">
        <v>768</v>
      </c>
      <c r="B254" s="154" t="s">
        <v>244</v>
      </c>
      <c r="C254" s="403">
        <v>2375</v>
      </c>
      <c r="D254" s="136">
        <v>78.916666666666671</v>
      </c>
      <c r="E254" s="41">
        <v>956</v>
      </c>
      <c r="F254" s="338">
        <f t="shared" si="8"/>
        <v>8.2548814504881454E-2</v>
      </c>
      <c r="G254" s="385">
        <f>Muut[[#This Row],[Genomsnittlig arbetslöshetsgrad 2022, %]]/$F$12</f>
        <v>0.8697611919017173</v>
      </c>
      <c r="H254" s="169">
        <v>0</v>
      </c>
      <c r="I254" s="391">
        <v>4</v>
      </c>
      <c r="J254" s="397">
        <v>76</v>
      </c>
      <c r="K254" s="272">
        <v>584.41999999999996</v>
      </c>
      <c r="L254" s="173">
        <f t="shared" si="9"/>
        <v>4.0638581841826085</v>
      </c>
      <c r="M254" s="385">
        <v>4.5027229539406219</v>
      </c>
      <c r="N254" s="169">
        <v>1</v>
      </c>
      <c r="O254" s="405">
        <v>0</v>
      </c>
      <c r="P254" s="272">
        <v>510</v>
      </c>
      <c r="Q254" s="15">
        <v>62</v>
      </c>
      <c r="R254" s="161">
        <v>0.12156862745098039</v>
      </c>
      <c r="S254" s="409">
        <v>0.85778020934491572</v>
      </c>
      <c r="T254" s="162">
        <v>143089.84968720091</v>
      </c>
      <c r="U254" s="162">
        <v>0</v>
      </c>
      <c r="V254" s="162">
        <v>0</v>
      </c>
      <c r="W254" s="162">
        <v>130533.04</v>
      </c>
      <c r="X254" s="162">
        <v>444120.45015824086</v>
      </c>
      <c r="Y254" s="162">
        <v>961115</v>
      </c>
      <c r="Z254" s="158">
        <v>0</v>
      </c>
      <c r="AA254" s="162">
        <v>57918.391960230387</v>
      </c>
      <c r="AB254" s="177">
        <f>SUM(Muut[[#This Row],[Arbetslöshetsgrad]:[Utbildningsbakgrund]])</f>
        <v>1736776.7318056722</v>
      </c>
      <c r="AD254" s="62"/>
    </row>
    <row r="255" spans="1:30" s="45" customFormat="1">
      <c r="A255" s="90">
        <v>777</v>
      </c>
      <c r="B255" s="154" t="s">
        <v>245</v>
      </c>
      <c r="C255" s="403">
        <v>7367</v>
      </c>
      <c r="D255" s="136">
        <v>315.5</v>
      </c>
      <c r="E255" s="41">
        <v>2925</v>
      </c>
      <c r="F255" s="338">
        <f t="shared" si="8"/>
        <v>0.10786324786324786</v>
      </c>
      <c r="G255" s="385">
        <f>Muut[[#This Row],[Genomsnittlig arbetslöshetsgrad 2022, %]]/$F$12</f>
        <v>1.1364823054894524</v>
      </c>
      <c r="H255" s="169">
        <v>0</v>
      </c>
      <c r="I255" s="391">
        <v>6</v>
      </c>
      <c r="J255" s="397">
        <v>245</v>
      </c>
      <c r="K255" s="272">
        <v>5270.33</v>
      </c>
      <c r="L255" s="173">
        <f t="shared" si="9"/>
        <v>1.3978251836222779</v>
      </c>
      <c r="M255" s="385">
        <v>13.09064090551048</v>
      </c>
      <c r="N255" s="169">
        <v>0</v>
      </c>
      <c r="O255" s="405">
        <v>0</v>
      </c>
      <c r="P255" s="272">
        <v>1679</v>
      </c>
      <c r="Q255" s="15">
        <v>215</v>
      </c>
      <c r="R255" s="161">
        <v>0.12805241215008933</v>
      </c>
      <c r="S255" s="409">
        <v>0.90352936612298029</v>
      </c>
      <c r="T255" s="162">
        <v>579960.66056234087</v>
      </c>
      <c r="U255" s="162">
        <v>0</v>
      </c>
      <c r="V255" s="162">
        <v>0</v>
      </c>
      <c r="W255" s="162">
        <v>420797.3</v>
      </c>
      <c r="X255" s="162">
        <v>4005101.3519086987</v>
      </c>
      <c r="Y255" s="162">
        <v>0</v>
      </c>
      <c r="Z255" s="158">
        <v>0</v>
      </c>
      <c r="AA255" s="162">
        <v>189238.63288768192</v>
      </c>
      <c r="AB255" s="177">
        <f>SUM(Muut[[#This Row],[Arbetslöshetsgrad]:[Utbildningsbakgrund]])</f>
        <v>5195097.9453587215</v>
      </c>
      <c r="AD255" s="62"/>
    </row>
    <row r="256" spans="1:30" s="104" customFormat="1">
      <c r="A256" s="90">
        <v>778</v>
      </c>
      <c r="B256" s="154" t="s">
        <v>246</v>
      </c>
      <c r="C256" s="403">
        <v>6763</v>
      </c>
      <c r="D256" s="136">
        <v>206.25</v>
      </c>
      <c r="E256" s="41">
        <v>2855</v>
      </c>
      <c r="F256" s="338">
        <f t="shared" si="8"/>
        <v>7.2241681260945712E-2</v>
      </c>
      <c r="G256" s="385">
        <f>Muut[[#This Row],[Genomsnittlig arbetslöshetsgrad 2022, %]]/$F$12</f>
        <v>0.76116187949359981</v>
      </c>
      <c r="H256" s="169">
        <v>0</v>
      </c>
      <c r="I256" s="391">
        <v>6</v>
      </c>
      <c r="J256" s="397">
        <v>159</v>
      </c>
      <c r="K256" s="272">
        <v>713.56</v>
      </c>
      <c r="L256" s="173">
        <f t="shared" si="9"/>
        <v>9.4778294747463434</v>
      </c>
      <c r="M256" s="385">
        <v>1.930655914018564</v>
      </c>
      <c r="N256" s="169">
        <v>0</v>
      </c>
      <c r="O256" s="405">
        <v>0</v>
      </c>
      <c r="P256" s="272">
        <v>1835</v>
      </c>
      <c r="Q256" s="15">
        <v>236</v>
      </c>
      <c r="R256" s="161">
        <v>0.12861035422343325</v>
      </c>
      <c r="S256" s="409">
        <v>0.90746616855721252</v>
      </c>
      <c r="T256" s="162">
        <v>356583.79678362393</v>
      </c>
      <c r="U256" s="162">
        <v>0</v>
      </c>
      <c r="V256" s="162">
        <v>0</v>
      </c>
      <c r="W256" s="162">
        <v>273088.86</v>
      </c>
      <c r="X256" s="162">
        <v>542258.28755845851</v>
      </c>
      <c r="Y256" s="162">
        <v>0</v>
      </c>
      <c r="Z256" s="158">
        <v>0</v>
      </c>
      <c r="AA256" s="162">
        <v>174480.41683278754</v>
      </c>
      <c r="AB256" s="177">
        <f>SUM(Muut[[#This Row],[Arbetslöshetsgrad]:[Utbildningsbakgrund]])</f>
        <v>1346411.3611748698</v>
      </c>
      <c r="AD256" s="358"/>
    </row>
    <row r="257" spans="1:30" s="45" customFormat="1">
      <c r="A257" s="90">
        <v>781</v>
      </c>
      <c r="B257" s="154" t="s">
        <v>247</v>
      </c>
      <c r="C257" s="403">
        <v>3504</v>
      </c>
      <c r="D257" s="136">
        <v>126.33333333333333</v>
      </c>
      <c r="E257" s="41">
        <v>1310</v>
      </c>
      <c r="F257" s="338">
        <f t="shared" si="8"/>
        <v>9.6437659033078882E-2</v>
      </c>
      <c r="G257" s="385">
        <f>Muut[[#This Row],[Genomsnittlig arbetslöshetsgrad 2022, %]]/$F$12</f>
        <v>1.0160985807962399</v>
      </c>
      <c r="H257" s="169">
        <v>0</v>
      </c>
      <c r="I257" s="391">
        <v>7</v>
      </c>
      <c r="J257" s="397">
        <v>92</v>
      </c>
      <c r="K257" s="272">
        <v>666.76</v>
      </c>
      <c r="L257" s="173">
        <f t="shared" si="9"/>
        <v>5.2552642630031796</v>
      </c>
      <c r="M257" s="385">
        <v>3.4819233841956496</v>
      </c>
      <c r="N257" s="169">
        <v>0</v>
      </c>
      <c r="O257" s="405">
        <v>0</v>
      </c>
      <c r="P257" s="272">
        <v>699</v>
      </c>
      <c r="Q257" s="15">
        <v>114</v>
      </c>
      <c r="R257" s="161">
        <v>0.1630901287553648</v>
      </c>
      <c r="S257" s="409">
        <v>1.1507531813030918</v>
      </c>
      <c r="T257" s="162">
        <v>246629.5610159114</v>
      </c>
      <c r="U257" s="162">
        <v>0</v>
      </c>
      <c r="V257" s="162">
        <v>0</v>
      </c>
      <c r="W257" s="162">
        <v>158013.68</v>
      </c>
      <c r="X257" s="162">
        <v>506693.39062234125</v>
      </c>
      <c r="Y257" s="162">
        <v>0</v>
      </c>
      <c r="Z257" s="158">
        <v>0</v>
      </c>
      <c r="AA257" s="162">
        <v>114636.55895734193</v>
      </c>
      <c r="AB257" s="177">
        <f>SUM(Muut[[#This Row],[Arbetslöshetsgrad]:[Utbildningsbakgrund]])</f>
        <v>1025973.1905955946</v>
      </c>
      <c r="AD257" s="62"/>
    </row>
    <row r="258" spans="1:30" s="45" customFormat="1">
      <c r="A258" s="154">
        <v>783</v>
      </c>
      <c r="B258" s="154" t="s">
        <v>248</v>
      </c>
      <c r="C258" s="403">
        <v>6419</v>
      </c>
      <c r="D258" s="136">
        <v>174.41666666666666</v>
      </c>
      <c r="E258" s="41">
        <v>2937</v>
      </c>
      <c r="F258" s="338">
        <f t="shared" si="8"/>
        <v>5.9385994779253201E-2</v>
      </c>
      <c r="G258" s="385">
        <f>Muut[[#This Row],[Genomsnittlig arbetslöshetsgrad 2022, %]]/$F$12</f>
        <v>0.62571018022818548</v>
      </c>
      <c r="H258" s="169">
        <v>0</v>
      </c>
      <c r="I258" s="391">
        <v>18</v>
      </c>
      <c r="J258" s="397">
        <v>211</v>
      </c>
      <c r="K258" s="272">
        <v>406.85</v>
      </c>
      <c r="L258" s="173">
        <f t="shared" si="9"/>
        <v>15.777313506206218</v>
      </c>
      <c r="M258" s="385">
        <v>1.1597936188743765</v>
      </c>
      <c r="N258" s="169">
        <v>0</v>
      </c>
      <c r="O258" s="405">
        <v>0</v>
      </c>
      <c r="P258" s="272">
        <v>1712</v>
      </c>
      <c r="Q258" s="15">
        <v>266</v>
      </c>
      <c r="R258" s="161">
        <v>0.15537383177570094</v>
      </c>
      <c r="S258" s="409">
        <v>1.0963074992437751</v>
      </c>
      <c r="T258" s="162">
        <v>278218.35871970467</v>
      </c>
      <c r="U258" s="162">
        <v>0</v>
      </c>
      <c r="V258" s="162">
        <v>0</v>
      </c>
      <c r="W258" s="162">
        <v>362400.94</v>
      </c>
      <c r="X258" s="162">
        <v>309179.02389870351</v>
      </c>
      <c r="Y258" s="162">
        <v>0</v>
      </c>
      <c r="Z258" s="158">
        <v>0</v>
      </c>
      <c r="AA258" s="162">
        <v>200067.5345242699</v>
      </c>
      <c r="AB258" s="177">
        <f>SUM(Muut[[#This Row],[Arbetslöshetsgrad]:[Utbildningsbakgrund]])</f>
        <v>1149865.857142678</v>
      </c>
      <c r="AD258" s="62"/>
    </row>
    <row r="259" spans="1:30" s="45" customFormat="1">
      <c r="A259" s="90">
        <v>785</v>
      </c>
      <c r="B259" s="154" t="s">
        <v>249</v>
      </c>
      <c r="C259" s="403">
        <v>2626</v>
      </c>
      <c r="D259" s="136">
        <v>130.75</v>
      </c>
      <c r="E259" s="41">
        <v>1035</v>
      </c>
      <c r="F259" s="338">
        <f t="shared" si="8"/>
        <v>0.12632850241545893</v>
      </c>
      <c r="G259" s="385">
        <f>Muut[[#This Row],[Genomsnittlig arbetslöshetsgrad 2022, %]]/$F$12</f>
        <v>1.3310382407191461</v>
      </c>
      <c r="H259" s="169">
        <v>0</v>
      </c>
      <c r="I259" s="391">
        <v>0</v>
      </c>
      <c r="J259" s="397">
        <v>36</v>
      </c>
      <c r="K259" s="272">
        <v>1302.3699999999999</v>
      </c>
      <c r="L259" s="173">
        <f t="shared" si="9"/>
        <v>2.0163240860892069</v>
      </c>
      <c r="M259" s="385">
        <v>9.0751420635804099</v>
      </c>
      <c r="N259" s="169">
        <v>3</v>
      </c>
      <c r="O259" s="405">
        <v>76</v>
      </c>
      <c r="P259" s="272">
        <v>542</v>
      </c>
      <c r="Q259" s="15">
        <v>65</v>
      </c>
      <c r="R259" s="161">
        <v>0.11992619926199262</v>
      </c>
      <c r="S259" s="409">
        <v>0.84619134447637057</v>
      </c>
      <c r="T259" s="162">
        <v>242119.87572229965</v>
      </c>
      <c r="U259" s="162">
        <v>0</v>
      </c>
      <c r="V259" s="162">
        <v>0</v>
      </c>
      <c r="W259" s="162">
        <v>61831.44</v>
      </c>
      <c r="X259" s="162">
        <v>989714.84663869836</v>
      </c>
      <c r="Y259" s="162">
        <v>0</v>
      </c>
      <c r="Z259" s="158">
        <v>22497.519999999997</v>
      </c>
      <c r="AA259" s="162">
        <v>63174.259519014398</v>
      </c>
      <c r="AB259" s="177">
        <f>SUM(Muut[[#This Row],[Arbetslöshetsgrad]:[Utbildningsbakgrund]])</f>
        <v>1379337.9418800124</v>
      </c>
      <c r="AD259" s="62"/>
    </row>
    <row r="260" spans="1:30" s="45" customFormat="1">
      <c r="A260" s="90">
        <v>790</v>
      </c>
      <c r="B260" s="154" t="s">
        <v>250</v>
      </c>
      <c r="C260" s="403">
        <v>23734</v>
      </c>
      <c r="D260" s="136">
        <v>613.16666666666663</v>
      </c>
      <c r="E260" s="41">
        <v>10124</v>
      </c>
      <c r="F260" s="338">
        <f t="shared" si="8"/>
        <v>6.0565652574739885E-2</v>
      </c>
      <c r="G260" s="385">
        <f>Muut[[#This Row],[Genomsnittlig arbetslöshetsgrad 2022, %]]/$F$12</f>
        <v>0.63813943892066471</v>
      </c>
      <c r="H260" s="169">
        <v>0</v>
      </c>
      <c r="I260" s="391">
        <v>40</v>
      </c>
      <c r="J260" s="397">
        <v>690</v>
      </c>
      <c r="K260" s="272">
        <v>1429.12</v>
      </c>
      <c r="L260" s="173">
        <f t="shared" si="9"/>
        <v>16.607422749664131</v>
      </c>
      <c r="M260" s="385">
        <v>1.1018222275246503</v>
      </c>
      <c r="N260" s="169">
        <v>0</v>
      </c>
      <c r="O260" s="405">
        <v>0</v>
      </c>
      <c r="P260" s="272">
        <v>6504</v>
      </c>
      <c r="Q260" s="15">
        <v>892</v>
      </c>
      <c r="R260" s="161">
        <v>0.13714637146371464</v>
      </c>
      <c r="S260" s="409">
        <v>0.96769574265759295</v>
      </c>
      <c r="T260" s="162">
        <v>1049135.8119803735</v>
      </c>
      <c r="U260" s="162">
        <v>0</v>
      </c>
      <c r="V260" s="162">
        <v>0</v>
      </c>
      <c r="W260" s="162">
        <v>1185102.5999999999</v>
      </c>
      <c r="X260" s="162">
        <v>1086036.4425073492</v>
      </c>
      <c r="Y260" s="162">
        <v>0</v>
      </c>
      <c r="Z260" s="158">
        <v>0</v>
      </c>
      <c r="AA260" s="162">
        <v>652960.07619976986</v>
      </c>
      <c r="AB260" s="177">
        <f>SUM(Muut[[#This Row],[Arbetslöshetsgrad]:[Utbildningsbakgrund]])</f>
        <v>3973234.9306874927</v>
      </c>
      <c r="AD260" s="62"/>
    </row>
    <row r="261" spans="1:30" s="45" customFormat="1">
      <c r="A261" s="90">
        <v>791</v>
      </c>
      <c r="B261" s="154" t="s">
        <v>251</v>
      </c>
      <c r="C261" s="403">
        <v>5029</v>
      </c>
      <c r="D261" s="136">
        <v>177.33333333333334</v>
      </c>
      <c r="E261" s="41">
        <v>2163</v>
      </c>
      <c r="F261" s="338">
        <f t="shared" si="8"/>
        <v>8.1984897518878108E-2</v>
      </c>
      <c r="G261" s="385">
        <f>Muut[[#This Row],[Genomsnittlig arbetslöshetsgrad 2022, %]]/$F$12</f>
        <v>0.86381957889586503</v>
      </c>
      <c r="H261" s="169">
        <v>0</v>
      </c>
      <c r="I261" s="391">
        <v>4</v>
      </c>
      <c r="J261" s="397">
        <v>76</v>
      </c>
      <c r="K261" s="272">
        <v>2173.2600000000002</v>
      </c>
      <c r="L261" s="173">
        <f t="shared" si="9"/>
        <v>2.3140351361549008</v>
      </c>
      <c r="M261" s="385">
        <v>7.9075841336981307</v>
      </c>
      <c r="N261" s="169">
        <v>0</v>
      </c>
      <c r="O261" s="405">
        <v>0</v>
      </c>
      <c r="P261" s="272">
        <v>1273</v>
      </c>
      <c r="Q261" s="15">
        <v>173</v>
      </c>
      <c r="R261" s="161">
        <v>0.13589945011783189</v>
      </c>
      <c r="S261" s="409">
        <v>0.95889754796267279</v>
      </c>
      <c r="T261" s="162">
        <v>300919.17783525621</v>
      </c>
      <c r="U261" s="162">
        <v>0</v>
      </c>
      <c r="V261" s="162">
        <v>0</v>
      </c>
      <c r="W261" s="162">
        <v>130533.04</v>
      </c>
      <c r="X261" s="162">
        <v>1651533.5024655189</v>
      </c>
      <c r="Y261" s="162">
        <v>0</v>
      </c>
      <c r="Z261" s="158">
        <v>0</v>
      </c>
      <c r="AA261" s="162">
        <v>137097.86870426274</v>
      </c>
      <c r="AB261" s="177">
        <f>SUM(Muut[[#This Row],[Arbetslöshetsgrad]:[Utbildningsbakgrund]])</f>
        <v>2220083.5890050377</v>
      </c>
      <c r="AD261" s="62"/>
    </row>
    <row r="262" spans="1:30" s="45" customFormat="1">
      <c r="A262" s="90">
        <v>831</v>
      </c>
      <c r="B262" s="154" t="s">
        <v>252</v>
      </c>
      <c r="C262" s="403">
        <v>4559</v>
      </c>
      <c r="D262" s="136">
        <v>172.25</v>
      </c>
      <c r="E262" s="41">
        <v>2137</v>
      </c>
      <c r="F262" s="338">
        <f t="shared" si="8"/>
        <v>8.0603649976602715E-2</v>
      </c>
      <c r="G262" s="385">
        <f>Muut[[#This Row],[Genomsnittlig arbetslöshetsgrad 2022, %]]/$F$12</f>
        <v>0.84926630498289168</v>
      </c>
      <c r="H262" s="169">
        <v>0</v>
      </c>
      <c r="I262" s="391">
        <v>8</v>
      </c>
      <c r="J262" s="397">
        <v>223</v>
      </c>
      <c r="K262" s="272">
        <v>344.69</v>
      </c>
      <c r="L262" s="173">
        <f t="shared" si="9"/>
        <v>13.226377324552496</v>
      </c>
      <c r="M262" s="385">
        <v>1.3834799263975783</v>
      </c>
      <c r="N262" s="169">
        <v>3</v>
      </c>
      <c r="O262" s="405">
        <v>2070</v>
      </c>
      <c r="P262" s="272">
        <v>1323</v>
      </c>
      <c r="Q262" s="15">
        <v>98</v>
      </c>
      <c r="R262" s="161">
        <v>7.407407407407407E-2</v>
      </c>
      <c r="S262" s="409">
        <v>0.52266177630335364</v>
      </c>
      <c r="T262" s="162">
        <v>268199.93819756579</v>
      </c>
      <c r="U262" s="162">
        <v>0</v>
      </c>
      <c r="V262" s="162">
        <v>0</v>
      </c>
      <c r="W262" s="162">
        <v>383011.42</v>
      </c>
      <c r="X262" s="162">
        <v>261941.54540406563</v>
      </c>
      <c r="Y262" s="162">
        <v>0</v>
      </c>
      <c r="Z262" s="158">
        <v>612761.39999999991</v>
      </c>
      <c r="AA262" s="162">
        <v>67743.431535087511</v>
      </c>
      <c r="AB262" s="177">
        <f>SUM(Muut[[#This Row],[Arbetslöshetsgrad]:[Utbildningsbakgrund]])</f>
        <v>1593657.735136719</v>
      </c>
      <c r="AD262" s="62"/>
    </row>
    <row r="263" spans="1:30" s="45" customFormat="1">
      <c r="A263" s="90">
        <v>832</v>
      </c>
      <c r="B263" s="154" t="s">
        <v>253</v>
      </c>
      <c r="C263" s="403">
        <v>3825</v>
      </c>
      <c r="D263" s="136">
        <v>179.5</v>
      </c>
      <c r="E263" s="41">
        <v>1587</v>
      </c>
      <c r="F263" s="338">
        <f t="shared" si="8"/>
        <v>0.1131064902331443</v>
      </c>
      <c r="G263" s="385">
        <f>Muut[[#This Row],[Genomsnittlig arbetslöshetsgrad 2022, %]]/$F$12</f>
        <v>1.1917268145768729</v>
      </c>
      <c r="H263" s="169">
        <v>0</v>
      </c>
      <c r="I263" s="391">
        <v>3</v>
      </c>
      <c r="J263" s="397">
        <v>86</v>
      </c>
      <c r="K263" s="272">
        <v>2438.21</v>
      </c>
      <c r="L263" s="173">
        <f t="shared" si="9"/>
        <v>1.5687738135763531</v>
      </c>
      <c r="M263" s="385">
        <v>11.664159210921131</v>
      </c>
      <c r="N263" s="169">
        <v>0</v>
      </c>
      <c r="O263" s="405">
        <v>0</v>
      </c>
      <c r="P263" s="272">
        <v>911</v>
      </c>
      <c r="Q263" s="15">
        <v>112</v>
      </c>
      <c r="R263" s="161">
        <v>0.12294182217343579</v>
      </c>
      <c r="S263" s="409">
        <v>0.8674693806483762</v>
      </c>
      <c r="T263" s="162">
        <v>315757.25540495547</v>
      </c>
      <c r="U263" s="162">
        <v>0</v>
      </c>
      <c r="V263" s="162">
        <v>0</v>
      </c>
      <c r="W263" s="162">
        <v>147708.44</v>
      </c>
      <c r="X263" s="162">
        <v>1852877.9350130463</v>
      </c>
      <c r="Y263" s="162">
        <v>0</v>
      </c>
      <c r="Z263" s="158">
        <v>0</v>
      </c>
      <c r="AA263" s="162">
        <v>94332.74093126251</v>
      </c>
      <c r="AB263" s="177">
        <f>SUM(Muut[[#This Row],[Arbetslöshetsgrad]:[Utbildningsbakgrund]])</f>
        <v>2410676.3713492644</v>
      </c>
      <c r="AD263" s="62"/>
    </row>
    <row r="264" spans="1:30" s="45" customFormat="1">
      <c r="A264" s="90">
        <v>833</v>
      </c>
      <c r="B264" s="154" t="s">
        <v>892</v>
      </c>
      <c r="C264" s="403">
        <v>1691</v>
      </c>
      <c r="D264" s="136">
        <v>55.833333333333336</v>
      </c>
      <c r="E264" s="41">
        <v>698</v>
      </c>
      <c r="F264" s="338">
        <f t="shared" si="8"/>
        <v>7.9990448901623684E-2</v>
      </c>
      <c r="G264" s="385">
        <f>Muut[[#This Row],[Genomsnittlig arbetslöshetsgrad 2022, %]]/$F$12</f>
        <v>0.84280541876607462</v>
      </c>
      <c r="H264" s="169">
        <v>0</v>
      </c>
      <c r="I264" s="391">
        <v>13</v>
      </c>
      <c r="J264" s="397">
        <v>101</v>
      </c>
      <c r="K264" s="272">
        <v>140.33000000000001</v>
      </c>
      <c r="L264" s="173">
        <f t="shared" si="9"/>
        <v>12.050167462410032</v>
      </c>
      <c r="M264" s="385">
        <v>1.5185206001957756</v>
      </c>
      <c r="N264" s="169">
        <v>3</v>
      </c>
      <c r="O264" s="405">
        <v>182</v>
      </c>
      <c r="P264" s="272">
        <v>452</v>
      </c>
      <c r="Q264" s="15">
        <v>85</v>
      </c>
      <c r="R264" s="161">
        <v>0.18805309734513273</v>
      </c>
      <c r="S264" s="409">
        <v>1.3268902396196864</v>
      </c>
      <c r="T264" s="162">
        <v>98722.493126252841</v>
      </c>
      <c r="U264" s="162">
        <v>0</v>
      </c>
      <c r="V264" s="162">
        <v>0</v>
      </c>
      <c r="W264" s="162">
        <v>173471.54</v>
      </c>
      <c r="X264" s="162">
        <v>106641.49544968679</v>
      </c>
      <c r="Y264" s="162">
        <v>0</v>
      </c>
      <c r="Z264" s="158">
        <v>53875.64</v>
      </c>
      <c r="AA264" s="162">
        <v>63790.420765447576</v>
      </c>
      <c r="AB264" s="177">
        <f>SUM(Muut[[#This Row],[Arbetslöshetsgrad]:[Utbildningsbakgrund]])</f>
        <v>496501.58934138715</v>
      </c>
      <c r="AD264" s="62"/>
    </row>
    <row r="265" spans="1:30" s="45" customFormat="1">
      <c r="A265" s="90">
        <v>834</v>
      </c>
      <c r="B265" s="154" t="s">
        <v>255</v>
      </c>
      <c r="C265" s="403">
        <v>5879</v>
      </c>
      <c r="D265" s="136">
        <v>181.25</v>
      </c>
      <c r="E265" s="41">
        <v>2722</v>
      </c>
      <c r="F265" s="338">
        <f t="shared" si="8"/>
        <v>6.6587068332108743E-2</v>
      </c>
      <c r="G265" s="385">
        <f>Muut[[#This Row],[Genomsnittlig arbetslöshetsgrad 2022, %]]/$F$12</f>
        <v>0.70158303623307938</v>
      </c>
      <c r="H265" s="169">
        <v>0</v>
      </c>
      <c r="I265" s="391">
        <v>13</v>
      </c>
      <c r="J265" s="397">
        <v>145</v>
      </c>
      <c r="K265" s="272">
        <v>640.59</v>
      </c>
      <c r="L265" s="173">
        <f t="shared" si="9"/>
        <v>9.1774770133782919</v>
      </c>
      <c r="M265" s="385">
        <v>1.9938407364904651</v>
      </c>
      <c r="N265" s="169">
        <v>0</v>
      </c>
      <c r="O265" s="405">
        <v>0</v>
      </c>
      <c r="P265" s="272">
        <v>1641</v>
      </c>
      <c r="Q265" s="15">
        <v>212</v>
      </c>
      <c r="R265" s="161">
        <v>0.1291895185862279</v>
      </c>
      <c r="S265" s="409">
        <v>0.9115527140647155</v>
      </c>
      <c r="T265" s="162">
        <v>285711.50403188873</v>
      </c>
      <c r="U265" s="162">
        <v>0</v>
      </c>
      <c r="V265" s="162">
        <v>0</v>
      </c>
      <c r="W265" s="162">
        <v>249043.3</v>
      </c>
      <c r="X265" s="162">
        <v>486805.92581853381</v>
      </c>
      <c r="Y265" s="162">
        <v>0</v>
      </c>
      <c r="Z265" s="158">
        <v>0</v>
      </c>
      <c r="AA265" s="162">
        <v>152356.89328219512</v>
      </c>
      <c r="AB265" s="177">
        <f>SUM(Muut[[#This Row],[Arbetslöshetsgrad]:[Utbildningsbakgrund]])</f>
        <v>1173917.6231326177</v>
      </c>
      <c r="AD265" s="62"/>
    </row>
    <row r="266" spans="1:30" s="45" customFormat="1">
      <c r="A266" s="90">
        <v>837</v>
      </c>
      <c r="B266" s="154" t="s">
        <v>893</v>
      </c>
      <c r="C266" s="403">
        <v>249009</v>
      </c>
      <c r="D266" s="136">
        <v>12325.25</v>
      </c>
      <c r="E266" s="41">
        <v>121466</v>
      </c>
      <c r="F266" s="338">
        <f t="shared" si="8"/>
        <v>0.10147078194721157</v>
      </c>
      <c r="G266" s="385">
        <f>Muut[[#This Row],[Genomsnittlig arbetslöshetsgrad 2022, %]]/$F$12</f>
        <v>1.069129202871679</v>
      </c>
      <c r="H266" s="169">
        <v>0</v>
      </c>
      <c r="I266" s="391">
        <v>1333</v>
      </c>
      <c r="J266" s="397">
        <v>23391</v>
      </c>
      <c r="K266" s="272">
        <v>524.89</v>
      </c>
      <c r="L266" s="173">
        <f t="shared" si="9"/>
        <v>474.40225571072034</v>
      </c>
      <c r="M266" s="385">
        <v>3.8571544100406745E-2</v>
      </c>
      <c r="N266" s="169">
        <v>0</v>
      </c>
      <c r="O266" s="405">
        <v>0</v>
      </c>
      <c r="P266" s="272">
        <v>81477</v>
      </c>
      <c r="Q266" s="15">
        <v>9793</v>
      </c>
      <c r="R266" s="161">
        <v>0.12019342882040331</v>
      </c>
      <c r="S266" s="409">
        <v>0.84807689859804636</v>
      </c>
      <c r="T266" s="162">
        <v>18441252.918066327</v>
      </c>
      <c r="U266" s="162">
        <v>0</v>
      </c>
      <c r="V266" s="162">
        <v>0</v>
      </c>
      <c r="W266" s="162">
        <v>40174978.140000001</v>
      </c>
      <c r="X266" s="162">
        <v>398881.59728202154</v>
      </c>
      <c r="Y266" s="162">
        <v>0</v>
      </c>
      <c r="Z266" s="158">
        <v>0</v>
      </c>
      <c r="AA266" s="162">
        <v>6003812.7279945165</v>
      </c>
      <c r="AB266" s="177">
        <f>SUM(Muut[[#This Row],[Arbetslöshetsgrad]:[Utbildningsbakgrund]])</f>
        <v>65018925.383342862</v>
      </c>
      <c r="AD266" s="62"/>
    </row>
    <row r="267" spans="1:30" s="45" customFormat="1">
      <c r="A267" s="90">
        <v>844</v>
      </c>
      <c r="B267" s="154" t="s">
        <v>257</v>
      </c>
      <c r="C267" s="403">
        <v>1441</v>
      </c>
      <c r="D267" s="136">
        <v>61.416666666666664</v>
      </c>
      <c r="E267" s="41">
        <v>612</v>
      </c>
      <c r="F267" s="338">
        <f t="shared" si="8"/>
        <v>0.10035403050108932</v>
      </c>
      <c r="G267" s="385">
        <f>Muut[[#This Row],[Genomsnittlig arbetslöshetsgrad 2022, %]]/$F$12</f>
        <v>1.0573627459617518</v>
      </c>
      <c r="H267" s="169">
        <v>0</v>
      </c>
      <c r="I267" s="391">
        <v>2</v>
      </c>
      <c r="J267" s="397">
        <v>28</v>
      </c>
      <c r="K267" s="272">
        <v>347.75</v>
      </c>
      <c r="L267" s="173">
        <f t="shared" si="9"/>
        <v>4.143781452192667</v>
      </c>
      <c r="M267" s="385">
        <v>4.4158765945042635</v>
      </c>
      <c r="N267" s="169">
        <v>3</v>
      </c>
      <c r="O267" s="405">
        <v>168</v>
      </c>
      <c r="P267" s="272">
        <v>335</v>
      </c>
      <c r="Q267" s="15">
        <v>47</v>
      </c>
      <c r="R267" s="161">
        <v>0.14029850746268657</v>
      </c>
      <c r="S267" s="409">
        <v>0.98993700616262059</v>
      </c>
      <c r="T267" s="162">
        <v>105543.90859180235</v>
      </c>
      <c r="U267" s="162">
        <v>0</v>
      </c>
      <c r="V267" s="162">
        <v>0</v>
      </c>
      <c r="W267" s="162">
        <v>48091.119999999995</v>
      </c>
      <c r="X267" s="162">
        <v>264266.9425114271</v>
      </c>
      <c r="Y267" s="162">
        <v>0</v>
      </c>
      <c r="Z267" s="158">
        <v>49731.360000000001</v>
      </c>
      <c r="AA267" s="162">
        <v>40555.372991777964</v>
      </c>
      <c r="AB267" s="177">
        <f>SUM(Muut[[#This Row],[Arbetslöshetsgrad]:[Utbildningsbakgrund]])</f>
        <v>508188.70409500739</v>
      </c>
      <c r="AD267" s="62"/>
    </row>
    <row r="268" spans="1:30" s="45" customFormat="1">
      <c r="A268" s="90">
        <v>845</v>
      </c>
      <c r="B268" s="154" t="s">
        <v>258</v>
      </c>
      <c r="C268" s="403">
        <v>2863</v>
      </c>
      <c r="D268" s="136">
        <v>122.5</v>
      </c>
      <c r="E268" s="41">
        <v>1226</v>
      </c>
      <c r="F268" s="338">
        <f t="shared" si="8"/>
        <v>9.9918433931484502E-2</v>
      </c>
      <c r="G268" s="385">
        <f>Muut[[#This Row],[Genomsnittlig arbetslöshetsgrad 2022, %]]/$F$12</f>
        <v>1.0527731586510172</v>
      </c>
      <c r="H268" s="169">
        <v>0</v>
      </c>
      <c r="I268" s="391">
        <v>4</v>
      </c>
      <c r="J268" s="397">
        <v>85</v>
      </c>
      <c r="K268" s="272">
        <v>1559.72</v>
      </c>
      <c r="L268" s="173">
        <f t="shared" si="9"/>
        <v>1.8355858743877105</v>
      </c>
      <c r="M268" s="385">
        <v>9.9687123238416859</v>
      </c>
      <c r="N268" s="169">
        <v>0</v>
      </c>
      <c r="O268" s="405">
        <v>0</v>
      </c>
      <c r="P268" s="272">
        <v>701</v>
      </c>
      <c r="Q268" s="15">
        <v>104</v>
      </c>
      <c r="R268" s="161">
        <v>0.14835948644793154</v>
      </c>
      <c r="S268" s="409">
        <v>1.0468147416974445</v>
      </c>
      <c r="T268" s="162">
        <v>208785.98335140129</v>
      </c>
      <c r="U268" s="162">
        <v>0</v>
      </c>
      <c r="V268" s="162">
        <v>0</v>
      </c>
      <c r="W268" s="162">
        <v>145990.9</v>
      </c>
      <c r="X268" s="162">
        <v>1185283.7831025829</v>
      </c>
      <c r="Y268" s="162">
        <v>0</v>
      </c>
      <c r="Z268" s="158">
        <v>0</v>
      </c>
      <c r="AA268" s="162">
        <v>85205.580113790245</v>
      </c>
      <c r="AB268" s="177">
        <f>SUM(Muut[[#This Row],[Arbetslöshetsgrad]:[Utbildningsbakgrund]])</f>
        <v>1625266.2465677743</v>
      </c>
      <c r="AD268" s="62"/>
    </row>
    <row r="269" spans="1:30" s="45" customFormat="1">
      <c r="A269" s="90">
        <v>846</v>
      </c>
      <c r="B269" s="154" t="s">
        <v>894</v>
      </c>
      <c r="C269" s="403">
        <v>4862</v>
      </c>
      <c r="D269" s="136">
        <v>150.58333333333334</v>
      </c>
      <c r="E269" s="41">
        <v>2003</v>
      </c>
      <c r="F269" s="338">
        <f t="shared" ref="F269:F305" si="10">D269/E269</f>
        <v>7.5178898319187892E-2</v>
      </c>
      <c r="G269" s="385">
        <f>Muut[[#This Row],[Genomsnittlig arbetslöshetsgrad 2022, %]]/$F$12</f>
        <v>0.7921093549331133</v>
      </c>
      <c r="H269" s="169">
        <v>0</v>
      </c>
      <c r="I269" s="391">
        <v>41</v>
      </c>
      <c r="J269" s="397">
        <v>96</v>
      </c>
      <c r="K269" s="272">
        <v>554.73</v>
      </c>
      <c r="L269" s="173">
        <f t="shared" si="9"/>
        <v>8.7646242316081686</v>
      </c>
      <c r="M269" s="385">
        <v>2.0877595027392313</v>
      </c>
      <c r="N269" s="169">
        <v>0</v>
      </c>
      <c r="O269" s="405">
        <v>0</v>
      </c>
      <c r="P269" s="272">
        <v>1155</v>
      </c>
      <c r="Q269" s="15">
        <v>173</v>
      </c>
      <c r="R269" s="161">
        <v>0.1497835497835498</v>
      </c>
      <c r="S269" s="409">
        <v>1.0568628385770411</v>
      </c>
      <c r="T269" s="162">
        <v>266775.09580884589</v>
      </c>
      <c r="U269" s="162">
        <v>0</v>
      </c>
      <c r="V269" s="162">
        <v>0</v>
      </c>
      <c r="W269" s="162">
        <v>164883.84</v>
      </c>
      <c r="X269" s="162">
        <v>421558.01874727244</v>
      </c>
      <c r="Y269" s="162">
        <v>0</v>
      </c>
      <c r="Z269" s="158">
        <v>0</v>
      </c>
      <c r="AA269" s="162">
        <v>146086.62025462356</v>
      </c>
      <c r="AB269" s="177">
        <f>SUM(Muut[[#This Row],[Arbetslöshetsgrad]:[Utbildningsbakgrund]])</f>
        <v>999303.57481074193</v>
      </c>
      <c r="AD269" s="62"/>
    </row>
    <row r="270" spans="1:30" s="45" customFormat="1">
      <c r="A270" s="90">
        <v>848</v>
      </c>
      <c r="B270" s="154" t="s">
        <v>260</v>
      </c>
      <c r="C270" s="403">
        <v>4160</v>
      </c>
      <c r="D270" s="136">
        <v>258.83333333333331</v>
      </c>
      <c r="E270" s="41">
        <v>1749</v>
      </c>
      <c r="F270" s="338">
        <f t="shared" si="10"/>
        <v>0.14798932723461025</v>
      </c>
      <c r="G270" s="385">
        <f>Muut[[#This Row],[Genomsnittlig arbetslöshetsgrad 2022, %]]/$F$12</f>
        <v>1.5592637449287223</v>
      </c>
      <c r="H270" s="169">
        <v>0</v>
      </c>
      <c r="I270" s="391">
        <v>9</v>
      </c>
      <c r="J270" s="397">
        <v>222</v>
      </c>
      <c r="K270" s="272">
        <v>837.82</v>
      </c>
      <c r="L270" s="173">
        <f t="shared" ref="L270:L305" si="11">C270/K270</f>
        <v>4.965267002458762</v>
      </c>
      <c r="M270" s="385">
        <v>3.6852857093923141</v>
      </c>
      <c r="N270" s="169">
        <v>0</v>
      </c>
      <c r="O270" s="405">
        <v>0</v>
      </c>
      <c r="P270" s="272">
        <v>1055</v>
      </c>
      <c r="Q270" s="15">
        <v>153</v>
      </c>
      <c r="R270" s="161">
        <v>0.14502369668246445</v>
      </c>
      <c r="S270" s="409">
        <v>1.0232776293408312</v>
      </c>
      <c r="T270" s="162">
        <v>449322.43038264441</v>
      </c>
      <c r="U270" s="162">
        <v>0</v>
      </c>
      <c r="V270" s="162">
        <v>0</v>
      </c>
      <c r="W270" s="162">
        <v>381293.88</v>
      </c>
      <c r="X270" s="162">
        <v>636687.64852602128</v>
      </c>
      <c r="Y270" s="162">
        <v>0</v>
      </c>
      <c r="Z270" s="158">
        <v>0</v>
      </c>
      <c r="AA270" s="162">
        <v>121021.81728898489</v>
      </c>
      <c r="AB270" s="177">
        <f>SUM(Muut[[#This Row],[Arbetslöshetsgrad]:[Utbildningsbakgrund]])</f>
        <v>1588325.7761976505</v>
      </c>
      <c r="AD270" s="62"/>
    </row>
    <row r="271" spans="1:30" s="45" customFormat="1">
      <c r="A271" s="90">
        <v>849</v>
      </c>
      <c r="B271" s="154" t="s">
        <v>261</v>
      </c>
      <c r="C271" s="403">
        <v>2903</v>
      </c>
      <c r="D271" s="136">
        <v>73.416666666666671</v>
      </c>
      <c r="E271" s="41">
        <v>1190</v>
      </c>
      <c r="F271" s="338">
        <f t="shared" si="10"/>
        <v>6.1694677871148462E-2</v>
      </c>
      <c r="G271" s="385">
        <f>Muut[[#This Row],[Genomsnittlig arbetslöshetsgrad 2022, %]]/$F$12</f>
        <v>0.65003521711422607</v>
      </c>
      <c r="H271" s="169">
        <v>0</v>
      </c>
      <c r="I271" s="391">
        <v>5</v>
      </c>
      <c r="J271" s="397">
        <v>57</v>
      </c>
      <c r="K271" s="272">
        <v>609.16</v>
      </c>
      <c r="L271" s="173">
        <f t="shared" si="11"/>
        <v>4.7655788298640758</v>
      </c>
      <c r="M271" s="385">
        <v>3.8397072382496709</v>
      </c>
      <c r="N271" s="169">
        <v>0</v>
      </c>
      <c r="O271" s="405">
        <v>0</v>
      </c>
      <c r="P271" s="272">
        <v>711</v>
      </c>
      <c r="Q271" s="15">
        <v>92</v>
      </c>
      <c r="R271" s="161">
        <v>0.12939521800281295</v>
      </c>
      <c r="S271" s="409">
        <v>0.91300411556788363</v>
      </c>
      <c r="T271" s="162">
        <v>130716.10833802559</v>
      </c>
      <c r="U271" s="162">
        <v>0</v>
      </c>
      <c r="V271" s="162">
        <v>0</v>
      </c>
      <c r="W271" s="162">
        <v>97899.78</v>
      </c>
      <c r="X271" s="162">
        <v>462921.20977788913</v>
      </c>
      <c r="Y271" s="162">
        <v>0</v>
      </c>
      <c r="Z271" s="158">
        <v>0</v>
      </c>
      <c r="AA271" s="162">
        <v>75352.320437242088</v>
      </c>
      <c r="AB271" s="177">
        <f>SUM(Muut[[#This Row],[Arbetslöshetsgrad]:[Utbildningsbakgrund]])</f>
        <v>766889.41855315678</v>
      </c>
      <c r="AD271" s="62"/>
    </row>
    <row r="272" spans="1:30" s="45" customFormat="1">
      <c r="A272" s="90">
        <v>850</v>
      </c>
      <c r="B272" s="154" t="s">
        <v>262</v>
      </c>
      <c r="C272" s="403">
        <v>2407</v>
      </c>
      <c r="D272" s="136">
        <v>81.5</v>
      </c>
      <c r="E272" s="41">
        <v>1005</v>
      </c>
      <c r="F272" s="338">
        <f t="shared" si="10"/>
        <v>8.109452736318408E-2</v>
      </c>
      <c r="G272" s="385">
        <f>Muut[[#This Row],[Genomsnittlig arbetslöshetsgrad 2022, %]]/$F$12</f>
        <v>0.85443834898366122</v>
      </c>
      <c r="H272" s="169">
        <v>0</v>
      </c>
      <c r="I272" s="391">
        <v>1</v>
      </c>
      <c r="J272" s="397">
        <v>32</v>
      </c>
      <c r="K272" s="272">
        <v>361.46</v>
      </c>
      <c r="L272" s="173">
        <f t="shared" si="11"/>
        <v>6.659104741880153</v>
      </c>
      <c r="M272" s="385">
        <v>2.7478810195606038</v>
      </c>
      <c r="N272" s="169">
        <v>0</v>
      </c>
      <c r="O272" s="405">
        <v>0</v>
      </c>
      <c r="P272" s="272">
        <v>698</v>
      </c>
      <c r="Q272" s="15">
        <v>68</v>
      </c>
      <c r="R272" s="161">
        <v>9.7421203438395415E-2</v>
      </c>
      <c r="S272" s="409">
        <v>0.68739757972274873</v>
      </c>
      <c r="T272" s="162">
        <v>142462.9752528744</v>
      </c>
      <c r="U272" s="162">
        <v>0</v>
      </c>
      <c r="V272" s="162">
        <v>0</v>
      </c>
      <c r="W272" s="162">
        <v>54961.279999999999</v>
      </c>
      <c r="X272" s="162">
        <v>274685.633472841</v>
      </c>
      <c r="Y272" s="162">
        <v>0</v>
      </c>
      <c r="Z272" s="158">
        <v>0</v>
      </c>
      <c r="AA272" s="162">
        <v>47039.310651983214</v>
      </c>
      <c r="AB272" s="177">
        <f>SUM(Muut[[#This Row],[Arbetslöshetsgrad]:[Utbildningsbakgrund]])</f>
        <v>519149.19937769859</v>
      </c>
      <c r="AD272" s="62"/>
    </row>
    <row r="273" spans="1:30" s="45" customFormat="1">
      <c r="A273" s="90">
        <v>851</v>
      </c>
      <c r="B273" s="154" t="s">
        <v>895</v>
      </c>
      <c r="C273" s="403">
        <v>21227</v>
      </c>
      <c r="D273" s="136">
        <v>841.66666666666663</v>
      </c>
      <c r="E273" s="41">
        <v>9679</v>
      </c>
      <c r="F273" s="338">
        <f t="shared" si="10"/>
        <v>8.6958019079105969E-2</v>
      </c>
      <c r="G273" s="385">
        <f>Muut[[#This Row],[Genomsnittlig arbetslöshetsgrad 2022, %]]/$F$12</f>
        <v>0.91621800716693524</v>
      </c>
      <c r="H273" s="169">
        <v>0</v>
      </c>
      <c r="I273" s="391">
        <v>104</v>
      </c>
      <c r="J273" s="397">
        <v>633</v>
      </c>
      <c r="K273" s="272">
        <v>1188.71</v>
      </c>
      <c r="L273" s="173">
        <f t="shared" si="11"/>
        <v>17.857172901716986</v>
      </c>
      <c r="M273" s="385">
        <v>1.0247102174677982</v>
      </c>
      <c r="N273" s="169">
        <v>0</v>
      </c>
      <c r="O273" s="405">
        <v>0</v>
      </c>
      <c r="P273" s="272">
        <v>6145</v>
      </c>
      <c r="Q273" s="15">
        <v>691</v>
      </c>
      <c r="R273" s="161">
        <v>0.11244914564686737</v>
      </c>
      <c r="S273" s="409">
        <v>0.79343374780241405</v>
      </c>
      <c r="T273" s="162">
        <v>1347201.7261334404</v>
      </c>
      <c r="U273" s="162">
        <v>0</v>
      </c>
      <c r="V273" s="162">
        <v>0</v>
      </c>
      <c r="W273" s="162">
        <v>1087202.82</v>
      </c>
      <c r="X273" s="162">
        <v>903340.78284042736</v>
      </c>
      <c r="Y273" s="162">
        <v>0</v>
      </c>
      <c r="Z273" s="158">
        <v>0</v>
      </c>
      <c r="AA273" s="162">
        <v>478824.26241963042</v>
      </c>
      <c r="AB273" s="177">
        <f>SUM(Muut[[#This Row],[Arbetslöshetsgrad]:[Utbildningsbakgrund]])</f>
        <v>3816569.5913934982</v>
      </c>
      <c r="AD273" s="62"/>
    </row>
    <row r="274" spans="1:30" s="45" customFormat="1">
      <c r="A274" s="90">
        <v>853</v>
      </c>
      <c r="B274" s="154" t="s">
        <v>896</v>
      </c>
      <c r="C274" s="403">
        <v>197900</v>
      </c>
      <c r="D274" s="136">
        <v>11825.083333333334</v>
      </c>
      <c r="E274" s="41">
        <v>96049</v>
      </c>
      <c r="F274" s="338">
        <f t="shared" si="10"/>
        <v>0.12311511138411992</v>
      </c>
      <c r="G274" s="385">
        <f>Muut[[#This Row],[Genomsnittlig arbetslöshetsgrad 2022, %]]/$F$12</f>
        <v>1.2971809063621706</v>
      </c>
      <c r="H274" s="169">
        <v>1</v>
      </c>
      <c r="I274" s="391">
        <v>10854</v>
      </c>
      <c r="J274" s="397">
        <v>27307</v>
      </c>
      <c r="K274" s="272">
        <v>245.63</v>
      </c>
      <c r="L274" s="173">
        <f t="shared" si="11"/>
        <v>805.68334486829781</v>
      </c>
      <c r="M274" s="385">
        <v>2.2711686475869335E-2</v>
      </c>
      <c r="N274" s="169">
        <v>0</v>
      </c>
      <c r="O274" s="405">
        <v>0</v>
      </c>
      <c r="P274" s="272">
        <v>62421</v>
      </c>
      <c r="Q274" s="15">
        <v>10177</v>
      </c>
      <c r="R274" s="161">
        <v>0.16303808013328847</v>
      </c>
      <c r="S274" s="409">
        <v>1.1503859296619663</v>
      </c>
      <c r="T274" s="162">
        <v>17782447.261835728</v>
      </c>
      <c r="U274" s="162">
        <v>4072920.5300000003</v>
      </c>
      <c r="V274" s="162">
        <v>2967801.6222000001</v>
      </c>
      <c r="W274" s="162">
        <v>46900864.780000001</v>
      </c>
      <c r="X274" s="162">
        <v>186662.51355595072</v>
      </c>
      <c r="Y274" s="162">
        <v>0</v>
      </c>
      <c r="Z274" s="158">
        <v>0</v>
      </c>
      <c r="AA274" s="162">
        <v>6472412.9048993317</v>
      </c>
      <c r="AB274" s="177">
        <f>SUM(Muut[[#This Row],[Arbetslöshetsgrad]:[Utbildningsbakgrund]])</f>
        <v>78383109.612491012</v>
      </c>
      <c r="AD274" s="62"/>
    </row>
    <row r="275" spans="1:30" s="45" customFormat="1">
      <c r="A275" s="90">
        <v>854</v>
      </c>
      <c r="B275" s="154" t="s">
        <v>265</v>
      </c>
      <c r="C275" s="403">
        <v>3262</v>
      </c>
      <c r="D275" s="136">
        <v>136.58333333333334</v>
      </c>
      <c r="E275" s="41">
        <v>1241</v>
      </c>
      <c r="F275" s="338">
        <f t="shared" si="10"/>
        <v>0.1100590921300027</v>
      </c>
      <c r="G275" s="385">
        <f>Muut[[#This Row],[Genomsnittlig arbetslöshetsgrad 2022, %]]/$F$12</f>
        <v>1.159618435767499</v>
      </c>
      <c r="H275" s="169">
        <v>0</v>
      </c>
      <c r="I275" s="391">
        <v>19</v>
      </c>
      <c r="J275" s="397">
        <v>41</v>
      </c>
      <c r="K275" s="272">
        <v>1738.15</v>
      </c>
      <c r="L275" s="173">
        <f t="shared" si="11"/>
        <v>1.8767079941316915</v>
      </c>
      <c r="M275" s="385">
        <v>9.7502795238769888</v>
      </c>
      <c r="N275" s="169">
        <v>0</v>
      </c>
      <c r="O275" s="405">
        <v>0</v>
      </c>
      <c r="P275" s="272">
        <v>663</v>
      </c>
      <c r="Q275" s="15">
        <v>110</v>
      </c>
      <c r="R275" s="161">
        <v>0.16591251885369532</v>
      </c>
      <c r="S275" s="409">
        <v>1.1706677795029867</v>
      </c>
      <c r="T275" s="162">
        <v>262025.92062679501</v>
      </c>
      <c r="U275" s="162">
        <v>0</v>
      </c>
      <c r="V275" s="162">
        <v>0</v>
      </c>
      <c r="W275" s="162">
        <v>70419.14</v>
      </c>
      <c r="X275" s="162">
        <v>1320878.7523400064</v>
      </c>
      <c r="Y275" s="162">
        <v>0</v>
      </c>
      <c r="Z275" s="158">
        <v>0</v>
      </c>
      <c r="AA275" s="162">
        <v>108566.16117628245</v>
      </c>
      <c r="AB275" s="177">
        <f>SUM(Muut[[#This Row],[Arbetslöshetsgrad]:[Utbildningsbakgrund]])</f>
        <v>1761889.9741430839</v>
      </c>
      <c r="AD275" s="62"/>
    </row>
    <row r="276" spans="1:30" s="45" customFormat="1">
      <c r="A276" s="90">
        <v>857</v>
      </c>
      <c r="B276" s="154" t="s">
        <v>266</v>
      </c>
      <c r="C276" s="403">
        <v>2394</v>
      </c>
      <c r="D276" s="136">
        <v>105</v>
      </c>
      <c r="E276" s="41">
        <v>899</v>
      </c>
      <c r="F276" s="338">
        <f t="shared" si="10"/>
        <v>0.1167964404894327</v>
      </c>
      <c r="G276" s="385">
        <f>Muut[[#This Row],[Genomsnittlig arbetslöshetsgrad 2022, %]]/$F$12</f>
        <v>1.2306053321209094</v>
      </c>
      <c r="H276" s="169">
        <v>0</v>
      </c>
      <c r="I276" s="391">
        <v>3</v>
      </c>
      <c r="J276" s="397">
        <v>52</v>
      </c>
      <c r="K276" s="272">
        <v>543.17999999999995</v>
      </c>
      <c r="L276" s="173">
        <f t="shared" si="11"/>
        <v>4.4073787694686848</v>
      </c>
      <c r="M276" s="385">
        <v>4.1517710377509456</v>
      </c>
      <c r="N276" s="169">
        <v>0</v>
      </c>
      <c r="O276" s="405">
        <v>0</v>
      </c>
      <c r="P276" s="272">
        <v>555</v>
      </c>
      <c r="Q276" s="15">
        <v>97</v>
      </c>
      <c r="R276" s="161">
        <v>0.17477477477477477</v>
      </c>
      <c r="S276" s="409">
        <v>1.2331992721968317</v>
      </c>
      <c r="T276" s="162">
        <v>204074.21106630086</v>
      </c>
      <c r="U276" s="162">
        <v>0</v>
      </c>
      <c r="V276" s="162">
        <v>0</v>
      </c>
      <c r="W276" s="162">
        <v>89312.08</v>
      </c>
      <c r="X276" s="162">
        <v>412780.78456752549</v>
      </c>
      <c r="Y276" s="162">
        <v>0</v>
      </c>
      <c r="Z276" s="158">
        <v>0</v>
      </c>
      <c r="AA276" s="162">
        <v>83933.293608682885</v>
      </c>
      <c r="AB276" s="177">
        <f>SUM(Muut[[#This Row],[Arbetslöshetsgrad]:[Utbildningsbakgrund]])</f>
        <v>790100.36924250936</v>
      </c>
      <c r="AD276" s="62"/>
    </row>
    <row r="277" spans="1:30" s="45" customFormat="1">
      <c r="A277" s="90">
        <v>858</v>
      </c>
      <c r="B277" s="154" t="s">
        <v>897</v>
      </c>
      <c r="C277" s="403">
        <v>40384</v>
      </c>
      <c r="D277" s="136">
        <v>1306.6666666666667</v>
      </c>
      <c r="E277" s="41">
        <v>19703</v>
      </c>
      <c r="F277" s="338">
        <f t="shared" si="10"/>
        <v>6.6318157979326331E-2</v>
      </c>
      <c r="G277" s="385">
        <f>Muut[[#This Row],[Genomsnittlig arbetslöshetsgrad 2022, %]]/$F$12</f>
        <v>0.69874970918467083</v>
      </c>
      <c r="H277" s="169">
        <v>0</v>
      </c>
      <c r="I277" s="391">
        <v>577</v>
      </c>
      <c r="J277" s="397">
        <v>2913</v>
      </c>
      <c r="K277" s="272">
        <v>219.53</v>
      </c>
      <c r="L277" s="173">
        <f t="shared" si="11"/>
        <v>183.95663462852457</v>
      </c>
      <c r="M277" s="385">
        <v>9.9471419252856394E-2</v>
      </c>
      <c r="N277" s="169">
        <v>0</v>
      </c>
      <c r="O277" s="405">
        <v>0</v>
      </c>
      <c r="P277" s="272">
        <v>14112</v>
      </c>
      <c r="Q277" s="15">
        <v>2056</v>
      </c>
      <c r="R277" s="161">
        <v>0.14569160997732428</v>
      </c>
      <c r="S277" s="409">
        <v>1.0279903814537901</v>
      </c>
      <c r="T277" s="162">
        <v>1954682.212873291</v>
      </c>
      <c r="U277" s="162">
        <v>0</v>
      </c>
      <c r="V277" s="162">
        <v>0</v>
      </c>
      <c r="W277" s="162">
        <v>5003194.0199999996</v>
      </c>
      <c r="X277" s="162">
        <v>166828.24411080836</v>
      </c>
      <c r="Y277" s="162">
        <v>0</v>
      </c>
      <c r="Z277" s="158">
        <v>0</v>
      </c>
      <c r="AA277" s="162">
        <v>1180253.3561424268</v>
      </c>
      <c r="AB277" s="177">
        <f>SUM(Muut[[#This Row],[Arbetslöshetsgrad]:[Utbildningsbakgrund]])</f>
        <v>8304957.8331265263</v>
      </c>
      <c r="AD277" s="62"/>
    </row>
    <row r="278" spans="1:30" s="45" customFormat="1">
      <c r="A278" s="90">
        <v>859</v>
      </c>
      <c r="B278" s="154" t="s">
        <v>268</v>
      </c>
      <c r="C278" s="403">
        <v>6562</v>
      </c>
      <c r="D278" s="136">
        <v>183.91666666666666</v>
      </c>
      <c r="E278" s="41">
        <v>2829</v>
      </c>
      <c r="F278" s="338">
        <f t="shared" si="10"/>
        <v>6.5011193590196761E-2</v>
      </c>
      <c r="G278" s="385">
        <f>Muut[[#This Row],[Genomsnittlig arbetslöshetsgrad 2022, %]]/$F$12</f>
        <v>0.68497910676378193</v>
      </c>
      <c r="H278" s="169">
        <v>0</v>
      </c>
      <c r="I278" s="391">
        <v>17</v>
      </c>
      <c r="J278" s="397">
        <v>55</v>
      </c>
      <c r="K278" s="272">
        <v>491.82</v>
      </c>
      <c r="L278" s="173">
        <f t="shared" si="11"/>
        <v>13.342279695823676</v>
      </c>
      <c r="M278" s="385">
        <v>1.3714618449503917</v>
      </c>
      <c r="N278" s="169">
        <v>0</v>
      </c>
      <c r="O278" s="405">
        <v>0</v>
      </c>
      <c r="P278" s="272">
        <v>1956</v>
      </c>
      <c r="Q278" s="15">
        <v>141</v>
      </c>
      <c r="R278" s="161">
        <v>7.2085889570552147E-2</v>
      </c>
      <c r="S278" s="409">
        <v>0.50863327770625444</v>
      </c>
      <c r="T278" s="162">
        <v>311357.07488490932</v>
      </c>
      <c r="U278" s="162">
        <v>0</v>
      </c>
      <c r="V278" s="162">
        <v>0</v>
      </c>
      <c r="W278" s="162">
        <v>94464.7</v>
      </c>
      <c r="X278" s="162">
        <v>373750.58998122247</v>
      </c>
      <c r="Y278" s="162">
        <v>0</v>
      </c>
      <c r="Z278" s="158">
        <v>0</v>
      </c>
      <c r="AA278" s="162">
        <v>94889.434087008995</v>
      </c>
      <c r="AB278" s="177">
        <f>SUM(Muut[[#This Row],[Arbetslöshetsgrad]:[Utbildningsbakgrund]])</f>
        <v>874461.79895314085</v>
      </c>
      <c r="AD278" s="62"/>
    </row>
    <row r="279" spans="1:30" s="45" customFormat="1">
      <c r="A279" s="90">
        <v>886</v>
      </c>
      <c r="B279" s="154" t="s">
        <v>898</v>
      </c>
      <c r="C279" s="403">
        <v>12599</v>
      </c>
      <c r="D279" s="136">
        <v>423.16666666666669</v>
      </c>
      <c r="E279" s="41">
        <v>5714</v>
      </c>
      <c r="F279" s="338">
        <f t="shared" si="10"/>
        <v>7.4057869560144679E-2</v>
      </c>
      <c r="G279" s="385">
        <f>Muut[[#This Row],[Genomsnittlig arbetslöshetsgrad 2022, %]]/$F$12</f>
        <v>0.78029783086133064</v>
      </c>
      <c r="H279" s="169">
        <v>0</v>
      </c>
      <c r="I279" s="391">
        <v>37</v>
      </c>
      <c r="J279" s="397">
        <v>276</v>
      </c>
      <c r="K279" s="272">
        <v>400.82</v>
      </c>
      <c r="L279" s="173">
        <f t="shared" si="11"/>
        <v>31.43306222244399</v>
      </c>
      <c r="M279" s="385">
        <v>0.582139512783866</v>
      </c>
      <c r="N279" s="169">
        <v>0</v>
      </c>
      <c r="O279" s="405">
        <v>0</v>
      </c>
      <c r="P279" s="272">
        <v>3778</v>
      </c>
      <c r="Q279" s="15">
        <v>333</v>
      </c>
      <c r="R279" s="161">
        <v>8.814187400741133E-2</v>
      </c>
      <c r="S279" s="409">
        <v>0.62192324387817</v>
      </c>
      <c r="T279" s="162">
        <v>680991.45614068734</v>
      </c>
      <c r="U279" s="162">
        <v>0</v>
      </c>
      <c r="V279" s="162">
        <v>0</v>
      </c>
      <c r="W279" s="162">
        <v>474041.04</v>
      </c>
      <c r="X279" s="162">
        <v>304596.62371654995</v>
      </c>
      <c r="Y279" s="162">
        <v>0</v>
      </c>
      <c r="Z279" s="158">
        <v>0</v>
      </c>
      <c r="AA279" s="162">
        <v>222766.41929772685</v>
      </c>
      <c r="AB279" s="177">
        <f>SUM(Muut[[#This Row],[Arbetslöshetsgrad]:[Utbildningsbakgrund]])</f>
        <v>1682395.539154964</v>
      </c>
      <c r="AD279" s="62"/>
    </row>
    <row r="280" spans="1:30" s="45" customFormat="1">
      <c r="A280" s="90">
        <v>887</v>
      </c>
      <c r="B280" s="154" t="s">
        <v>270</v>
      </c>
      <c r="C280" s="403">
        <v>4569</v>
      </c>
      <c r="D280" s="136">
        <v>183.08333333333334</v>
      </c>
      <c r="E280" s="41">
        <v>1927</v>
      </c>
      <c r="F280" s="338">
        <f t="shared" si="10"/>
        <v>9.5009513924926486E-2</v>
      </c>
      <c r="G280" s="385">
        <f>Muut[[#This Row],[Genomsnittlig arbetslöshetsgrad 2022, %]]/$F$12</f>
        <v>1.0010511788568481</v>
      </c>
      <c r="H280" s="169">
        <v>0</v>
      </c>
      <c r="I280" s="391">
        <v>12</v>
      </c>
      <c r="J280" s="397">
        <v>115</v>
      </c>
      <c r="K280" s="272">
        <v>475.53</v>
      </c>
      <c r="L280" s="173">
        <f t="shared" si="11"/>
        <v>9.608226610308499</v>
      </c>
      <c r="M280" s="385">
        <v>1.9044542005125507</v>
      </c>
      <c r="N280" s="169">
        <v>0</v>
      </c>
      <c r="O280" s="405">
        <v>0</v>
      </c>
      <c r="P280" s="272">
        <v>1269</v>
      </c>
      <c r="Q280" s="15">
        <v>203</v>
      </c>
      <c r="R280" s="161">
        <v>0.1599684791174153</v>
      </c>
      <c r="S280" s="409">
        <v>1.128727027548732</v>
      </c>
      <c r="T280" s="162">
        <v>316827.32246336195</v>
      </c>
      <c r="U280" s="162">
        <v>0</v>
      </c>
      <c r="V280" s="162">
        <v>0</v>
      </c>
      <c r="W280" s="162">
        <v>197517.1</v>
      </c>
      <c r="X280" s="162">
        <v>361371.27008615079</v>
      </c>
      <c r="Y280" s="162">
        <v>0</v>
      </c>
      <c r="Z280" s="158">
        <v>0</v>
      </c>
      <c r="AA280" s="162">
        <v>146617.88221757856</v>
      </c>
      <c r="AB280" s="177">
        <f>SUM(Muut[[#This Row],[Arbetslöshetsgrad]:[Utbildningsbakgrund]])</f>
        <v>1022333.5747670913</v>
      </c>
      <c r="AD280" s="62"/>
    </row>
    <row r="281" spans="1:30" s="45" customFormat="1">
      <c r="A281" s="90">
        <v>889</v>
      </c>
      <c r="B281" s="154" t="s">
        <v>271</v>
      </c>
      <c r="C281" s="403">
        <v>2523</v>
      </c>
      <c r="D281" s="136">
        <v>93.5</v>
      </c>
      <c r="E281" s="41">
        <v>1019</v>
      </c>
      <c r="F281" s="338">
        <f t="shared" si="10"/>
        <v>9.175662414131501E-2</v>
      </c>
      <c r="G281" s="385">
        <f>Muut[[#This Row],[Genomsnittlig arbetslöshetsgrad 2022, %]]/$F$12</f>
        <v>0.96677767278303861</v>
      </c>
      <c r="H281" s="169">
        <v>0</v>
      </c>
      <c r="I281" s="391">
        <v>0</v>
      </c>
      <c r="J281" s="397">
        <v>65</v>
      </c>
      <c r="K281" s="272">
        <v>1669.46</v>
      </c>
      <c r="L281" s="173">
        <f t="shared" si="11"/>
        <v>1.5112671163130593</v>
      </c>
      <c r="M281" s="385">
        <v>12.108003495847894</v>
      </c>
      <c r="N281" s="169">
        <v>0</v>
      </c>
      <c r="O281" s="405">
        <v>0</v>
      </c>
      <c r="P281" s="272">
        <v>576</v>
      </c>
      <c r="Q281" s="15">
        <v>77</v>
      </c>
      <c r="R281" s="161">
        <v>0.13368055555555555</v>
      </c>
      <c r="S281" s="409">
        <v>0.94324117442245847</v>
      </c>
      <c r="T281" s="162">
        <v>168962.00334025736</v>
      </c>
      <c r="U281" s="162">
        <v>0</v>
      </c>
      <c r="V281" s="162">
        <v>0</v>
      </c>
      <c r="W281" s="162">
        <v>111640.09999999999</v>
      </c>
      <c r="X281" s="162">
        <v>1268678.9068156066</v>
      </c>
      <c r="Y281" s="162">
        <v>0</v>
      </c>
      <c r="Z281" s="158">
        <v>0</v>
      </c>
      <c r="AA281" s="162">
        <v>67657.642443619334</v>
      </c>
      <c r="AB281" s="177">
        <f>SUM(Muut[[#This Row],[Arbetslöshetsgrad]:[Utbildningsbakgrund]])</f>
        <v>1616938.6525994835</v>
      </c>
      <c r="AD281" s="62"/>
    </row>
    <row r="282" spans="1:30" s="45" customFormat="1">
      <c r="A282" s="90">
        <v>890</v>
      </c>
      <c r="B282" s="154" t="s">
        <v>272</v>
      </c>
      <c r="C282" s="403">
        <v>1180</v>
      </c>
      <c r="D282" s="136">
        <v>47.083333333333336</v>
      </c>
      <c r="E282" s="41">
        <v>559</v>
      </c>
      <c r="F282" s="338">
        <f t="shared" si="10"/>
        <v>8.422778771615981E-2</v>
      </c>
      <c r="G282" s="385">
        <f>Muut[[#This Row],[Genomsnittlig arbetslöshetsgrad 2022, %]]/$F$12</f>
        <v>0.88745140041859638</v>
      </c>
      <c r="H282" s="169">
        <v>0</v>
      </c>
      <c r="I282" s="391">
        <v>4</v>
      </c>
      <c r="J282" s="397">
        <v>52</v>
      </c>
      <c r="K282" s="272">
        <v>5147.16</v>
      </c>
      <c r="L282" s="173">
        <f t="shared" si="11"/>
        <v>0.22925263640531868</v>
      </c>
      <c r="M282" s="385">
        <v>20</v>
      </c>
      <c r="N282" s="169">
        <v>0</v>
      </c>
      <c r="O282" s="405">
        <v>0</v>
      </c>
      <c r="P282" s="272">
        <v>328</v>
      </c>
      <c r="Q282" s="15">
        <v>62</v>
      </c>
      <c r="R282" s="161">
        <v>0.18902439024390244</v>
      </c>
      <c r="S282" s="409">
        <v>1.333743618188741</v>
      </c>
      <c r="T282" s="162">
        <v>72539.035038255475</v>
      </c>
      <c r="U282" s="162">
        <v>0</v>
      </c>
      <c r="V282" s="162">
        <v>0</v>
      </c>
      <c r="W282" s="162">
        <v>89312.08</v>
      </c>
      <c r="X282" s="162">
        <v>980108</v>
      </c>
      <c r="Y282" s="162">
        <v>0</v>
      </c>
      <c r="Z282" s="158">
        <v>0</v>
      </c>
      <c r="AA282" s="162">
        <v>44743.630656824971</v>
      </c>
      <c r="AB282" s="177">
        <f>SUM(Muut[[#This Row],[Arbetslöshetsgrad]:[Utbildningsbakgrund]])</f>
        <v>1186702.7456950804</v>
      </c>
      <c r="AD282" s="62"/>
    </row>
    <row r="283" spans="1:30" s="45" customFormat="1">
      <c r="A283" s="90">
        <v>892</v>
      </c>
      <c r="B283" s="154" t="s">
        <v>273</v>
      </c>
      <c r="C283" s="403">
        <v>3592</v>
      </c>
      <c r="D283" s="136">
        <v>150.16666666666666</v>
      </c>
      <c r="E283" s="41">
        <v>1554</v>
      </c>
      <c r="F283" s="338">
        <f t="shared" si="10"/>
        <v>9.6632346632346627E-2</v>
      </c>
      <c r="G283" s="385">
        <f>Muut[[#This Row],[Genomsnittlig arbetslöshetsgrad 2022, %]]/$F$12</f>
        <v>1.0181498727427474</v>
      </c>
      <c r="H283" s="169">
        <v>0</v>
      </c>
      <c r="I283" s="391">
        <v>3</v>
      </c>
      <c r="J283" s="397">
        <v>44</v>
      </c>
      <c r="K283" s="272">
        <v>347.98</v>
      </c>
      <c r="L283" s="173">
        <f t="shared" si="11"/>
        <v>10.322432323696763</v>
      </c>
      <c r="M283" s="385">
        <v>1.772685637809567</v>
      </c>
      <c r="N283" s="169">
        <v>0</v>
      </c>
      <c r="O283" s="405">
        <v>0</v>
      </c>
      <c r="P283" s="272">
        <v>1137</v>
      </c>
      <c r="Q283" s="15">
        <v>100</v>
      </c>
      <c r="R283" s="161">
        <v>8.7950747581354446E-2</v>
      </c>
      <c r="S283" s="409">
        <v>0.62057466843406106</v>
      </c>
      <c r="T283" s="162">
        <v>253333.85213212526</v>
      </c>
      <c r="U283" s="162">
        <v>0</v>
      </c>
      <c r="V283" s="162">
        <v>0</v>
      </c>
      <c r="W283" s="162">
        <v>75571.759999999995</v>
      </c>
      <c r="X283" s="162">
        <v>264441.72726132692</v>
      </c>
      <c r="Y283" s="162">
        <v>0</v>
      </c>
      <c r="Z283" s="158">
        <v>0</v>
      </c>
      <c r="AA283" s="162">
        <v>63373.432662300635</v>
      </c>
      <c r="AB283" s="177">
        <f>SUM(Muut[[#This Row],[Arbetslöshetsgrad]:[Utbildningsbakgrund]])</f>
        <v>656720.77205575281</v>
      </c>
      <c r="AD283" s="62"/>
    </row>
    <row r="284" spans="1:30" s="45" customFormat="1">
      <c r="A284" s="90">
        <v>893</v>
      </c>
      <c r="B284" s="154" t="s">
        <v>899</v>
      </c>
      <c r="C284" s="403">
        <v>7434</v>
      </c>
      <c r="D284" s="136">
        <v>130.25</v>
      </c>
      <c r="E284" s="41">
        <v>3400</v>
      </c>
      <c r="F284" s="338">
        <f t="shared" si="10"/>
        <v>3.8308823529411763E-2</v>
      </c>
      <c r="G284" s="385">
        <f>Muut[[#This Row],[Genomsnittlig arbetslöshetsgrad 2022, %]]/$F$12</f>
        <v>0.403634240093459</v>
      </c>
      <c r="H284" s="169">
        <v>3</v>
      </c>
      <c r="I284" s="391">
        <v>6304</v>
      </c>
      <c r="J284" s="397">
        <v>647</v>
      </c>
      <c r="K284" s="272">
        <v>732.83</v>
      </c>
      <c r="L284" s="173">
        <f t="shared" si="11"/>
        <v>10.144235361543604</v>
      </c>
      <c r="M284" s="385">
        <v>1.803825214549645</v>
      </c>
      <c r="N284" s="169">
        <v>0</v>
      </c>
      <c r="O284" s="405">
        <v>0</v>
      </c>
      <c r="P284" s="272">
        <v>2290</v>
      </c>
      <c r="Q284" s="15">
        <v>363</v>
      </c>
      <c r="R284" s="161">
        <v>0.15851528384279476</v>
      </c>
      <c r="S284" s="409">
        <v>1.1184733776308229</v>
      </c>
      <c r="T284" s="162">
        <v>207852.7354930102</v>
      </c>
      <c r="U284" s="162">
        <v>152996.92379999999</v>
      </c>
      <c r="V284" s="162">
        <v>1723698.3072000002</v>
      </c>
      <c r="W284" s="162">
        <v>1111248.3799999999</v>
      </c>
      <c r="X284" s="162">
        <v>556902.20986527437</v>
      </c>
      <c r="Y284" s="162">
        <v>0</v>
      </c>
      <c r="Z284" s="158">
        <v>0</v>
      </c>
      <c r="AA284" s="162">
        <v>236387.80486901329</v>
      </c>
      <c r="AB284" s="177">
        <f>SUM(Muut[[#This Row],[Arbetslöshetsgrad]:[Utbildningsbakgrund]])</f>
        <v>3989086.3612272982</v>
      </c>
      <c r="AD284" s="62"/>
    </row>
    <row r="285" spans="1:30" s="45" customFormat="1">
      <c r="A285" s="90">
        <v>895</v>
      </c>
      <c r="B285" s="154" t="s">
        <v>900</v>
      </c>
      <c r="C285" s="403">
        <v>15092</v>
      </c>
      <c r="D285" s="136">
        <v>596.91666666666663</v>
      </c>
      <c r="E285" s="41">
        <v>7167</v>
      </c>
      <c r="F285" s="338">
        <f t="shared" si="10"/>
        <v>8.3286823868657267E-2</v>
      </c>
      <c r="G285" s="385">
        <f>Muut[[#This Row],[Genomsnittlig arbetslöshetsgrad 2022, %]]/$F$12</f>
        <v>0.87753709889350484</v>
      </c>
      <c r="H285" s="169">
        <v>0</v>
      </c>
      <c r="I285" s="391">
        <v>57</v>
      </c>
      <c r="J285" s="397">
        <v>1131</v>
      </c>
      <c r="K285" s="272">
        <v>503.22</v>
      </c>
      <c r="L285" s="173">
        <f t="shared" si="11"/>
        <v>29.990858868884384</v>
      </c>
      <c r="M285" s="385">
        <v>0.61013349459168598</v>
      </c>
      <c r="N285" s="169">
        <v>3</v>
      </c>
      <c r="O285" s="405">
        <v>642</v>
      </c>
      <c r="P285" s="272">
        <v>4396</v>
      </c>
      <c r="Q285" s="15">
        <v>760</v>
      </c>
      <c r="R285" s="161">
        <v>0.17288444040036396</v>
      </c>
      <c r="S285" s="409">
        <v>1.2198611976506843</v>
      </c>
      <c r="T285" s="162">
        <v>917397.32613060868</v>
      </c>
      <c r="U285" s="162">
        <v>0</v>
      </c>
      <c r="V285" s="162">
        <v>0</v>
      </c>
      <c r="W285" s="162">
        <v>1942537.74</v>
      </c>
      <c r="X285" s="162">
        <v>382413.83410668693</v>
      </c>
      <c r="Y285" s="162">
        <v>0</v>
      </c>
      <c r="Z285" s="158">
        <v>190044.84</v>
      </c>
      <c r="AA285" s="162">
        <v>523400.42789226159</v>
      </c>
      <c r="AB285" s="177">
        <f>SUM(Muut[[#This Row],[Arbetslöshetsgrad]:[Utbildningsbakgrund]])</f>
        <v>3955794.1681295573</v>
      </c>
      <c r="AD285" s="62"/>
    </row>
    <row r="286" spans="1:30" s="45" customFormat="1">
      <c r="A286" s="90">
        <v>905</v>
      </c>
      <c r="B286" s="154" t="s">
        <v>901</v>
      </c>
      <c r="C286" s="403">
        <v>67988</v>
      </c>
      <c r="D286" s="136">
        <v>2336.5833333333335</v>
      </c>
      <c r="E286" s="41">
        <v>32380</v>
      </c>
      <c r="F286" s="338">
        <f t="shared" si="10"/>
        <v>7.2161313568046129E-2</v>
      </c>
      <c r="G286" s="385">
        <f>Muut[[#This Row],[Genomsnittlig arbetslöshetsgrad 2022, %]]/$F$12</f>
        <v>0.76031509930922059</v>
      </c>
      <c r="H286" s="169">
        <v>1</v>
      </c>
      <c r="I286" s="391">
        <v>15912</v>
      </c>
      <c r="J286" s="397">
        <v>7049</v>
      </c>
      <c r="K286" s="272">
        <v>364.84</v>
      </c>
      <c r="L286" s="173">
        <f t="shared" si="11"/>
        <v>186.35018090121699</v>
      </c>
      <c r="M286" s="385">
        <v>9.8193773888410468E-2</v>
      </c>
      <c r="N286" s="169">
        <v>0</v>
      </c>
      <c r="O286" s="405">
        <v>0</v>
      </c>
      <c r="P286" s="272">
        <v>20753</v>
      </c>
      <c r="Q286" s="15">
        <v>2644</v>
      </c>
      <c r="R286" s="161">
        <v>0.12740326699754254</v>
      </c>
      <c r="S286" s="409">
        <v>0.89894904078311122</v>
      </c>
      <c r="T286" s="162">
        <v>3580725.8268590304</v>
      </c>
      <c r="U286" s="162">
        <v>1399240.6316</v>
      </c>
      <c r="V286" s="162">
        <v>4350807.0216000006</v>
      </c>
      <c r="W286" s="162">
        <v>12106939.459999999</v>
      </c>
      <c r="X286" s="162">
        <v>277254.20936267165</v>
      </c>
      <c r="Y286" s="162">
        <v>0</v>
      </c>
      <c r="Z286" s="158">
        <v>0</v>
      </c>
      <c r="AA286" s="162">
        <v>1737577.5581487883</v>
      </c>
      <c r="AB286" s="177">
        <f>SUM(Muut[[#This Row],[Arbetslöshetsgrad]:[Utbildningsbakgrund]])</f>
        <v>23452544.707570486</v>
      </c>
      <c r="AD286" s="62"/>
    </row>
    <row r="287" spans="1:30" s="45" customFormat="1">
      <c r="A287" s="90">
        <v>908</v>
      </c>
      <c r="B287" s="154" t="s">
        <v>277</v>
      </c>
      <c r="C287" s="403">
        <v>20703</v>
      </c>
      <c r="D287" s="136">
        <v>804.83333333333337</v>
      </c>
      <c r="E287" s="41">
        <v>9095</v>
      </c>
      <c r="F287" s="338">
        <f t="shared" si="10"/>
        <v>8.8491845336265348E-2</v>
      </c>
      <c r="G287" s="385">
        <f>Muut[[#This Row],[Genomsnittlig arbetslöshetsgrad 2022, %]]/$F$12</f>
        <v>0.93237890010765945</v>
      </c>
      <c r="H287" s="169">
        <v>0</v>
      </c>
      <c r="I287" s="391">
        <v>37</v>
      </c>
      <c r="J287" s="397">
        <v>845</v>
      </c>
      <c r="K287" s="272">
        <v>272.05</v>
      </c>
      <c r="L287" s="173">
        <f t="shared" si="11"/>
        <v>76.099981621025549</v>
      </c>
      <c r="M287" s="385">
        <v>0.24045245659327258</v>
      </c>
      <c r="N287" s="169">
        <v>0</v>
      </c>
      <c r="O287" s="405">
        <v>0</v>
      </c>
      <c r="P287" s="272">
        <v>6315</v>
      </c>
      <c r="Q287" s="15">
        <v>645</v>
      </c>
      <c r="R287" s="161">
        <v>0.10213776722090261</v>
      </c>
      <c r="S287" s="409">
        <v>0.72067734238502801</v>
      </c>
      <c r="T287" s="162">
        <v>1337121.606355703</v>
      </c>
      <c r="U287" s="162">
        <v>0</v>
      </c>
      <c r="V287" s="162">
        <v>0</v>
      </c>
      <c r="W287" s="162">
        <v>1451321.3</v>
      </c>
      <c r="X287" s="162">
        <v>206739.96178356218</v>
      </c>
      <c r="Y287" s="162">
        <v>0</v>
      </c>
      <c r="Z287" s="158">
        <v>0</v>
      </c>
      <c r="AA287" s="162">
        <v>424180.80324146338</v>
      </c>
      <c r="AB287" s="177">
        <f>SUM(Muut[[#This Row],[Arbetslöshetsgrad]:[Utbildningsbakgrund]])</f>
        <v>3419363.6713807289</v>
      </c>
      <c r="AD287" s="62"/>
    </row>
    <row r="288" spans="1:30" s="45" customFormat="1">
      <c r="A288" s="90">
        <v>915</v>
      </c>
      <c r="B288" s="154" t="s">
        <v>278</v>
      </c>
      <c r="C288" s="403">
        <v>19759</v>
      </c>
      <c r="D288" s="136">
        <v>998</v>
      </c>
      <c r="E288" s="41">
        <v>8400</v>
      </c>
      <c r="F288" s="338">
        <f t="shared" si="10"/>
        <v>0.11880952380952381</v>
      </c>
      <c r="G288" s="385">
        <f>Muut[[#This Row],[Genomsnittlig arbetslöshetsgrad 2022, %]]/$F$12</f>
        <v>1.2518158335482361</v>
      </c>
      <c r="H288" s="169">
        <v>0</v>
      </c>
      <c r="I288" s="391">
        <v>38</v>
      </c>
      <c r="J288" s="397">
        <v>686</v>
      </c>
      <c r="K288" s="272">
        <v>385.62</v>
      </c>
      <c r="L288" s="173">
        <f t="shared" si="11"/>
        <v>51.239562263368079</v>
      </c>
      <c r="M288" s="385">
        <v>0.35711521955292552</v>
      </c>
      <c r="N288" s="169">
        <v>0</v>
      </c>
      <c r="O288" s="405">
        <v>0</v>
      </c>
      <c r="P288" s="272">
        <v>5178</v>
      </c>
      <c r="Q288" s="15">
        <v>710</v>
      </c>
      <c r="R288" s="161">
        <v>0.13711857860177676</v>
      </c>
      <c r="S288" s="409">
        <v>0.96749963805864136</v>
      </c>
      <c r="T288" s="162">
        <v>1713367.7546453637</v>
      </c>
      <c r="U288" s="162">
        <v>0</v>
      </c>
      <c r="V288" s="162">
        <v>0</v>
      </c>
      <c r="W288" s="162">
        <v>1178232.44</v>
      </c>
      <c r="X288" s="162">
        <v>293045.63154926401</v>
      </c>
      <c r="Y288" s="162">
        <v>0</v>
      </c>
      <c r="Z288" s="158">
        <v>0</v>
      </c>
      <c r="AA288" s="162">
        <v>543491.3446550318</v>
      </c>
      <c r="AB288" s="177">
        <f>SUM(Muut[[#This Row],[Arbetslöshetsgrad]:[Utbildningsbakgrund]])</f>
        <v>3728137.1708496595</v>
      </c>
      <c r="AD288" s="62"/>
    </row>
    <row r="289" spans="1:30" s="45" customFormat="1">
      <c r="A289" s="90">
        <v>918</v>
      </c>
      <c r="B289" s="154" t="s">
        <v>279</v>
      </c>
      <c r="C289" s="403">
        <v>2228</v>
      </c>
      <c r="D289" s="136">
        <v>71.25</v>
      </c>
      <c r="E289" s="41">
        <v>1044</v>
      </c>
      <c r="F289" s="338">
        <f t="shared" si="10"/>
        <v>6.8247126436781616E-2</v>
      </c>
      <c r="G289" s="385">
        <f>Muut[[#This Row],[Genomsnittlig arbetslöshetsgrad 2022, %]]/$F$12</f>
        <v>0.71907394902699973</v>
      </c>
      <c r="H289" s="169">
        <v>0</v>
      </c>
      <c r="I289" s="391">
        <v>13</v>
      </c>
      <c r="J289" s="397">
        <v>83</v>
      </c>
      <c r="K289" s="272">
        <v>188.88</v>
      </c>
      <c r="L289" s="173">
        <f t="shared" si="11"/>
        <v>11.795849216433714</v>
      </c>
      <c r="M289" s="385">
        <v>1.5512598704623595</v>
      </c>
      <c r="N289" s="169">
        <v>0</v>
      </c>
      <c r="O289" s="405">
        <v>0</v>
      </c>
      <c r="P289" s="272">
        <v>650</v>
      </c>
      <c r="Q289" s="15">
        <v>114</v>
      </c>
      <c r="R289" s="161">
        <v>0.17538461538461539</v>
      </c>
      <c r="S289" s="409">
        <v>1.2375022672782481</v>
      </c>
      <c r="T289" s="162">
        <v>110977.2424565954</v>
      </c>
      <c r="U289" s="162">
        <v>0</v>
      </c>
      <c r="V289" s="162">
        <v>0</v>
      </c>
      <c r="W289" s="162">
        <v>142555.82</v>
      </c>
      <c r="X289" s="162">
        <v>143536.27635243238</v>
      </c>
      <c r="Y289" s="162">
        <v>0</v>
      </c>
      <c r="Z289" s="158">
        <v>0</v>
      </c>
      <c r="AA289" s="162">
        <v>78385.918114029482</v>
      </c>
      <c r="AB289" s="177">
        <f>SUM(Muut[[#This Row],[Arbetslöshetsgrad]:[Utbildningsbakgrund]])</f>
        <v>475455.25692305726</v>
      </c>
      <c r="AD289" s="62"/>
    </row>
    <row r="290" spans="1:30" s="45" customFormat="1">
      <c r="A290" s="90">
        <v>921</v>
      </c>
      <c r="B290" s="154" t="s">
        <v>280</v>
      </c>
      <c r="C290" s="403">
        <v>1894</v>
      </c>
      <c r="D290" s="136">
        <v>66</v>
      </c>
      <c r="E290" s="41">
        <v>738</v>
      </c>
      <c r="F290" s="338">
        <f t="shared" si="10"/>
        <v>8.943089430894309E-2</v>
      </c>
      <c r="G290" s="385">
        <f>Muut[[#This Row],[Genomsnittlig arbetslöshetsgrad 2022, %]]/$F$12</f>
        <v>0.94227302588801187</v>
      </c>
      <c r="H290" s="169">
        <v>0</v>
      </c>
      <c r="I290" s="391">
        <v>2</v>
      </c>
      <c r="J290" s="397">
        <v>29</v>
      </c>
      <c r="K290" s="272">
        <v>422.63</v>
      </c>
      <c r="L290" s="173">
        <f t="shared" si="11"/>
        <v>4.4814613255093105</v>
      </c>
      <c r="M290" s="385">
        <v>4.0831385564615807</v>
      </c>
      <c r="N290" s="169">
        <v>0</v>
      </c>
      <c r="O290" s="405">
        <v>0</v>
      </c>
      <c r="P290" s="272">
        <v>383</v>
      </c>
      <c r="Q290" s="15">
        <v>60</v>
      </c>
      <c r="R290" s="161">
        <v>0.1566579634464752</v>
      </c>
      <c r="S290" s="409">
        <v>1.1053682475345077</v>
      </c>
      <c r="T290" s="162">
        <v>123623.75224117933</v>
      </c>
      <c r="U290" s="162">
        <v>0</v>
      </c>
      <c r="V290" s="162">
        <v>0</v>
      </c>
      <c r="W290" s="162">
        <v>49808.659999999996</v>
      </c>
      <c r="X290" s="162">
        <v>321170.77760921489</v>
      </c>
      <c r="Y290" s="162">
        <v>0</v>
      </c>
      <c r="Z290" s="158">
        <v>0</v>
      </c>
      <c r="AA290" s="162">
        <v>59520.122911407067</v>
      </c>
      <c r="AB290" s="177">
        <f>SUM(Muut[[#This Row],[Arbetslöshetsgrad]:[Utbildningsbakgrund]])</f>
        <v>554123.31276180129</v>
      </c>
      <c r="AD290" s="62"/>
    </row>
    <row r="291" spans="1:30" s="45" customFormat="1">
      <c r="A291" s="90">
        <v>922</v>
      </c>
      <c r="B291" s="154" t="s">
        <v>281</v>
      </c>
      <c r="C291" s="403">
        <v>4501</v>
      </c>
      <c r="D291" s="136">
        <v>107.66666666666667</v>
      </c>
      <c r="E291" s="41">
        <v>2132</v>
      </c>
      <c r="F291" s="338">
        <f t="shared" si="10"/>
        <v>5.0500312695434646E-2</v>
      </c>
      <c r="G291" s="385">
        <f>Muut[[#This Row],[Genomsnittlig arbetslöshetsgrad 2022, %]]/$F$12</f>
        <v>0.5320877401430556</v>
      </c>
      <c r="H291" s="169">
        <v>0</v>
      </c>
      <c r="I291" s="391">
        <v>18</v>
      </c>
      <c r="J291" s="397">
        <v>83</v>
      </c>
      <c r="K291" s="272">
        <v>301.04000000000002</v>
      </c>
      <c r="L291" s="173">
        <f t="shared" si="11"/>
        <v>14.951501461599786</v>
      </c>
      <c r="M291" s="385">
        <v>1.2238521712668573</v>
      </c>
      <c r="N291" s="169">
        <v>0</v>
      </c>
      <c r="O291" s="405">
        <v>0</v>
      </c>
      <c r="P291" s="272">
        <v>1552</v>
      </c>
      <c r="Q291" s="15">
        <v>113</v>
      </c>
      <c r="R291" s="161">
        <v>7.2809278350515469E-2</v>
      </c>
      <c r="S291" s="409">
        <v>0.51373746117961727</v>
      </c>
      <c r="T291" s="162">
        <v>165896.58763645226</v>
      </c>
      <c r="U291" s="162">
        <v>0</v>
      </c>
      <c r="V291" s="162">
        <v>0</v>
      </c>
      <c r="W291" s="162">
        <v>142555.82</v>
      </c>
      <c r="X291" s="162">
        <v>228770.43960787935</v>
      </c>
      <c r="Y291" s="162">
        <v>0</v>
      </c>
      <c r="Z291" s="158">
        <v>0</v>
      </c>
      <c r="AA291" s="162">
        <v>65739.607652035673</v>
      </c>
      <c r="AB291" s="177">
        <f>SUM(Muut[[#This Row],[Arbetslöshetsgrad]:[Utbildningsbakgrund]])</f>
        <v>602962.45489636727</v>
      </c>
      <c r="AD291" s="62"/>
    </row>
    <row r="292" spans="1:30" s="45" customFormat="1">
      <c r="A292" s="90">
        <v>924</v>
      </c>
      <c r="B292" s="154" t="s">
        <v>902</v>
      </c>
      <c r="C292" s="403">
        <v>2946</v>
      </c>
      <c r="D292" s="136">
        <v>72.25</v>
      </c>
      <c r="E292" s="41">
        <v>1296</v>
      </c>
      <c r="F292" s="338">
        <f t="shared" si="10"/>
        <v>5.5748456790123455E-2</v>
      </c>
      <c r="G292" s="385">
        <f>Muut[[#This Row],[Genomsnittlig arbetslöshetsgrad 2022, %]]/$F$12</f>
        <v>0.58738389539915048</v>
      </c>
      <c r="H292" s="169">
        <v>0</v>
      </c>
      <c r="I292" s="391">
        <v>51</v>
      </c>
      <c r="J292" s="397">
        <v>74</v>
      </c>
      <c r="K292" s="272">
        <v>502.12</v>
      </c>
      <c r="L292" s="173">
        <f t="shared" si="11"/>
        <v>5.8671233967975782</v>
      </c>
      <c r="M292" s="385">
        <v>3.1188073421919547</v>
      </c>
      <c r="N292" s="169">
        <v>0</v>
      </c>
      <c r="O292" s="405">
        <v>0</v>
      </c>
      <c r="P292" s="272">
        <v>754</v>
      </c>
      <c r="Q292" s="15">
        <v>79</v>
      </c>
      <c r="R292" s="161">
        <v>0.10477453580901856</v>
      </c>
      <c r="S292" s="409">
        <v>0.73928220746356321</v>
      </c>
      <c r="T292" s="162">
        <v>119867.0908514453</v>
      </c>
      <c r="U292" s="162">
        <v>0</v>
      </c>
      <c r="V292" s="162">
        <v>0</v>
      </c>
      <c r="W292" s="162">
        <v>127097.95999999999</v>
      </c>
      <c r="X292" s="162">
        <v>381577.90704194916</v>
      </c>
      <c r="Y292" s="162">
        <v>0</v>
      </c>
      <c r="Z292" s="158">
        <v>0</v>
      </c>
      <c r="AA292" s="162">
        <v>61918.418644025092</v>
      </c>
      <c r="AB292" s="177">
        <f>SUM(Muut[[#This Row],[Arbetslöshetsgrad]:[Utbildningsbakgrund]])</f>
        <v>690461.37653741951</v>
      </c>
      <c r="AD292" s="62"/>
    </row>
    <row r="293" spans="1:30" s="45" customFormat="1">
      <c r="A293" s="90">
        <v>925</v>
      </c>
      <c r="B293" s="154" t="s">
        <v>283</v>
      </c>
      <c r="C293" s="403">
        <v>3427</v>
      </c>
      <c r="D293" s="136">
        <v>117.33333333333333</v>
      </c>
      <c r="E293" s="41">
        <v>1622</v>
      </c>
      <c r="F293" s="338">
        <f t="shared" si="10"/>
        <v>7.233867653103164E-2</v>
      </c>
      <c r="G293" s="385">
        <f>Muut[[#This Row],[Genomsnittlig arbetslöshetsgrad 2022, %]]/$F$12</f>
        <v>0.76218385324603666</v>
      </c>
      <c r="H293" s="169">
        <v>0</v>
      </c>
      <c r="I293" s="391">
        <v>4</v>
      </c>
      <c r="J293" s="397">
        <v>135</v>
      </c>
      <c r="K293" s="272">
        <v>925.28</v>
      </c>
      <c r="L293" s="173">
        <f t="shared" si="11"/>
        <v>3.7037437316271831</v>
      </c>
      <c r="M293" s="385">
        <v>4.9405220375329142</v>
      </c>
      <c r="N293" s="169">
        <v>0</v>
      </c>
      <c r="O293" s="405">
        <v>0</v>
      </c>
      <c r="P293" s="272">
        <v>984</v>
      </c>
      <c r="Q293" s="15">
        <v>148</v>
      </c>
      <c r="R293" s="161">
        <v>0.15040650406504066</v>
      </c>
      <c r="S293" s="409">
        <v>1.0612583628598584</v>
      </c>
      <c r="T293" s="162">
        <v>180933.52158768757</v>
      </c>
      <c r="U293" s="162">
        <v>0</v>
      </c>
      <c r="V293" s="162">
        <v>0</v>
      </c>
      <c r="W293" s="162">
        <v>231867.9</v>
      </c>
      <c r="X293" s="162">
        <v>703151.44950962858</v>
      </c>
      <c r="Y293" s="162">
        <v>0</v>
      </c>
      <c r="Z293" s="158">
        <v>0</v>
      </c>
      <c r="AA293" s="162">
        <v>103397.98840267448</v>
      </c>
      <c r="AB293" s="177">
        <f>SUM(Muut[[#This Row],[Arbetslöshetsgrad]:[Utbildningsbakgrund]])</f>
        <v>1219350.8594999905</v>
      </c>
      <c r="AD293" s="62"/>
    </row>
    <row r="294" spans="1:30" s="45" customFormat="1">
      <c r="A294" s="90">
        <v>927</v>
      </c>
      <c r="B294" s="154" t="s">
        <v>903</v>
      </c>
      <c r="C294" s="403">
        <v>28913</v>
      </c>
      <c r="D294" s="136">
        <v>1031.3333333333333</v>
      </c>
      <c r="E294" s="41">
        <v>14563</v>
      </c>
      <c r="F294" s="338">
        <f t="shared" si="10"/>
        <v>7.0818741559660323E-2</v>
      </c>
      <c r="G294" s="385">
        <f>Muut[[#This Row],[Genomsnittlig arbetslöshetsgrad 2022, %]]/$F$12</f>
        <v>0.74616932341611586</v>
      </c>
      <c r="H294" s="169">
        <v>0</v>
      </c>
      <c r="I294" s="391">
        <v>490</v>
      </c>
      <c r="J294" s="397">
        <v>1887</v>
      </c>
      <c r="K294" s="272">
        <v>522.02</v>
      </c>
      <c r="L294" s="173">
        <f t="shared" si="11"/>
        <v>55.386766790544428</v>
      </c>
      <c r="M294" s="385">
        <v>0.33037544142407632</v>
      </c>
      <c r="N294" s="169">
        <v>0</v>
      </c>
      <c r="O294" s="405">
        <v>0</v>
      </c>
      <c r="P294" s="272">
        <v>9826</v>
      </c>
      <c r="Q294" s="15">
        <v>1433</v>
      </c>
      <c r="R294" s="161">
        <v>0.1458375737838388</v>
      </c>
      <c r="S294" s="409">
        <v>1.0290202924360399</v>
      </c>
      <c r="T294" s="162">
        <v>1494430.539992122</v>
      </c>
      <c r="U294" s="162">
        <v>0</v>
      </c>
      <c r="V294" s="162">
        <v>0</v>
      </c>
      <c r="W294" s="162">
        <v>3240997.98</v>
      </c>
      <c r="X294" s="162">
        <v>396700.58757675107</v>
      </c>
      <c r="Y294" s="162">
        <v>0</v>
      </c>
      <c r="Z294" s="158">
        <v>0</v>
      </c>
      <c r="AA294" s="162">
        <v>845851.17142322753</v>
      </c>
      <c r="AB294" s="177">
        <f>SUM(Muut[[#This Row],[Arbetslöshetsgrad]:[Utbildningsbakgrund]])</f>
        <v>5977980.2789921006</v>
      </c>
      <c r="AD294" s="62"/>
    </row>
    <row r="295" spans="1:30" s="45" customFormat="1">
      <c r="A295" s="90">
        <v>931</v>
      </c>
      <c r="B295" s="154" t="s">
        <v>285</v>
      </c>
      <c r="C295" s="403">
        <v>5951</v>
      </c>
      <c r="D295" s="136">
        <v>227.66666666666666</v>
      </c>
      <c r="E295" s="41">
        <v>2427</v>
      </c>
      <c r="F295" s="338">
        <f t="shared" si="10"/>
        <v>9.3805795907155612E-2</v>
      </c>
      <c r="G295" s="385">
        <f>Muut[[#This Row],[Genomsnittlig arbetslöshetsgrad 2022, %]]/$F$12</f>
        <v>0.98836841382709661</v>
      </c>
      <c r="H295" s="169">
        <v>0</v>
      </c>
      <c r="I295" s="391">
        <v>12</v>
      </c>
      <c r="J295" s="397">
        <v>120</v>
      </c>
      <c r="K295" s="272">
        <v>1248.53</v>
      </c>
      <c r="L295" s="173">
        <f t="shared" si="11"/>
        <v>4.7664052926241265</v>
      </c>
      <c r="M295" s="385">
        <v>3.8390414587267205</v>
      </c>
      <c r="N295" s="169">
        <v>0</v>
      </c>
      <c r="O295" s="405">
        <v>0</v>
      </c>
      <c r="P295" s="272">
        <v>1340</v>
      </c>
      <c r="Q295" s="15">
        <v>204</v>
      </c>
      <c r="R295" s="161">
        <v>0.15223880597014924</v>
      </c>
      <c r="S295" s="409">
        <v>1.0741869641339075</v>
      </c>
      <c r="T295" s="162">
        <v>407430.93043355353</v>
      </c>
      <c r="U295" s="162">
        <v>0</v>
      </c>
      <c r="V295" s="162">
        <v>0</v>
      </c>
      <c r="W295" s="162">
        <v>206104.8</v>
      </c>
      <c r="X295" s="162">
        <v>948800.01648825919</v>
      </c>
      <c r="Y295" s="162">
        <v>0</v>
      </c>
      <c r="Z295" s="158">
        <v>0</v>
      </c>
      <c r="AA295" s="162">
        <v>181738.39470783592</v>
      </c>
      <c r="AB295" s="177">
        <f>SUM(Muut[[#This Row],[Arbetslöshetsgrad]:[Utbildningsbakgrund]])</f>
        <v>1744074.1416296486</v>
      </c>
      <c r="AD295" s="62"/>
    </row>
    <row r="296" spans="1:30" s="45" customFormat="1">
      <c r="A296" s="90">
        <v>934</v>
      </c>
      <c r="B296" s="154" t="s">
        <v>286</v>
      </c>
      <c r="C296" s="403">
        <v>2671</v>
      </c>
      <c r="D296" s="136">
        <v>62.583333333333336</v>
      </c>
      <c r="E296" s="41">
        <v>1173</v>
      </c>
      <c r="F296" s="338">
        <f t="shared" si="10"/>
        <v>5.335322534811026E-2</v>
      </c>
      <c r="G296" s="385">
        <f>Muut[[#This Row],[Genomsnittlig arbetslöshetsgrad 2022, %]]/$F$12</f>
        <v>0.56214695691152783</v>
      </c>
      <c r="H296" s="169">
        <v>0</v>
      </c>
      <c r="I296" s="391">
        <v>5</v>
      </c>
      <c r="J296" s="397">
        <v>50</v>
      </c>
      <c r="K296" s="272">
        <v>287.32</v>
      </c>
      <c r="L296" s="173">
        <f t="shared" si="11"/>
        <v>9.2962550466378957</v>
      </c>
      <c r="M296" s="385">
        <v>1.9683654800430994</v>
      </c>
      <c r="N296" s="169">
        <v>0</v>
      </c>
      <c r="O296" s="405">
        <v>0</v>
      </c>
      <c r="P296" s="272">
        <v>688</v>
      </c>
      <c r="Q296" s="15">
        <v>77</v>
      </c>
      <c r="R296" s="161">
        <v>0.1119186046511628</v>
      </c>
      <c r="S296" s="409">
        <v>0.78969028556298859</v>
      </c>
      <c r="T296" s="162">
        <v>104008.52553275354</v>
      </c>
      <c r="U296" s="162">
        <v>0</v>
      </c>
      <c r="V296" s="162">
        <v>0</v>
      </c>
      <c r="W296" s="162">
        <v>85877</v>
      </c>
      <c r="X296" s="162">
        <v>218344.14930951328</v>
      </c>
      <c r="Y296" s="162">
        <v>0</v>
      </c>
      <c r="Z296" s="158">
        <v>0</v>
      </c>
      <c r="AA296" s="162">
        <v>59966.340060362454</v>
      </c>
      <c r="AB296" s="177">
        <f>SUM(Muut[[#This Row],[Arbetslöshetsgrad]:[Utbildningsbakgrund]])</f>
        <v>468196.01490262931</v>
      </c>
      <c r="AD296" s="62"/>
    </row>
    <row r="297" spans="1:30" s="45" customFormat="1">
      <c r="A297" s="90">
        <v>935</v>
      </c>
      <c r="B297" s="154" t="s">
        <v>287</v>
      </c>
      <c r="C297" s="403">
        <v>2985</v>
      </c>
      <c r="D297" s="136">
        <v>153.41666666666666</v>
      </c>
      <c r="E297" s="41">
        <v>1322</v>
      </c>
      <c r="F297" s="338">
        <f t="shared" si="10"/>
        <v>0.1160489157841654</v>
      </c>
      <c r="G297" s="385">
        <f>Muut[[#This Row],[Genomsnittlig arbetslöshetsgrad 2022, %]]/$F$12</f>
        <v>1.222729168392467</v>
      </c>
      <c r="H297" s="169">
        <v>0</v>
      </c>
      <c r="I297" s="391">
        <v>13</v>
      </c>
      <c r="J297" s="397">
        <v>179</v>
      </c>
      <c r="K297" s="272">
        <v>372.47</v>
      </c>
      <c r="L297" s="173">
        <f t="shared" si="11"/>
        <v>8.0140682471071489</v>
      </c>
      <c r="M297" s="385">
        <v>2.2832882080937731</v>
      </c>
      <c r="N297" s="169">
        <v>0</v>
      </c>
      <c r="O297" s="405">
        <v>0</v>
      </c>
      <c r="P297" s="272">
        <v>814</v>
      </c>
      <c r="Q297" s="15">
        <v>122</v>
      </c>
      <c r="R297" s="161">
        <v>0.14987714987714987</v>
      </c>
      <c r="S297" s="409">
        <v>1.0575232746580141</v>
      </c>
      <c r="T297" s="162">
        <v>252824.87174122036</v>
      </c>
      <c r="U297" s="162">
        <v>0</v>
      </c>
      <c r="V297" s="162">
        <v>0</v>
      </c>
      <c r="W297" s="162">
        <v>307439.65999999997</v>
      </c>
      <c r="X297" s="162">
        <v>283052.5034571712</v>
      </c>
      <c r="Y297" s="162">
        <v>0</v>
      </c>
      <c r="Z297" s="158">
        <v>0</v>
      </c>
      <c r="AA297" s="162">
        <v>89745.179295104113</v>
      </c>
      <c r="AB297" s="177">
        <f>SUM(Muut[[#This Row],[Arbetslöshetsgrad]:[Utbildningsbakgrund]])</f>
        <v>933062.21449349553</v>
      </c>
      <c r="AD297" s="62"/>
    </row>
    <row r="298" spans="1:30" s="45" customFormat="1">
      <c r="A298" s="90">
        <v>936</v>
      </c>
      <c r="B298" s="154" t="s">
        <v>904</v>
      </c>
      <c r="C298" s="403">
        <v>6395</v>
      </c>
      <c r="D298" s="136">
        <v>204.66666666666666</v>
      </c>
      <c r="E298" s="41">
        <v>2535</v>
      </c>
      <c r="F298" s="338">
        <f t="shared" si="10"/>
        <v>8.0736357659434585E-2</v>
      </c>
      <c r="G298" s="385">
        <f>Muut[[#This Row],[Genomsnittlig arbetslöshetsgrad 2022, %]]/$F$12</f>
        <v>0.85066455634587812</v>
      </c>
      <c r="H298" s="169">
        <v>0</v>
      </c>
      <c r="I298" s="391">
        <v>9</v>
      </c>
      <c r="J298" s="397">
        <v>175</v>
      </c>
      <c r="K298" s="272">
        <v>1162.6300000000001</v>
      </c>
      <c r="L298" s="173">
        <f t="shared" si="11"/>
        <v>5.5004601635946084</v>
      </c>
      <c r="M298" s="385">
        <v>3.3267084904256943</v>
      </c>
      <c r="N298" s="169">
        <v>0</v>
      </c>
      <c r="O298" s="405">
        <v>0</v>
      </c>
      <c r="P298" s="272">
        <v>1525</v>
      </c>
      <c r="Q298" s="15">
        <v>217</v>
      </c>
      <c r="R298" s="161">
        <v>0.14229508196721311</v>
      </c>
      <c r="S298" s="409">
        <v>1.0040247040529013</v>
      </c>
      <c r="T298" s="162">
        <v>376828.78876661503</v>
      </c>
      <c r="U298" s="162">
        <v>0</v>
      </c>
      <c r="V298" s="162">
        <v>0</v>
      </c>
      <c r="W298" s="162">
        <v>300569.5</v>
      </c>
      <c r="X298" s="162">
        <v>883521.71206918918</v>
      </c>
      <c r="Y298" s="162">
        <v>0</v>
      </c>
      <c r="Z298" s="158">
        <v>0</v>
      </c>
      <c r="AA298" s="162">
        <v>182541.5808401524</v>
      </c>
      <c r="AB298" s="177">
        <f>SUM(Muut[[#This Row],[Arbetslöshetsgrad]:[Utbildningsbakgrund]])</f>
        <v>1743461.5816759567</v>
      </c>
      <c r="AD298" s="62"/>
    </row>
    <row r="299" spans="1:30" s="45" customFormat="1">
      <c r="A299" s="90">
        <v>946</v>
      </c>
      <c r="B299" s="154" t="s">
        <v>905</v>
      </c>
      <c r="C299" s="403">
        <v>6287</v>
      </c>
      <c r="D299" s="136">
        <v>112.5</v>
      </c>
      <c r="E299" s="41">
        <v>2906</v>
      </c>
      <c r="F299" s="338">
        <f t="shared" si="10"/>
        <v>3.8713007570543703E-2</v>
      </c>
      <c r="G299" s="385">
        <f>Muut[[#This Row],[Genomsnittlig arbetslöshetsgrad 2022, %]]/$F$12</f>
        <v>0.40789285477461568</v>
      </c>
      <c r="H299" s="169">
        <v>3</v>
      </c>
      <c r="I299" s="391">
        <v>5134</v>
      </c>
      <c r="J299" s="397">
        <v>382</v>
      </c>
      <c r="K299" s="272">
        <v>782.13</v>
      </c>
      <c r="L299" s="173">
        <f t="shared" si="11"/>
        <v>8.0383056525130101</v>
      </c>
      <c r="M299" s="385">
        <v>2.2764035505116507</v>
      </c>
      <c r="N299" s="169">
        <v>3</v>
      </c>
      <c r="O299" s="405">
        <v>495</v>
      </c>
      <c r="P299" s="272">
        <v>1802</v>
      </c>
      <c r="Q299" s="15">
        <v>219</v>
      </c>
      <c r="R299" s="161">
        <v>0.12153163152053274</v>
      </c>
      <c r="S299" s="409">
        <v>0.85751916850214494</v>
      </c>
      <c r="T299" s="162">
        <v>177637.53812184397</v>
      </c>
      <c r="U299" s="162">
        <v>129390.8609</v>
      </c>
      <c r="V299" s="162">
        <v>1403786.0262</v>
      </c>
      <c r="W299" s="162">
        <v>656100.28</v>
      </c>
      <c r="X299" s="162">
        <v>594366.94103943207</v>
      </c>
      <c r="Y299" s="162">
        <v>0</v>
      </c>
      <c r="Z299" s="158">
        <v>146529.9</v>
      </c>
      <c r="AA299" s="162">
        <v>153272.47024176398</v>
      </c>
      <c r="AB299" s="177">
        <f>SUM(Muut[[#This Row],[Arbetslöshetsgrad]:[Utbildningsbakgrund]])</f>
        <v>3261084.0165030397</v>
      </c>
      <c r="AD299" s="62"/>
    </row>
    <row r="300" spans="1:30" s="45" customFormat="1">
      <c r="A300" s="90">
        <v>976</v>
      </c>
      <c r="B300" s="154" t="s">
        <v>906</v>
      </c>
      <c r="C300" s="403">
        <v>3788</v>
      </c>
      <c r="D300" s="136">
        <v>184.16666666666666</v>
      </c>
      <c r="E300" s="41">
        <v>1512</v>
      </c>
      <c r="F300" s="338">
        <f t="shared" si="10"/>
        <v>0.12180335097001763</v>
      </c>
      <c r="G300" s="385">
        <f>Muut[[#This Row],[Genomsnittlig arbetslöshetsgrad 2022, %]]/$F$12</f>
        <v>1.2833597714603286</v>
      </c>
      <c r="H300" s="169">
        <v>0</v>
      </c>
      <c r="I300" s="391">
        <v>25</v>
      </c>
      <c r="J300" s="397">
        <v>111</v>
      </c>
      <c r="K300" s="272">
        <v>2029.3</v>
      </c>
      <c r="L300" s="173">
        <f t="shared" si="11"/>
        <v>1.866653525846351</v>
      </c>
      <c r="M300" s="385">
        <v>9.8027980415818625</v>
      </c>
      <c r="N300" s="169">
        <v>0</v>
      </c>
      <c r="O300" s="405">
        <v>0</v>
      </c>
      <c r="P300" s="272">
        <v>803</v>
      </c>
      <c r="Q300" s="15">
        <v>138</v>
      </c>
      <c r="R300" s="161">
        <v>0.17185554171855541</v>
      </c>
      <c r="S300" s="409">
        <v>1.2126013564796361</v>
      </c>
      <c r="T300" s="162">
        <v>336746.87922598782</v>
      </c>
      <c r="U300" s="162">
        <v>0</v>
      </c>
      <c r="V300" s="162">
        <v>0</v>
      </c>
      <c r="W300" s="162">
        <v>190646.94</v>
      </c>
      <c r="X300" s="162">
        <v>1542133.4477021974</v>
      </c>
      <c r="Y300" s="162">
        <v>0</v>
      </c>
      <c r="Z300" s="158">
        <v>0</v>
      </c>
      <c r="AA300" s="162">
        <v>130588.4838671444</v>
      </c>
      <c r="AB300" s="177">
        <f>SUM(Muut[[#This Row],[Arbetslöshetsgrad]:[Utbildningsbakgrund]])</f>
        <v>2200115.7507953295</v>
      </c>
      <c r="AD300" s="62"/>
    </row>
    <row r="301" spans="1:30" s="45" customFormat="1">
      <c r="A301" s="90">
        <v>977</v>
      </c>
      <c r="B301" s="154" t="s">
        <v>291</v>
      </c>
      <c r="C301" s="403">
        <v>15293</v>
      </c>
      <c r="D301" s="136">
        <v>522.58333333333337</v>
      </c>
      <c r="E301" s="41">
        <v>6983</v>
      </c>
      <c r="F301" s="338">
        <f t="shared" si="10"/>
        <v>7.483650770919853E-2</v>
      </c>
      <c r="G301" s="385">
        <f>Muut[[#This Row],[Genomsnittlig arbetslöshetsgrad 2022, %]]/$F$12</f>
        <v>0.78850181596569791</v>
      </c>
      <c r="H301" s="169">
        <v>0</v>
      </c>
      <c r="I301" s="391">
        <v>42</v>
      </c>
      <c r="J301" s="397">
        <v>259</v>
      </c>
      <c r="K301" s="272">
        <v>569.83000000000004</v>
      </c>
      <c r="L301" s="173">
        <f t="shared" si="11"/>
        <v>26.837828826141127</v>
      </c>
      <c r="M301" s="385">
        <v>0.68181474909978868</v>
      </c>
      <c r="N301" s="169">
        <v>0</v>
      </c>
      <c r="O301" s="405">
        <v>0</v>
      </c>
      <c r="P301" s="272">
        <v>4587</v>
      </c>
      <c r="Q301" s="15">
        <v>407</v>
      </c>
      <c r="R301" s="161">
        <v>8.8729016786570747E-2</v>
      </c>
      <c r="S301" s="409">
        <v>0.6260660845648085</v>
      </c>
      <c r="T301" s="162">
        <v>835296.33147119789</v>
      </c>
      <c r="U301" s="162">
        <v>0</v>
      </c>
      <c r="V301" s="162">
        <v>0</v>
      </c>
      <c r="W301" s="162">
        <v>444842.86</v>
      </c>
      <c r="X301" s="162">
        <v>433033.0175450368</v>
      </c>
      <c r="Y301" s="162">
        <v>0</v>
      </c>
      <c r="Z301" s="158">
        <v>0</v>
      </c>
      <c r="AA301" s="162">
        <v>272201.00598642661</v>
      </c>
      <c r="AB301" s="177">
        <f>SUM(Muut[[#This Row],[Arbetslöshetsgrad]:[Utbildningsbakgrund]])</f>
        <v>1985373.2150026611</v>
      </c>
      <c r="AD301" s="62"/>
    </row>
    <row r="302" spans="1:30" s="45" customFormat="1">
      <c r="A302" s="90">
        <v>980</v>
      </c>
      <c r="B302" s="154" t="s">
        <v>292</v>
      </c>
      <c r="C302" s="403">
        <v>33607</v>
      </c>
      <c r="D302" s="136">
        <v>910.75</v>
      </c>
      <c r="E302" s="41">
        <v>16166</v>
      </c>
      <c r="F302" s="338">
        <f t="shared" si="10"/>
        <v>5.6337374737102562E-2</v>
      </c>
      <c r="G302" s="385">
        <f>Muut[[#This Row],[Genomsnittlig arbetslöshetsgrad 2022, %]]/$F$12</f>
        <v>0.59358892667148411</v>
      </c>
      <c r="H302" s="169">
        <v>0</v>
      </c>
      <c r="I302" s="391">
        <v>124</v>
      </c>
      <c r="J302" s="397">
        <v>989</v>
      </c>
      <c r="K302" s="272">
        <v>1115.75</v>
      </c>
      <c r="L302" s="173">
        <f t="shared" si="11"/>
        <v>30.120546717454626</v>
      </c>
      <c r="M302" s="385">
        <v>0.60750648715398947</v>
      </c>
      <c r="N302" s="169">
        <v>0</v>
      </c>
      <c r="O302" s="405">
        <v>0</v>
      </c>
      <c r="P302" s="272">
        <v>11292</v>
      </c>
      <c r="Q302" s="15">
        <v>930</v>
      </c>
      <c r="R302" s="161">
        <v>8.2359192348565355E-2</v>
      </c>
      <c r="S302" s="409">
        <v>0.58112102386544495</v>
      </c>
      <c r="T302" s="162">
        <v>1381849.4316725859</v>
      </c>
      <c r="U302" s="162">
        <v>0</v>
      </c>
      <c r="V302" s="162">
        <v>0</v>
      </c>
      <c r="W302" s="162">
        <v>1698647.06</v>
      </c>
      <c r="X302" s="162">
        <v>847896.02043745469</v>
      </c>
      <c r="Y302" s="162">
        <v>0</v>
      </c>
      <c r="Z302" s="158">
        <v>0</v>
      </c>
      <c r="AA302" s="162">
        <v>555230.34470037802</v>
      </c>
      <c r="AB302" s="177">
        <f>SUM(Muut[[#This Row],[Arbetslöshetsgrad]:[Utbildningsbakgrund]])</f>
        <v>4483622.8568104189</v>
      </c>
      <c r="AD302" s="62"/>
    </row>
    <row r="303" spans="1:30" s="45" customFormat="1">
      <c r="A303" s="90">
        <v>981</v>
      </c>
      <c r="B303" s="154" t="s">
        <v>293</v>
      </c>
      <c r="C303" s="403">
        <v>2237</v>
      </c>
      <c r="D303" s="136">
        <v>85.416666666666671</v>
      </c>
      <c r="E303" s="41">
        <v>1070</v>
      </c>
      <c r="F303" s="338">
        <f t="shared" si="10"/>
        <v>7.9828660436137081E-2</v>
      </c>
      <c r="G303" s="385">
        <f>Muut[[#This Row],[Genomsnittlig arbetslöshetsgrad 2022, %]]/$F$12</f>
        <v>0.84110076280679069</v>
      </c>
      <c r="H303" s="169">
        <v>0</v>
      </c>
      <c r="I303" s="391">
        <v>12</v>
      </c>
      <c r="J303" s="397">
        <v>47</v>
      </c>
      <c r="K303" s="272">
        <v>182.76</v>
      </c>
      <c r="L303" s="173">
        <f t="shared" si="11"/>
        <v>12.240096301159992</v>
      </c>
      <c r="M303" s="385">
        <v>1.4949578072963647</v>
      </c>
      <c r="N303" s="169">
        <v>0</v>
      </c>
      <c r="O303" s="405">
        <v>0</v>
      </c>
      <c r="P303" s="272">
        <v>653</v>
      </c>
      <c r="Q303" s="15">
        <v>83</v>
      </c>
      <c r="R303" s="161">
        <v>0.12710566615620214</v>
      </c>
      <c r="S303" s="409">
        <v>0.89684918889419263</v>
      </c>
      <c r="T303" s="162">
        <v>130334.44249124423</v>
      </c>
      <c r="U303" s="162">
        <v>0</v>
      </c>
      <c r="V303" s="162">
        <v>0</v>
      </c>
      <c r="W303" s="162">
        <v>80724.38</v>
      </c>
      <c r="X303" s="162">
        <v>138885.48213770933</v>
      </c>
      <c r="Y303" s="162">
        <v>0</v>
      </c>
      <c r="Z303" s="158">
        <v>0</v>
      </c>
      <c r="AA303" s="162">
        <v>57037.733998865864</v>
      </c>
      <c r="AB303" s="177">
        <f>SUM(Muut[[#This Row],[Arbetslöshetsgrad]:[Utbildningsbakgrund]])</f>
        <v>406982.03862781945</v>
      </c>
      <c r="AD303" s="62"/>
    </row>
    <row r="304" spans="1:30" s="45" customFormat="1">
      <c r="A304" s="90">
        <v>989</v>
      </c>
      <c r="B304" s="154" t="s">
        <v>907</v>
      </c>
      <c r="C304" s="403">
        <v>5406</v>
      </c>
      <c r="D304" s="136">
        <v>144.33333333333334</v>
      </c>
      <c r="E304" s="41">
        <v>2243</v>
      </c>
      <c r="F304" s="338">
        <f t="shared" si="10"/>
        <v>6.4348342993015312E-2</v>
      </c>
      <c r="G304" s="385">
        <f>Muut[[#This Row],[Genomsnittlig arbetslöshetsgrad 2022, %]]/$F$12</f>
        <v>0.67799509701251881</v>
      </c>
      <c r="H304" s="169">
        <v>0</v>
      </c>
      <c r="I304" s="391">
        <v>6</v>
      </c>
      <c r="J304" s="397">
        <v>86</v>
      </c>
      <c r="K304" s="272">
        <v>805.81</v>
      </c>
      <c r="L304" s="173">
        <f t="shared" si="11"/>
        <v>6.7087775033816905</v>
      </c>
      <c r="M304" s="385">
        <v>2.7275353100106252</v>
      </c>
      <c r="N304" s="169">
        <v>0</v>
      </c>
      <c r="O304" s="405">
        <v>0</v>
      </c>
      <c r="P304" s="272">
        <v>1382</v>
      </c>
      <c r="Q304" s="15">
        <v>168</v>
      </c>
      <c r="R304" s="161">
        <v>0.12156295224312591</v>
      </c>
      <c r="S304" s="409">
        <v>0.85774016545297116</v>
      </c>
      <c r="T304" s="162">
        <v>253891.27832052909</v>
      </c>
      <c r="U304" s="162">
        <v>0</v>
      </c>
      <c r="V304" s="162">
        <v>0</v>
      </c>
      <c r="W304" s="162">
        <v>147708.44</v>
      </c>
      <c r="X304" s="162">
        <v>612362.17094215134</v>
      </c>
      <c r="Y304" s="162">
        <v>0</v>
      </c>
      <c r="Z304" s="158">
        <v>0</v>
      </c>
      <c r="AA304" s="162">
        <v>131828.29899809399</v>
      </c>
      <c r="AB304" s="177">
        <f>SUM(Muut[[#This Row],[Arbetslöshetsgrad]:[Utbildningsbakgrund]])</f>
        <v>1145790.1882607744</v>
      </c>
      <c r="AD304" s="62"/>
    </row>
    <row r="305" spans="1:30">
      <c r="A305" s="90">
        <v>992</v>
      </c>
      <c r="B305" s="154" t="s">
        <v>295</v>
      </c>
      <c r="C305" s="404">
        <v>18120</v>
      </c>
      <c r="D305" s="386">
        <v>948.66666666666663</v>
      </c>
      <c r="E305" s="387">
        <v>7919</v>
      </c>
      <c r="F305" s="338">
        <f t="shared" si="10"/>
        <v>0.11979627057288378</v>
      </c>
      <c r="G305" s="385">
        <f>Muut[[#This Row],[Genomsnittlig arbetslöshetsgrad 2022, %]]/$F$12</f>
        <v>1.2622125187841504</v>
      </c>
      <c r="H305" s="394">
        <v>0</v>
      </c>
      <c r="I305" s="395">
        <v>21</v>
      </c>
      <c r="J305" s="399">
        <v>331</v>
      </c>
      <c r="K305" s="402">
        <v>884.61</v>
      </c>
      <c r="L305" s="173">
        <f t="shared" si="11"/>
        <v>20.483602943670093</v>
      </c>
      <c r="M305" s="385">
        <v>0.89332074917675186</v>
      </c>
      <c r="N305" s="394">
        <v>0</v>
      </c>
      <c r="O305" s="406">
        <v>0</v>
      </c>
      <c r="P305" s="402">
        <v>4918</v>
      </c>
      <c r="Q305" s="410">
        <v>552</v>
      </c>
      <c r="R305" s="411">
        <v>0.11224074827165514</v>
      </c>
      <c r="S305" s="412">
        <v>0.79196330968129147</v>
      </c>
      <c r="T305" s="162">
        <v>1584294.316512347</v>
      </c>
      <c r="U305" s="162">
        <v>0</v>
      </c>
      <c r="V305" s="162">
        <v>0</v>
      </c>
      <c r="W305" s="162">
        <v>568505.74</v>
      </c>
      <c r="X305" s="162">
        <v>672244.9461251864</v>
      </c>
      <c r="Y305" s="162">
        <v>0</v>
      </c>
      <c r="Z305" s="158">
        <v>0</v>
      </c>
      <c r="AA305" s="162">
        <v>407981.16612361278</v>
      </c>
      <c r="AB305" s="177">
        <f>SUM(Muut[[#This Row],[Arbetslöshetsgrad]:[Utbildningsbakgrund]])</f>
        <v>3233026.1687611463</v>
      </c>
      <c r="AC305"/>
      <c r="AD305" s="120"/>
    </row>
  </sheetData>
  <pageMargins left="0.31496062992125984" right="0.31496062992125984" top="0.55118110236220474" bottom="0.55118110236220474" header="0.31496062992125984" footer="0.31496062992125984"/>
  <pageSetup paperSize="9" scale="75" orientation="landscape" r:id="rId1"/>
  <ignoredErrors>
    <ignoredError sqref="S12:S14 C12:C16 C17:C305 G13:G305 M13:M305 S15:S305" calculatedColumn="1"/>
  </ignoredErrors>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0"/>
  <sheetViews>
    <sheetView zoomScale="80" zoomScaleNormal="80" workbookViewId="0">
      <pane xSplit="2" ySplit="7" topLeftCell="C8" activePane="bottomRight" state="frozen"/>
      <selection activeCell="G29" sqref="G29"/>
      <selection pane="topRight" activeCell="G29" sqref="G29"/>
      <selection pane="bottomLeft" activeCell="G29" sqref="G29"/>
      <selection pane="bottomRight" activeCell="P6" sqref="P6"/>
    </sheetView>
  </sheetViews>
  <sheetFormatPr defaultRowHeight="15"/>
  <cols>
    <col min="1" max="1" width="10.625" style="23" customWidth="1"/>
    <col min="2" max="2" width="17.625" style="196" bestFit="1" customWidth="1"/>
    <col min="3" max="3" width="14.125" style="139" customWidth="1"/>
    <col min="4" max="4" width="15.125" style="156" customWidth="1"/>
    <col min="5" max="5" width="17.125" style="197" customWidth="1"/>
    <col min="6" max="6" width="17.375" style="156" bestFit="1" customWidth="1"/>
    <col min="7" max="7" width="19.125" style="197" bestFit="1" customWidth="1"/>
    <col min="8" max="8" width="15.375" style="14" bestFit="1" customWidth="1"/>
    <col min="9" max="9" width="16.375" style="14" bestFit="1" customWidth="1"/>
    <col min="10" max="10" width="24.625" style="197" customWidth="1"/>
    <col min="11" max="11" width="31.375" style="197" bestFit="1" customWidth="1"/>
    <col min="12" max="12" width="19.125" style="197" customWidth="1"/>
    <col min="13" max="13" width="15.125" style="197" bestFit="1" customWidth="1"/>
    <col min="14" max="14" width="21.375" style="197" customWidth="1"/>
    <col min="15" max="15" width="19.375" customWidth="1"/>
    <col min="16" max="16" width="13.375" style="139" customWidth="1"/>
    <col min="17" max="17" width="20.375" style="132" bestFit="1" customWidth="1"/>
    <col min="18" max="18" width="26.125" style="132" bestFit="1" customWidth="1"/>
    <col min="19" max="20" width="26.125" style="132" customWidth="1"/>
    <col min="21" max="21" width="12.125" style="226" bestFit="1" customWidth="1"/>
    <col min="22" max="22" width="9.875" style="11" customWidth="1"/>
    <col min="23" max="23" width="8.625" style="11"/>
    <col min="24" max="24" width="9" style="11" bestFit="1" customWidth="1"/>
    <col min="25" max="25" width="8.625" style="11"/>
  </cols>
  <sheetData>
    <row r="1" spans="1:30" ht="23.25">
      <c r="A1" s="319" t="s">
        <v>935</v>
      </c>
      <c r="D1" s="157"/>
      <c r="K1" s="228"/>
      <c r="L1" s="228"/>
      <c r="M1" s="228"/>
      <c r="P1" s="239" t="s">
        <v>817</v>
      </c>
      <c r="Q1" s="193"/>
      <c r="R1" s="193"/>
      <c r="S1" s="193"/>
      <c r="T1" s="193"/>
      <c r="U1" s="154"/>
    </row>
    <row r="2" spans="1:30" ht="29.25">
      <c r="A2" s="23" t="s">
        <v>358</v>
      </c>
      <c r="B2" s="326"/>
      <c r="C2" s="132"/>
      <c r="D2" s="341"/>
      <c r="E2" s="341"/>
      <c r="F2" s="341"/>
      <c r="G2" s="341"/>
      <c r="H2" s="341"/>
      <c r="I2" s="341"/>
      <c r="J2" s="341"/>
      <c r="K2" s="341"/>
      <c r="L2" s="341"/>
      <c r="M2" s="341"/>
      <c r="N2" s="341"/>
      <c r="P2" s="227" t="s">
        <v>942</v>
      </c>
      <c r="Q2" s="227" t="s">
        <v>943</v>
      </c>
      <c r="R2" s="227" t="s">
        <v>944</v>
      </c>
      <c r="S2" s="350" t="s">
        <v>945</v>
      </c>
      <c r="T2" s="350" t="s">
        <v>946</v>
      </c>
      <c r="U2" s="162"/>
      <c r="AD2" s="106"/>
    </row>
    <row r="3" spans="1:30">
      <c r="C3" s="341"/>
      <c r="D3" s="341"/>
      <c r="E3" s="341"/>
      <c r="F3" s="341"/>
      <c r="G3" s="341"/>
      <c r="H3" s="341"/>
      <c r="I3" s="341"/>
      <c r="J3" s="341"/>
      <c r="K3" s="341"/>
      <c r="L3" s="341"/>
      <c r="M3" s="341"/>
      <c r="N3" s="341"/>
      <c r="O3" s="341"/>
      <c r="P3" s="191">
        <v>62.59</v>
      </c>
      <c r="Q3" s="191">
        <v>915.13</v>
      </c>
      <c r="R3" s="191">
        <v>13.1</v>
      </c>
      <c r="S3" s="349">
        <v>19.309999999999999</v>
      </c>
      <c r="T3" s="349">
        <v>10.24</v>
      </c>
      <c r="U3" s="154"/>
      <c r="V3" s="353"/>
      <c r="Z3" s="103"/>
      <c r="AA3" s="106"/>
      <c r="AD3" s="106"/>
    </row>
    <row r="4" spans="1:30">
      <c r="A4" s="230"/>
      <c r="B4" s="231"/>
      <c r="C4" s="232"/>
      <c r="D4" s="233"/>
      <c r="E4" s="233"/>
      <c r="F4" s="233"/>
      <c r="G4" s="233"/>
      <c r="H4" s="234"/>
      <c r="I4" s="234"/>
      <c r="J4" s="233"/>
      <c r="K4" s="235"/>
      <c r="L4" s="235"/>
      <c r="M4" s="235"/>
      <c r="N4" s="233"/>
      <c r="O4" s="348"/>
      <c r="P4" s="335"/>
      <c r="Q4" s="335"/>
      <c r="R4" s="335"/>
      <c r="S4" s="335"/>
      <c r="T4" s="335"/>
      <c r="U4" s="335"/>
      <c r="Z4" s="11"/>
    </row>
    <row r="5" spans="1:30">
      <c r="A5" s="230"/>
      <c r="B5" s="231"/>
      <c r="C5" s="187" t="s">
        <v>952</v>
      </c>
      <c r="D5" s="233"/>
      <c r="E5" s="233"/>
      <c r="F5" s="233"/>
      <c r="G5" s="233"/>
      <c r="H5" s="330"/>
      <c r="I5" s="330"/>
      <c r="J5" s="189"/>
      <c r="K5" s="331"/>
      <c r="L5" s="331"/>
      <c r="M5" s="331"/>
      <c r="N5" s="233"/>
      <c r="O5" s="348"/>
      <c r="P5" s="237" t="s">
        <v>364</v>
      </c>
      <c r="Q5" s="238"/>
      <c r="R5" s="238"/>
      <c r="S5" s="238"/>
      <c r="T5" s="238"/>
      <c r="U5" s="236"/>
      <c r="Z5" s="11"/>
    </row>
    <row r="6" spans="1:30" s="215" customFormat="1" ht="64.5" customHeight="1">
      <c r="A6" s="223" t="s">
        <v>805</v>
      </c>
      <c r="B6" s="224" t="s">
        <v>787</v>
      </c>
      <c r="C6" s="413" t="s">
        <v>947</v>
      </c>
      <c r="D6" s="418" t="s">
        <v>936</v>
      </c>
      <c r="E6" s="422" t="s">
        <v>937</v>
      </c>
      <c r="F6" s="382" t="s">
        <v>1006</v>
      </c>
      <c r="G6" s="423" t="s">
        <v>938</v>
      </c>
      <c r="H6" s="422" t="s">
        <v>948</v>
      </c>
      <c r="I6" s="432" t="s">
        <v>949</v>
      </c>
      <c r="J6" s="433" t="s">
        <v>950</v>
      </c>
      <c r="K6" s="423" t="s">
        <v>951</v>
      </c>
      <c r="L6" s="438" t="s">
        <v>939</v>
      </c>
      <c r="M6" s="433" t="s">
        <v>940</v>
      </c>
      <c r="N6" s="423" t="s">
        <v>941</v>
      </c>
      <c r="O6" s="445" t="s">
        <v>1007</v>
      </c>
      <c r="P6" s="229" t="s">
        <v>942</v>
      </c>
      <c r="Q6" s="219" t="s">
        <v>943</v>
      </c>
      <c r="R6" s="219" t="s">
        <v>944</v>
      </c>
      <c r="S6" s="219" t="s">
        <v>945</v>
      </c>
      <c r="T6" s="219" t="s">
        <v>946</v>
      </c>
      <c r="U6" s="220" t="s">
        <v>804</v>
      </c>
      <c r="V6" s="225"/>
      <c r="W6" s="225"/>
      <c r="X6" s="225"/>
      <c r="Y6" s="225"/>
    </row>
    <row r="7" spans="1:30" s="31" customFormat="1">
      <c r="B7" s="196" t="s">
        <v>804</v>
      </c>
      <c r="C7" s="414">
        <f>SUM(C8:C300)</f>
        <v>5533611</v>
      </c>
      <c r="D7" s="419"/>
      <c r="E7" s="424"/>
      <c r="F7" s="167">
        <f>SUM(F8:F300)</f>
        <v>2035</v>
      </c>
      <c r="G7" s="425">
        <f>Lisäosat[[#This Row],[Samiskspråkiga invånare, 31.12.2022]]/Lisäosat[[#This Row],[Invånarantal 31.12.2022]]</f>
        <v>3.6775263024451846E-4</v>
      </c>
      <c r="H7" s="172">
        <f>SUM(H8:H300)</f>
        <v>2362494</v>
      </c>
      <c r="I7" s="167">
        <f>SUM(I8:I300)</f>
        <v>2363007</v>
      </c>
      <c r="J7" s="352">
        <v>0.99984103806984104</v>
      </c>
      <c r="K7" s="434">
        <v>1</v>
      </c>
      <c r="L7" s="439"/>
      <c r="M7" s="14">
        <f>SUM(M8:M300)</f>
        <v>3788663.6812551469</v>
      </c>
      <c r="N7" s="440">
        <f>M7/C7</f>
        <v>0.68466389871914501</v>
      </c>
      <c r="O7" s="446">
        <v>0.12156988932900219</v>
      </c>
      <c r="P7" s="199">
        <f>SUM(P8:P300)</f>
        <v>65290684.992739238</v>
      </c>
      <c r="Q7" s="29">
        <f>SUM(Q8:Q300)</f>
        <v>1178687.44</v>
      </c>
      <c r="R7" s="29">
        <f>SUM(R8:R300)</f>
        <v>72285664.632083371</v>
      </c>
      <c r="S7" s="29">
        <f t="shared" ref="S7:T7" si="0">SUM(S8:S300)</f>
        <v>106854028.41000012</v>
      </c>
      <c r="T7" s="29">
        <f t="shared" si="0"/>
        <v>32044755.247979473</v>
      </c>
      <c r="U7" s="181">
        <f>SUM(U8:U300)</f>
        <v>277653820.72280204</v>
      </c>
      <c r="V7" s="30"/>
      <c r="W7" s="30"/>
      <c r="X7" s="107"/>
      <c r="Y7" s="107"/>
    </row>
    <row r="8" spans="1:30">
      <c r="A8" s="23">
        <v>5</v>
      </c>
      <c r="B8" s="196" t="s">
        <v>3</v>
      </c>
      <c r="C8" s="415">
        <v>9183</v>
      </c>
      <c r="D8" s="420">
        <v>0.6011333333333333</v>
      </c>
      <c r="E8" s="426">
        <v>0</v>
      </c>
      <c r="F8" s="158">
        <v>0</v>
      </c>
      <c r="G8" s="427">
        <v>0</v>
      </c>
      <c r="H8" s="259">
        <v>3430</v>
      </c>
      <c r="I8" s="14">
        <v>3393</v>
      </c>
      <c r="J8" s="336">
        <v>1.0109048040082522</v>
      </c>
      <c r="K8" s="435">
        <v>1.011124315323183</v>
      </c>
      <c r="L8" s="441">
        <v>0.52820144806866898</v>
      </c>
      <c r="M8" s="14">
        <f>Lisäosat[[#This Row],[Koefficient för främjande av välfärd och hälsa (HYTE) (inkl. Kultur-indikator)]]*Lisäosat[[#This Row],[Invånarantal 31.12.2022]]</f>
        <v>4850.4738976145873</v>
      </c>
      <c r="N8" s="435">
        <f>Lisäosat[[#This Row],[Koefficient för främjande av välfärd och hälsa (HYTE) (inkl. Kultur-indikator)]]/$N$7</f>
        <v>0.77147553574362149</v>
      </c>
      <c r="O8" s="447">
        <v>0</v>
      </c>
      <c r="P8" s="138">
        <v>345509.781166</v>
      </c>
      <c r="Q8" s="35">
        <v>0</v>
      </c>
      <c r="R8" s="35">
        <v>121635.52509772754</v>
      </c>
      <c r="S8" s="35">
        <v>136800.91960180725</v>
      </c>
      <c r="T8" s="35">
        <v>0</v>
      </c>
      <c r="U8" s="314">
        <f>SUM(P8:T8)</f>
        <v>603946.22586553474</v>
      </c>
      <c r="X8" s="10"/>
      <c r="Y8" s="10"/>
      <c r="Z8" s="108"/>
    </row>
    <row r="9" spans="1:30">
      <c r="A9" s="23">
        <v>9</v>
      </c>
      <c r="B9" s="196" t="s">
        <v>4</v>
      </c>
      <c r="C9" s="415">
        <v>2447</v>
      </c>
      <c r="D9" s="420">
        <v>2.8199999999999999E-2</v>
      </c>
      <c r="E9" s="426">
        <v>0</v>
      </c>
      <c r="F9" s="158">
        <v>0</v>
      </c>
      <c r="G9" s="427">
        <v>0</v>
      </c>
      <c r="H9" s="259">
        <v>696</v>
      </c>
      <c r="I9" s="14">
        <v>981</v>
      </c>
      <c r="J9" s="336">
        <v>0.70948012232415902</v>
      </c>
      <c r="K9" s="435">
        <v>0.70963418125626732</v>
      </c>
      <c r="L9" s="441">
        <v>0.61471772564324201</v>
      </c>
      <c r="M9" s="14">
        <f>Lisäosat[[#This Row],[Koefficient för främjande av välfärd och hälsa (HYTE) (inkl. Kultur-indikator)]]*Lisäosat[[#This Row],[Invånarantal 31.12.2022]]</f>
        <v>1504.2142746490133</v>
      </c>
      <c r="N9" s="435">
        <f>Lisäosat[[#This Row],[Koefficient för främjande av välfärd och hälsa (HYTE) (inkl. Kultur-indikator)]]/$N$7</f>
        <v>0.89783867207434642</v>
      </c>
      <c r="O9" s="447">
        <v>0</v>
      </c>
      <c r="P9" s="138">
        <v>4319.0479859999996</v>
      </c>
      <c r="Q9" s="35">
        <v>0</v>
      </c>
      <c r="R9" s="35">
        <v>22747.820424096528</v>
      </c>
      <c r="S9" s="35">
        <v>42424.286862228029</v>
      </c>
      <c r="T9" s="35">
        <v>0</v>
      </c>
      <c r="U9" s="314">
        <f>SUM(P9:T9)</f>
        <v>69491.155272324555</v>
      </c>
      <c r="X9" s="10"/>
      <c r="Y9" s="10"/>
      <c r="Z9" s="108"/>
    </row>
    <row r="10" spans="1:30">
      <c r="A10" s="23">
        <v>10</v>
      </c>
      <c r="B10" s="196" t="s">
        <v>5</v>
      </c>
      <c r="C10" s="415">
        <v>11102</v>
      </c>
      <c r="D10" s="420">
        <v>0.54486666666666661</v>
      </c>
      <c r="E10" s="426">
        <v>0</v>
      </c>
      <c r="F10" s="158">
        <v>1</v>
      </c>
      <c r="G10" s="427">
        <v>9.0073860565663844E-5</v>
      </c>
      <c r="H10" s="259">
        <v>4154</v>
      </c>
      <c r="I10" s="14">
        <v>4215</v>
      </c>
      <c r="J10" s="336">
        <v>0.98552787663107944</v>
      </c>
      <c r="K10" s="435">
        <v>0.98574187751349929</v>
      </c>
      <c r="L10" s="441">
        <v>0.59334019783924596</v>
      </c>
      <c r="M10" s="14">
        <f>Lisäosat[[#This Row],[Koefficient för främjande av välfärd och hälsa (HYTE) (inkl. Kultur-indikator)]]*Lisäosat[[#This Row],[Invånarantal 31.12.2022]]</f>
        <v>6587.2628764113088</v>
      </c>
      <c r="N10" s="435">
        <f>Lisäosat[[#This Row],[Koefficient för främjande av välfärd och hälsa (HYTE) (inkl. Kultur-indikator)]]/$N$7</f>
        <v>0.86661528225638074</v>
      </c>
      <c r="O10" s="447">
        <v>0</v>
      </c>
      <c r="P10" s="138">
        <v>378613.77820933331</v>
      </c>
      <c r="Q10" s="35">
        <v>0</v>
      </c>
      <c r="R10" s="35">
        <v>143362.55284642879</v>
      </c>
      <c r="S10" s="35">
        <v>185784.65489631565</v>
      </c>
      <c r="T10" s="35">
        <v>0</v>
      </c>
      <c r="U10" s="314">
        <f t="shared" ref="U10:U72" si="1">SUM(P10:T10)</f>
        <v>707760.98595207778</v>
      </c>
      <c r="X10" s="10"/>
      <c r="Y10" s="10"/>
      <c r="Z10" s="108"/>
    </row>
    <row r="11" spans="1:30">
      <c r="A11" s="23">
        <v>16</v>
      </c>
      <c r="B11" s="196" t="s">
        <v>6</v>
      </c>
      <c r="C11" s="415">
        <v>8014</v>
      </c>
      <c r="D11" s="420">
        <v>0</v>
      </c>
      <c r="E11" s="426">
        <v>0</v>
      </c>
      <c r="F11" s="158">
        <v>3</v>
      </c>
      <c r="G11" s="427">
        <v>3.7434489643124529E-4</v>
      </c>
      <c r="H11" s="259">
        <v>2334</v>
      </c>
      <c r="I11" s="14">
        <v>2925</v>
      </c>
      <c r="J11" s="336">
        <v>0.79794871794871791</v>
      </c>
      <c r="K11" s="435">
        <v>0.7981219872532358</v>
      </c>
      <c r="L11" s="441">
        <v>0.66761520654638795</v>
      </c>
      <c r="M11" s="14">
        <f>Lisäosat[[#This Row],[Koefficient för främjande av välfärd och hälsa (HYTE) (inkl. Kultur-indikator)]]*Lisäosat[[#This Row],[Invånarantal 31.12.2022]]</f>
        <v>5350.2682652627527</v>
      </c>
      <c r="N11" s="435">
        <f>Lisäosat[[#This Row],[Koefficient för främjande av välfärd och hälsa (HYTE) (inkl. Kultur-indikator)]]/$N$7</f>
        <v>0.97509918048161826</v>
      </c>
      <c r="O11" s="447">
        <v>0</v>
      </c>
      <c r="P11" s="138">
        <v>0</v>
      </c>
      <c r="Q11" s="35">
        <v>0</v>
      </c>
      <c r="R11" s="35">
        <v>83789.559836601344</v>
      </c>
      <c r="S11" s="35">
        <v>150896.92971325177</v>
      </c>
      <c r="T11" s="35">
        <v>0</v>
      </c>
      <c r="U11" s="314">
        <f t="shared" si="1"/>
        <v>234686.48954985311</v>
      </c>
      <c r="X11" s="10"/>
      <c r="Y11" s="10"/>
      <c r="Z11" s="108"/>
    </row>
    <row r="12" spans="1:30">
      <c r="A12" s="23">
        <v>18</v>
      </c>
      <c r="B12" s="196" t="s">
        <v>7</v>
      </c>
      <c r="C12" s="415">
        <v>4763</v>
      </c>
      <c r="D12" s="420">
        <v>0</v>
      </c>
      <c r="E12" s="426">
        <v>0</v>
      </c>
      <c r="F12" s="158">
        <v>0</v>
      </c>
      <c r="G12" s="427">
        <v>0</v>
      </c>
      <c r="H12" s="259">
        <v>1352</v>
      </c>
      <c r="I12" s="14">
        <v>2198</v>
      </c>
      <c r="J12" s="336">
        <v>0.61510464058234759</v>
      </c>
      <c r="K12" s="435">
        <v>0.61523820650066052</v>
      </c>
      <c r="L12" s="441">
        <v>0.51756004788173104</v>
      </c>
      <c r="M12" s="14">
        <f>Lisäosat[[#This Row],[Koefficient för främjande av välfärd och hälsa (HYTE) (inkl. Kultur-indikator)]]*Lisäosat[[#This Row],[Invånarantal 31.12.2022]]</f>
        <v>2465.1385080606851</v>
      </c>
      <c r="N12" s="435">
        <f>Lisäosat[[#This Row],[Koefficient för främjande av välfärd och hälsa (HYTE) (inkl. Kultur-indikator)]]/$N$7</f>
        <v>0.75593301888703579</v>
      </c>
      <c r="O12" s="447">
        <v>0</v>
      </c>
      <c r="P12" s="138">
        <v>0</v>
      </c>
      <c r="Q12" s="35">
        <v>0</v>
      </c>
      <c r="R12" s="35">
        <v>38387.972466070663</v>
      </c>
      <c r="S12" s="35">
        <v>69525.828190597342</v>
      </c>
      <c r="T12" s="35">
        <v>0</v>
      </c>
      <c r="U12" s="314">
        <f t="shared" si="1"/>
        <v>107913.800656668</v>
      </c>
      <c r="X12" s="10"/>
      <c r="Y12" s="10"/>
      <c r="Z12" s="108"/>
    </row>
    <row r="13" spans="1:30">
      <c r="A13" s="23">
        <v>19</v>
      </c>
      <c r="B13" s="196" t="s">
        <v>8</v>
      </c>
      <c r="C13" s="415">
        <v>3965</v>
      </c>
      <c r="D13" s="420">
        <v>0</v>
      </c>
      <c r="E13" s="426">
        <v>0</v>
      </c>
      <c r="F13" s="158">
        <v>0</v>
      </c>
      <c r="G13" s="427">
        <v>0</v>
      </c>
      <c r="H13" s="259">
        <v>1165</v>
      </c>
      <c r="I13" s="14">
        <v>1793</v>
      </c>
      <c r="J13" s="336">
        <v>0.64974902398215284</v>
      </c>
      <c r="K13" s="435">
        <v>0.64989011269996666</v>
      </c>
      <c r="L13" s="441">
        <v>0.44205981307470799</v>
      </c>
      <c r="M13" s="14">
        <f>Lisäosat[[#This Row],[Koefficient för främjande av välfärd och hälsa (HYTE) (inkl. Kultur-indikator)]]*Lisäosat[[#This Row],[Invånarantal 31.12.2022]]</f>
        <v>1752.7671588412172</v>
      </c>
      <c r="N13" s="435">
        <f>Lisäosat[[#This Row],[Koefficient för främjande av välfärd och hälsa (HYTE) (inkl. Kultur-indikator)]]/$N$7</f>
        <v>0.64565959137279516</v>
      </c>
      <c r="O13" s="447">
        <v>0.20284858479761395</v>
      </c>
      <c r="P13" s="138">
        <v>0</v>
      </c>
      <c r="Q13" s="35">
        <v>0</v>
      </c>
      <c r="R13" s="35">
        <v>33756.26728880532</v>
      </c>
      <c r="S13" s="35">
        <v>49434.377802805393</v>
      </c>
      <c r="T13" s="35">
        <v>8235.9771005188031</v>
      </c>
      <c r="U13" s="314">
        <f t="shared" si="1"/>
        <v>91426.622192129522</v>
      </c>
      <c r="X13" s="10"/>
      <c r="Y13" s="10"/>
      <c r="Z13" s="108"/>
    </row>
    <row r="14" spans="1:30">
      <c r="A14" s="23">
        <v>20</v>
      </c>
      <c r="B14" s="196" t="s">
        <v>9</v>
      </c>
      <c r="C14" s="415">
        <v>16473</v>
      </c>
      <c r="D14" s="420">
        <v>0</v>
      </c>
      <c r="E14" s="426">
        <v>0</v>
      </c>
      <c r="F14" s="158">
        <v>0</v>
      </c>
      <c r="G14" s="427">
        <v>0</v>
      </c>
      <c r="H14" s="259">
        <v>4786</v>
      </c>
      <c r="I14" s="14">
        <v>6937</v>
      </c>
      <c r="J14" s="336">
        <v>0.6899235980971602</v>
      </c>
      <c r="K14" s="435">
        <v>0.69007341045893711</v>
      </c>
      <c r="L14" s="441">
        <v>0.55994532947488695</v>
      </c>
      <c r="M14" s="14">
        <f>Lisäosat[[#This Row],[Koefficient för främjande av välfärd och hälsa (HYTE) (inkl. Kultur-indikator)]]*Lisäosat[[#This Row],[Invånarantal 31.12.2022]]</f>
        <v>9223.9794124398122</v>
      </c>
      <c r="N14" s="435">
        <f>Lisäosat[[#This Row],[Koefficient för främjande av välfärd och hälsa (HYTE) (inkl. Kultur-indikator)]]/$N$7</f>
        <v>0.81783971744737971</v>
      </c>
      <c r="O14" s="447">
        <v>0</v>
      </c>
      <c r="P14" s="138">
        <v>0</v>
      </c>
      <c r="Q14" s="35">
        <v>0</v>
      </c>
      <c r="R14" s="35">
        <v>148915.28870541992</v>
      </c>
      <c r="S14" s="35">
        <v>260149.60448101131</v>
      </c>
      <c r="T14" s="35">
        <v>0</v>
      </c>
      <c r="U14" s="314">
        <f t="shared" si="1"/>
        <v>409064.89318643126</v>
      </c>
      <c r="X14" s="10"/>
      <c r="Y14" s="10"/>
      <c r="Z14" s="108"/>
    </row>
    <row r="15" spans="1:30">
      <c r="A15" s="23">
        <v>46</v>
      </c>
      <c r="B15" s="196" t="s">
        <v>10</v>
      </c>
      <c r="C15" s="415">
        <v>1341</v>
      </c>
      <c r="D15" s="420">
        <v>1.2921</v>
      </c>
      <c r="E15" s="426">
        <v>0</v>
      </c>
      <c r="F15" s="158">
        <v>0</v>
      </c>
      <c r="G15" s="427">
        <v>0</v>
      </c>
      <c r="H15" s="259">
        <v>380</v>
      </c>
      <c r="I15" s="14">
        <v>466</v>
      </c>
      <c r="J15" s="336">
        <v>0.81545064377682408</v>
      </c>
      <c r="K15" s="435">
        <v>0.81562771350917362</v>
      </c>
      <c r="L15" s="441">
        <v>0.543023522745118</v>
      </c>
      <c r="M15" s="14">
        <f>Lisäosat[[#This Row],[Koefficient för främjande av välfärd och hälsa (HYTE) (inkl. Kultur-indikator)]]*Lisäosat[[#This Row],[Invånarantal 31.12.2022]]</f>
        <v>728.19454400120321</v>
      </c>
      <c r="N15" s="435">
        <f>Lisäosat[[#This Row],[Koefficient för främjande av välfärd och hälsa (HYTE) (inkl. Kultur-indikator)]]/$N$7</f>
        <v>0.79312422308375707</v>
      </c>
      <c r="O15" s="447">
        <v>0</v>
      </c>
      <c r="P15" s="138">
        <v>162675.11219850002</v>
      </c>
      <c r="Q15" s="35">
        <v>0</v>
      </c>
      <c r="R15" s="35">
        <v>14328.213605987004</v>
      </c>
      <c r="S15" s="35">
        <v>20537.721750729193</v>
      </c>
      <c r="T15" s="35">
        <v>0</v>
      </c>
      <c r="U15" s="314">
        <f t="shared" si="1"/>
        <v>197541.04755521621</v>
      </c>
      <c r="X15" s="10"/>
      <c r="Y15" s="10"/>
      <c r="Z15" s="108"/>
    </row>
    <row r="16" spans="1:30">
      <c r="A16" s="23">
        <v>47</v>
      </c>
      <c r="B16" s="196" t="s">
        <v>821</v>
      </c>
      <c r="C16" s="415">
        <v>1811</v>
      </c>
      <c r="D16" s="420">
        <v>1.9494500000000001</v>
      </c>
      <c r="E16" s="426">
        <v>1</v>
      </c>
      <c r="F16" s="158">
        <v>182</v>
      </c>
      <c r="G16" s="427">
        <v>0.10049696300386526</v>
      </c>
      <c r="H16" s="259">
        <v>643</v>
      </c>
      <c r="I16" s="14">
        <v>741</v>
      </c>
      <c r="J16" s="336">
        <v>0.86774628879892035</v>
      </c>
      <c r="K16" s="435">
        <v>0.86793471418588586</v>
      </c>
      <c r="L16" s="441">
        <v>0.42178809632557401</v>
      </c>
      <c r="M16" s="14">
        <f>Lisäosat[[#This Row],[Koefficient för främjande av välfärd och hälsa (HYTE) (inkl. Kultur-indikator)]]*Lisäosat[[#This Row],[Invånarantal 31.12.2022]]</f>
        <v>763.85824244561456</v>
      </c>
      <c r="N16" s="435">
        <f>Lisäosat[[#This Row],[Koefficient för främjande av välfärd och hälsa (HYTE) (inkl. Kultur-indikator)]]/$N$7</f>
        <v>0.61605131673313929</v>
      </c>
      <c r="O16" s="447">
        <v>0</v>
      </c>
      <c r="P16" s="138">
        <v>662913.33819150005</v>
      </c>
      <c r="Q16" s="35">
        <v>166553.66</v>
      </c>
      <c r="R16" s="35">
        <v>20590.969952817373</v>
      </c>
      <c r="S16" s="35">
        <v>21543.567127197741</v>
      </c>
      <c r="T16" s="35">
        <v>0</v>
      </c>
      <c r="U16" s="314">
        <f t="shared" si="1"/>
        <v>871601.53527151525</v>
      </c>
      <c r="X16" s="10"/>
      <c r="Y16" s="10"/>
      <c r="Z16" s="108"/>
    </row>
    <row r="17" spans="1:26">
      <c r="A17" s="23">
        <v>49</v>
      </c>
      <c r="B17" s="196" t="s">
        <v>822</v>
      </c>
      <c r="C17" s="415">
        <v>305274</v>
      </c>
      <c r="D17" s="420">
        <v>0</v>
      </c>
      <c r="E17" s="426">
        <v>0</v>
      </c>
      <c r="F17" s="158">
        <v>16</v>
      </c>
      <c r="G17" s="427">
        <v>5.2411931576223324E-5</v>
      </c>
      <c r="H17" s="259">
        <v>129657</v>
      </c>
      <c r="I17" s="14">
        <v>140042</v>
      </c>
      <c r="J17" s="336">
        <v>0.92584367546878799</v>
      </c>
      <c r="K17" s="435">
        <v>0.92604471632032681</v>
      </c>
      <c r="L17" s="441">
        <v>0.72935882238621197</v>
      </c>
      <c r="M17" s="14">
        <f>Lisäosat[[#This Row],[Koefficient för främjande av välfärd och hälsa (HYTE) (inkl. Kultur-indikator)]]*Lisäosat[[#This Row],[Invånarantal 31.12.2022]]</f>
        <v>222654.28514512847</v>
      </c>
      <c r="N17" s="435">
        <f>Lisäosat[[#This Row],[Koefficient för främjande av välfärd och hälsa (HYTE) (inkl. Kultur-indikator)]]/$N$7</f>
        <v>1.0652800940004012</v>
      </c>
      <c r="O17" s="447">
        <v>1.7596562162483176</v>
      </c>
      <c r="P17" s="138">
        <v>0</v>
      </c>
      <c r="Q17" s="35">
        <v>0</v>
      </c>
      <c r="R17" s="35">
        <v>3703335.6089626262</v>
      </c>
      <c r="S17" s="35">
        <v>6279656.7106806133</v>
      </c>
      <c r="T17" s="35">
        <v>5500695.4676120458</v>
      </c>
      <c r="U17" s="314">
        <f t="shared" si="1"/>
        <v>15483687.787255287</v>
      </c>
      <c r="X17" s="10"/>
      <c r="Y17" s="10"/>
      <c r="Z17" s="108"/>
    </row>
    <row r="18" spans="1:26">
      <c r="A18" s="23">
        <v>50</v>
      </c>
      <c r="B18" s="196" t="s">
        <v>13</v>
      </c>
      <c r="C18" s="415">
        <v>11276</v>
      </c>
      <c r="D18" s="420">
        <v>0</v>
      </c>
      <c r="E18" s="426">
        <v>0</v>
      </c>
      <c r="F18" s="158">
        <v>0</v>
      </c>
      <c r="G18" s="427">
        <v>0</v>
      </c>
      <c r="H18" s="259">
        <v>4011</v>
      </c>
      <c r="I18" s="14">
        <v>4732</v>
      </c>
      <c r="J18" s="336">
        <v>0.84763313609467461</v>
      </c>
      <c r="K18" s="435">
        <v>0.84781719404310385</v>
      </c>
      <c r="L18" s="441">
        <v>0.43200013730818099</v>
      </c>
      <c r="M18" s="14">
        <f>Lisäosat[[#This Row],[Koefficient för främjande av välfärd och hälsa (HYTE) (inkl. Kultur-indikator)]]*Lisäosat[[#This Row],[Invånarantal 31.12.2022]]</f>
        <v>4871.2335482870485</v>
      </c>
      <c r="N18" s="435">
        <f>Lisäosat[[#This Row],[Koefficient för främjande av välfärd och hälsa (HYTE) (inkl. Kultur-indikator)]]/$N$7</f>
        <v>0.63096672413480226</v>
      </c>
      <c r="O18" s="447">
        <v>0</v>
      </c>
      <c r="P18" s="138">
        <v>0</v>
      </c>
      <c r="Q18" s="35">
        <v>0</v>
      </c>
      <c r="R18" s="35">
        <v>125235.82550839351</v>
      </c>
      <c r="S18" s="35">
        <v>137386.41688775321</v>
      </c>
      <c r="T18" s="35">
        <v>0</v>
      </c>
      <c r="U18" s="314">
        <f t="shared" si="1"/>
        <v>262622.2423961467</v>
      </c>
      <c r="X18" s="10"/>
      <c r="Y18" s="10"/>
      <c r="Z18" s="108"/>
    </row>
    <row r="19" spans="1:26">
      <c r="A19" s="23">
        <v>51</v>
      </c>
      <c r="B19" s="196" t="s">
        <v>823</v>
      </c>
      <c r="C19" s="415">
        <v>9211</v>
      </c>
      <c r="D19" s="420">
        <v>0</v>
      </c>
      <c r="E19" s="426">
        <v>0</v>
      </c>
      <c r="F19" s="158">
        <v>0</v>
      </c>
      <c r="G19" s="427">
        <v>0</v>
      </c>
      <c r="H19" s="259">
        <v>3833</v>
      </c>
      <c r="I19" s="14">
        <v>3885</v>
      </c>
      <c r="J19" s="336">
        <v>0.98661518661518666</v>
      </c>
      <c r="K19" s="435">
        <v>0.98682942359980264</v>
      </c>
      <c r="L19" s="441">
        <v>0.62911426441668195</v>
      </c>
      <c r="M19" s="14">
        <f>Lisäosat[[#This Row],[Koefficient för främjande av välfärd och hälsa (HYTE) (inkl. Kultur-indikator)]]*Lisäosat[[#This Row],[Invånarantal 31.12.2022]]</f>
        <v>5794.7714895420577</v>
      </c>
      <c r="N19" s="435">
        <f>Lisäosat[[#This Row],[Koefficient för främjande av välfärd och hälsa (HYTE) (inkl. Kultur-indikator)]]/$N$7</f>
        <v>0.91886583416128098</v>
      </c>
      <c r="O19" s="447">
        <v>0</v>
      </c>
      <c r="P19" s="138">
        <v>0</v>
      </c>
      <c r="Q19" s="35">
        <v>0</v>
      </c>
      <c r="R19" s="35">
        <v>119074.88425218895</v>
      </c>
      <c r="S19" s="35">
        <v>163433.52946225408</v>
      </c>
      <c r="T19" s="35">
        <v>0</v>
      </c>
      <c r="U19" s="314">
        <f t="shared" si="1"/>
        <v>282508.41371444304</v>
      </c>
      <c r="X19" s="10"/>
      <c r="Y19" s="10"/>
      <c r="Z19" s="108"/>
    </row>
    <row r="20" spans="1:26">
      <c r="A20" s="23">
        <v>52</v>
      </c>
      <c r="B20" s="196" t="s">
        <v>15</v>
      </c>
      <c r="C20" s="415">
        <v>2346</v>
      </c>
      <c r="D20" s="420">
        <v>0.77395000000000003</v>
      </c>
      <c r="E20" s="426">
        <v>0</v>
      </c>
      <c r="F20" s="158">
        <v>0</v>
      </c>
      <c r="G20" s="427">
        <v>0</v>
      </c>
      <c r="H20" s="259">
        <v>822</v>
      </c>
      <c r="I20" s="14">
        <v>952</v>
      </c>
      <c r="J20" s="336">
        <v>0.86344537815126055</v>
      </c>
      <c r="K20" s="435">
        <v>0.8636328696238279</v>
      </c>
      <c r="L20" s="441">
        <v>0.53619280145779502</v>
      </c>
      <c r="M20" s="14">
        <f>Lisäosat[[#This Row],[Koefficient för främjande av välfärd och hälsa (HYTE) (inkl. Kultur-indikator)]]*Lisäosat[[#This Row],[Invånarantal 31.12.2022]]</f>
        <v>1257.908312219987</v>
      </c>
      <c r="N20" s="435">
        <f>Lisäosat[[#This Row],[Koefficient för främjande av välfärd och hälsa (HYTE) (inkl. Kultur-indikator)]]/$N$7</f>
        <v>0.78314747200910306</v>
      </c>
      <c r="O20" s="447">
        <v>0</v>
      </c>
      <c r="P20" s="138">
        <v>113643.83055300001</v>
      </c>
      <c r="Q20" s="35">
        <v>0</v>
      </c>
      <c r="R20" s="35">
        <v>26541.683529001253</v>
      </c>
      <c r="S20" s="35">
        <v>35477.567247827101</v>
      </c>
      <c r="T20" s="35">
        <v>0</v>
      </c>
      <c r="U20" s="314">
        <f t="shared" si="1"/>
        <v>175663.08132982836</v>
      </c>
      <c r="X20" s="10"/>
      <c r="Y20" s="10"/>
      <c r="Z20" s="108"/>
    </row>
    <row r="21" spans="1:26">
      <c r="A21" s="23">
        <v>61</v>
      </c>
      <c r="B21" s="196" t="s">
        <v>16</v>
      </c>
      <c r="C21" s="415">
        <v>16459</v>
      </c>
      <c r="D21" s="420">
        <v>0</v>
      </c>
      <c r="E21" s="426">
        <v>0</v>
      </c>
      <c r="F21" s="158">
        <v>0</v>
      </c>
      <c r="G21" s="427">
        <v>0</v>
      </c>
      <c r="H21" s="259">
        <v>7918</v>
      </c>
      <c r="I21" s="14">
        <v>6224</v>
      </c>
      <c r="J21" s="336">
        <v>1.2721722365038561</v>
      </c>
      <c r="K21" s="435">
        <v>1.2724484803196399</v>
      </c>
      <c r="L21" s="441">
        <v>0.58558202015412597</v>
      </c>
      <c r="M21" s="14">
        <f>Lisäosat[[#This Row],[Koefficient för främjande av välfärd och hälsa (HYTE) (inkl. Kultur-indikator)]]*Lisäosat[[#This Row],[Invånarantal 31.12.2022]]</f>
        <v>9638.0944697167597</v>
      </c>
      <c r="N21" s="435">
        <f>Lisäosat[[#This Row],[Koefficient för främjande av välfärd och hälsa (HYTE) (inkl. Kultur-indikator)]]/$N$7</f>
        <v>0.85528391558196748</v>
      </c>
      <c r="O21" s="447">
        <v>0</v>
      </c>
      <c r="P21" s="138">
        <v>0</v>
      </c>
      <c r="Q21" s="35">
        <v>0</v>
      </c>
      <c r="R21" s="35">
        <v>274356.30694231048</v>
      </c>
      <c r="S21" s="35">
        <v>271829.14793434314</v>
      </c>
      <c r="T21" s="35">
        <v>0</v>
      </c>
      <c r="U21" s="314">
        <f t="shared" si="1"/>
        <v>546185.45487665362</v>
      </c>
      <c r="X21" s="10"/>
      <c r="Y21" s="10"/>
      <c r="Z21" s="108"/>
    </row>
    <row r="22" spans="1:26">
      <c r="A22" s="23">
        <v>69</v>
      </c>
      <c r="B22" s="196" t="s">
        <v>17</v>
      </c>
      <c r="C22" s="415">
        <v>6687</v>
      </c>
      <c r="D22" s="420">
        <v>0.78915000000000002</v>
      </c>
      <c r="E22" s="426">
        <v>0</v>
      </c>
      <c r="F22" s="158">
        <v>0</v>
      </c>
      <c r="G22" s="427">
        <v>0</v>
      </c>
      <c r="H22" s="259">
        <v>2716</v>
      </c>
      <c r="I22" s="14">
        <v>2638</v>
      </c>
      <c r="J22" s="336">
        <v>1.0295678544351781</v>
      </c>
      <c r="K22" s="435">
        <v>1.0297914183084937</v>
      </c>
      <c r="L22" s="441">
        <v>0.58715960853367499</v>
      </c>
      <c r="M22" s="14">
        <f>Lisäosat[[#This Row],[Koefficient för främjande av välfärd och hälsa (HYTE) (inkl. Kultur-indikator)]]*Lisäosat[[#This Row],[Invånarantal 31.12.2022]]</f>
        <v>3926.3363022646845</v>
      </c>
      <c r="N22" s="435">
        <f>Lisäosat[[#This Row],[Koefficient för främjande av välfärd och hälsa (HYTE) (inkl. Kultur-indikator)]]/$N$7</f>
        <v>0.85758809487709364</v>
      </c>
      <c r="O22" s="447">
        <v>0</v>
      </c>
      <c r="P22" s="138">
        <v>330290.31226949999</v>
      </c>
      <c r="Q22" s="35">
        <v>0</v>
      </c>
      <c r="R22" s="35">
        <v>90209.419306398559</v>
      </c>
      <c r="S22" s="35">
        <v>110736.89461145674</v>
      </c>
      <c r="T22" s="35">
        <v>0</v>
      </c>
      <c r="U22" s="314">
        <f t="shared" si="1"/>
        <v>531236.62618735526</v>
      </c>
      <c r="X22" s="10"/>
      <c r="Y22" s="10"/>
      <c r="Z22" s="108"/>
    </row>
    <row r="23" spans="1:26">
      <c r="A23" s="23">
        <v>71</v>
      </c>
      <c r="B23" s="196" t="s">
        <v>18</v>
      </c>
      <c r="C23" s="415">
        <v>6591</v>
      </c>
      <c r="D23" s="420">
        <v>0.6731166666666667</v>
      </c>
      <c r="E23" s="426">
        <v>0</v>
      </c>
      <c r="F23" s="158">
        <v>2</v>
      </c>
      <c r="G23" s="427">
        <v>3.0344409042633893E-4</v>
      </c>
      <c r="H23" s="259">
        <v>2614</v>
      </c>
      <c r="I23" s="14">
        <v>2518</v>
      </c>
      <c r="J23" s="336">
        <v>1.0381254964257347</v>
      </c>
      <c r="K23" s="435">
        <v>1.038350918534602</v>
      </c>
      <c r="L23" s="441">
        <v>0.47106258426027903</v>
      </c>
      <c r="M23" s="14">
        <f>Lisäosat[[#This Row],[Koefficient för främjande av välfärd och hälsa (HYTE) (inkl. Kultur-indikator)]]*Lisäosat[[#This Row],[Invånarantal 31.12.2022]]</f>
        <v>3104.7734928594991</v>
      </c>
      <c r="N23" s="435">
        <f>Lisäosat[[#This Row],[Koefficient för främjande av välfärd och hälsa (HYTE) (inkl. Kultur-indikator)]]/$N$7</f>
        <v>0.68802018792218067</v>
      </c>
      <c r="O23" s="447">
        <v>0</v>
      </c>
      <c r="P23" s="138">
        <v>277681.28295050003</v>
      </c>
      <c r="Q23" s="35">
        <v>0</v>
      </c>
      <c r="R23" s="35">
        <v>89653.398843206451</v>
      </c>
      <c r="S23" s="35">
        <v>87565.849841471238</v>
      </c>
      <c r="T23" s="35">
        <v>0</v>
      </c>
      <c r="U23" s="314">
        <f t="shared" si="1"/>
        <v>454900.53163517773</v>
      </c>
      <c r="X23" s="10"/>
      <c r="Y23" s="10"/>
      <c r="Z23" s="108"/>
    </row>
    <row r="24" spans="1:26">
      <c r="A24" s="23">
        <v>72</v>
      </c>
      <c r="B24" s="196" t="s">
        <v>824</v>
      </c>
      <c r="C24" s="415">
        <v>960</v>
      </c>
      <c r="D24" s="420">
        <v>0.99881666666666669</v>
      </c>
      <c r="E24" s="426">
        <v>0</v>
      </c>
      <c r="F24" s="158">
        <v>0</v>
      </c>
      <c r="G24" s="427">
        <v>0</v>
      </c>
      <c r="H24" s="259">
        <v>248</v>
      </c>
      <c r="I24" s="14">
        <v>338</v>
      </c>
      <c r="J24" s="336">
        <v>0.73372781065088755</v>
      </c>
      <c r="K24" s="435">
        <v>0.73388713480869017</v>
      </c>
      <c r="L24" s="441">
        <v>0.59897940848976705</v>
      </c>
      <c r="M24" s="14">
        <f>Lisäosat[[#This Row],[Koefficient för främjande av välfärd och hälsa (HYTE) (inkl. Kultur-indikator)]]*Lisäosat[[#This Row],[Invånarantal 31.12.2022]]</f>
        <v>575.02023215017641</v>
      </c>
      <c r="N24" s="435">
        <f>Lisäosat[[#This Row],[Koefficient för främjande av välfärd och hälsa (HYTE) (inkl. Kultur-indikator)]]/$N$7</f>
        <v>0.87485174785807351</v>
      </c>
      <c r="O24" s="447">
        <v>3.8417596451267855E-2</v>
      </c>
      <c r="P24" s="138">
        <v>60015.297760000009</v>
      </c>
      <c r="Q24" s="35">
        <v>0</v>
      </c>
      <c r="R24" s="35">
        <v>9229.3646073540876</v>
      </c>
      <c r="S24" s="35">
        <v>16217.651761093823</v>
      </c>
      <c r="T24" s="35">
        <v>377.66034015454352</v>
      </c>
      <c r="U24" s="314">
        <f t="shared" si="1"/>
        <v>85839.97446860245</v>
      </c>
      <c r="X24" s="10"/>
      <c r="Y24" s="10"/>
      <c r="Z24" s="108"/>
    </row>
    <row r="25" spans="1:26">
      <c r="A25" s="23">
        <v>74</v>
      </c>
      <c r="B25" s="196" t="s">
        <v>20</v>
      </c>
      <c r="C25" s="415">
        <v>1052</v>
      </c>
      <c r="D25" s="420">
        <v>1.4803000000000002</v>
      </c>
      <c r="E25" s="426">
        <v>0</v>
      </c>
      <c r="F25" s="158">
        <v>0</v>
      </c>
      <c r="G25" s="427">
        <v>0</v>
      </c>
      <c r="H25" s="259">
        <v>341</v>
      </c>
      <c r="I25" s="14">
        <v>397</v>
      </c>
      <c r="J25" s="336">
        <v>0.8589420654911839</v>
      </c>
      <c r="K25" s="435">
        <v>0.85912857909909013</v>
      </c>
      <c r="L25" s="441">
        <v>0.283566730081796</v>
      </c>
      <c r="M25" s="14">
        <f>Lisäosat[[#This Row],[Koefficient för främjande av välfärd och hälsa (HYTE) (inkl. Kultur-indikator)]]*Lisäosat[[#This Row],[Invånarantal 31.12.2022]]</f>
        <v>298.31220004604938</v>
      </c>
      <c r="N25" s="435">
        <f>Lisäosat[[#This Row],[Koefficient för främjande av välfärd och hälsa (HYTE) (inkl. Kultur-indikator)]]/$N$7</f>
        <v>0.41416924510301589</v>
      </c>
      <c r="O25" s="447">
        <v>0</v>
      </c>
      <c r="P25" s="138">
        <v>146204.81970600001</v>
      </c>
      <c r="Q25" s="35">
        <v>0</v>
      </c>
      <c r="R25" s="35">
        <v>11839.822774280379</v>
      </c>
      <c r="S25" s="35">
        <v>8413.4837453320761</v>
      </c>
      <c r="T25" s="35">
        <v>0</v>
      </c>
      <c r="U25" s="314">
        <f t="shared" si="1"/>
        <v>166458.12622561248</v>
      </c>
      <c r="X25" s="10"/>
      <c r="Y25" s="10"/>
      <c r="Z25" s="108"/>
    </row>
    <row r="26" spans="1:26">
      <c r="A26" s="23">
        <v>75</v>
      </c>
      <c r="B26" s="196" t="s">
        <v>825</v>
      </c>
      <c r="C26" s="415">
        <v>19549</v>
      </c>
      <c r="D26" s="420">
        <v>0</v>
      </c>
      <c r="E26" s="426">
        <v>0</v>
      </c>
      <c r="F26" s="158">
        <v>0</v>
      </c>
      <c r="G26" s="427">
        <v>0</v>
      </c>
      <c r="H26" s="259">
        <v>6122</v>
      </c>
      <c r="I26" s="14">
        <v>7547</v>
      </c>
      <c r="J26" s="336">
        <v>0.81118325162316152</v>
      </c>
      <c r="K26" s="435">
        <v>0.81135939471943286</v>
      </c>
      <c r="L26" s="441">
        <v>0.68220138812970399</v>
      </c>
      <c r="M26" s="14">
        <f>Lisäosat[[#This Row],[Koefficient för främjande av välfärd och hälsa (HYTE) (inkl. Kultur-indikator)]]*Lisäosat[[#This Row],[Invånarantal 31.12.2022]]</f>
        <v>13336.354936547583</v>
      </c>
      <c r="N26" s="435">
        <f>Lisäosat[[#This Row],[Koefficient för främjande av välfärd och hälsa (HYTE) (inkl. Kultur-indikator)]]/$N$7</f>
        <v>0.99640332929186448</v>
      </c>
      <c r="O26" s="447">
        <v>0</v>
      </c>
      <c r="P26" s="138">
        <v>0</v>
      </c>
      <c r="Q26" s="35">
        <v>0</v>
      </c>
      <c r="R26" s="35">
        <v>207782.56897654952</v>
      </c>
      <c r="S26" s="35">
        <v>376133.47849434777</v>
      </c>
      <c r="T26" s="35">
        <v>0</v>
      </c>
      <c r="U26" s="314">
        <f t="shared" si="1"/>
        <v>583916.04747089732</v>
      </c>
      <c r="X26" s="10"/>
      <c r="Y26" s="10"/>
      <c r="Z26" s="108"/>
    </row>
    <row r="27" spans="1:26">
      <c r="A27" s="23">
        <v>77</v>
      </c>
      <c r="B27" s="196" t="s">
        <v>22</v>
      </c>
      <c r="C27" s="415">
        <v>4601</v>
      </c>
      <c r="D27" s="420">
        <v>0.66818333333333335</v>
      </c>
      <c r="E27" s="426">
        <v>0</v>
      </c>
      <c r="F27" s="158">
        <v>0</v>
      </c>
      <c r="G27" s="427">
        <v>0</v>
      </c>
      <c r="H27" s="259">
        <v>1306</v>
      </c>
      <c r="I27" s="14">
        <v>1630</v>
      </c>
      <c r="J27" s="336">
        <v>0.80122699386503071</v>
      </c>
      <c r="K27" s="435">
        <v>0.80140097502555541</v>
      </c>
      <c r="L27" s="441">
        <v>0.57020562401741204</v>
      </c>
      <c r="M27" s="14">
        <f>Lisäosat[[#This Row],[Koefficient för främjande av välfärd och hälsa (HYTE) (inkl. Kultur-indikator)]]*Lisäosat[[#This Row],[Invånarantal 31.12.2022]]</f>
        <v>2623.5160761041129</v>
      </c>
      <c r="N27" s="435">
        <f>Lisäosat[[#This Row],[Koefficient för främjande av välfärd och hälsa (HYTE) (inkl. Kultur-indikator)]]/$N$7</f>
        <v>0.83282560258272831</v>
      </c>
      <c r="O27" s="447">
        <v>0</v>
      </c>
      <c r="P27" s="138">
        <v>192421.15782816667</v>
      </c>
      <c r="Q27" s="35">
        <v>0</v>
      </c>
      <c r="R27" s="35">
        <v>48302.921107812799</v>
      </c>
      <c r="S27" s="35">
        <v>73992.648837399291</v>
      </c>
      <c r="T27" s="35">
        <v>0</v>
      </c>
      <c r="U27" s="314">
        <f t="shared" si="1"/>
        <v>314716.72777337872</v>
      </c>
      <c r="X27" s="10"/>
      <c r="Y27" s="10"/>
      <c r="Z27" s="108"/>
    </row>
    <row r="28" spans="1:26">
      <c r="A28" s="23">
        <v>78</v>
      </c>
      <c r="B28" s="196" t="s">
        <v>826</v>
      </c>
      <c r="C28" s="415">
        <v>7832</v>
      </c>
      <c r="D28" s="420">
        <v>0.99443333333333328</v>
      </c>
      <c r="E28" s="426">
        <v>0</v>
      </c>
      <c r="F28" s="158">
        <v>1</v>
      </c>
      <c r="G28" s="427">
        <v>1.2768130745658836E-4</v>
      </c>
      <c r="H28" s="259">
        <v>3444</v>
      </c>
      <c r="I28" s="14">
        <v>3109</v>
      </c>
      <c r="J28" s="336">
        <v>1.1077516886458669</v>
      </c>
      <c r="K28" s="435">
        <v>1.1079922296234419</v>
      </c>
      <c r="L28" s="441">
        <v>0.60191343213881598</v>
      </c>
      <c r="M28" s="14">
        <f>Lisäosat[[#This Row],[Koefficient för främjande av välfärd och hälsa (HYTE) (inkl. Kultur-indikator)]]*Lisäosat[[#This Row],[Invånarantal 31.12.2022]]</f>
        <v>4714.1860005112067</v>
      </c>
      <c r="N28" s="435">
        <f>Lisäosat[[#This Row],[Koefficient för främjande av välfärd och hälsa (HYTE) (inkl. Kultur-indikator)]]/$N$7</f>
        <v>0.87913709670520546</v>
      </c>
      <c r="O28" s="447">
        <v>0</v>
      </c>
      <c r="P28" s="138">
        <v>487476.07283466664</v>
      </c>
      <c r="Q28" s="35">
        <v>0</v>
      </c>
      <c r="R28" s="35">
        <v>113679.11636558145</v>
      </c>
      <c r="S28" s="35">
        <v>132957.1076263407</v>
      </c>
      <c r="T28" s="35">
        <v>0</v>
      </c>
      <c r="U28" s="314">
        <f t="shared" si="1"/>
        <v>734112.2968265888</v>
      </c>
      <c r="X28" s="10"/>
      <c r="Y28" s="10"/>
      <c r="Z28" s="108"/>
    </row>
    <row r="29" spans="1:26">
      <c r="A29" s="23">
        <v>79</v>
      </c>
      <c r="B29" s="196" t="s">
        <v>24</v>
      </c>
      <c r="C29" s="415">
        <v>6753</v>
      </c>
      <c r="D29" s="420">
        <v>0</v>
      </c>
      <c r="E29" s="426">
        <v>0</v>
      </c>
      <c r="F29" s="158">
        <v>0</v>
      </c>
      <c r="G29" s="427">
        <v>0</v>
      </c>
      <c r="H29" s="259">
        <v>3857</v>
      </c>
      <c r="I29" s="14">
        <v>2500</v>
      </c>
      <c r="J29" s="336">
        <v>1.5427999999999999</v>
      </c>
      <c r="K29" s="435">
        <v>1.543135008850816</v>
      </c>
      <c r="L29" s="441">
        <v>0.54896905766486004</v>
      </c>
      <c r="M29" s="14">
        <f>Lisäosat[[#This Row],[Koefficient för främjande av välfärd och hälsa (HYTE) (inkl. Kultur-indikator)]]*Lisäosat[[#This Row],[Invånarantal 31.12.2022]]</f>
        <v>3707.1880464107999</v>
      </c>
      <c r="N29" s="435">
        <f>Lisäosat[[#This Row],[Koefficient för främjande av välfärd och hälsa (HYTE) (inkl. Kultur-indikator)]]/$N$7</f>
        <v>0.80180809692443245</v>
      </c>
      <c r="O29" s="447">
        <v>0</v>
      </c>
      <c r="P29" s="138">
        <v>0</v>
      </c>
      <c r="Q29" s="35">
        <v>0</v>
      </c>
      <c r="R29" s="35">
        <v>136512.35836348124</v>
      </c>
      <c r="S29" s="35">
        <v>104556.12061642767</v>
      </c>
      <c r="T29" s="35">
        <v>0</v>
      </c>
      <c r="U29" s="314">
        <f t="shared" si="1"/>
        <v>241068.47897990892</v>
      </c>
      <c r="X29" s="10"/>
      <c r="Y29" s="10"/>
      <c r="Z29" s="108"/>
    </row>
    <row r="30" spans="1:26">
      <c r="A30" s="23">
        <v>81</v>
      </c>
      <c r="B30" s="196" t="s">
        <v>25</v>
      </c>
      <c r="C30" s="415">
        <v>2574</v>
      </c>
      <c r="D30" s="420">
        <v>1.0004999999999999</v>
      </c>
      <c r="E30" s="426">
        <v>0</v>
      </c>
      <c r="F30" s="158">
        <v>0</v>
      </c>
      <c r="G30" s="427">
        <v>0</v>
      </c>
      <c r="H30" s="259">
        <v>893</v>
      </c>
      <c r="I30" s="14">
        <v>896</v>
      </c>
      <c r="J30" s="336">
        <v>0.9966517857142857</v>
      </c>
      <c r="K30" s="435">
        <v>0.99686820208024107</v>
      </c>
      <c r="L30" s="441">
        <v>0.67480394746509298</v>
      </c>
      <c r="M30" s="14">
        <f>Lisäosat[[#This Row],[Koefficient för främjande av välfärd och hälsa (HYTE) (inkl. Kultur-indikator)]]*Lisäosat[[#This Row],[Invånarantal 31.12.2022]]</f>
        <v>1736.9453607751493</v>
      </c>
      <c r="N30" s="435">
        <f>Lisäosat[[#This Row],[Koefficient för främjande av välfärd och hälsa (HYTE) (inkl. Kultur-indikator)]]/$N$7</f>
        <v>0.98559884452430191</v>
      </c>
      <c r="O30" s="447">
        <v>0</v>
      </c>
      <c r="P30" s="138">
        <v>241780.819995</v>
      </c>
      <c r="Q30" s="35">
        <v>0</v>
      </c>
      <c r="R30" s="35">
        <v>33613.797653224479</v>
      </c>
      <c r="S30" s="35">
        <v>48988.145832305228</v>
      </c>
      <c r="T30" s="35">
        <v>0</v>
      </c>
      <c r="U30" s="314">
        <f t="shared" si="1"/>
        <v>324382.76348052971</v>
      </c>
      <c r="X30" s="10"/>
      <c r="Y30" s="10"/>
      <c r="Z30" s="108"/>
    </row>
    <row r="31" spans="1:26">
      <c r="A31" s="23">
        <v>82</v>
      </c>
      <c r="B31" s="196" t="s">
        <v>26</v>
      </c>
      <c r="C31" s="415">
        <v>9359</v>
      </c>
      <c r="D31" s="420">
        <v>0</v>
      </c>
      <c r="E31" s="426">
        <v>0</v>
      </c>
      <c r="F31" s="158">
        <v>0</v>
      </c>
      <c r="G31" s="427">
        <v>0</v>
      </c>
      <c r="H31" s="259">
        <v>2850</v>
      </c>
      <c r="I31" s="14">
        <v>4128</v>
      </c>
      <c r="J31" s="336">
        <v>0.69040697674418605</v>
      </c>
      <c r="K31" s="435">
        <v>0.69055689406845</v>
      </c>
      <c r="L31" s="441">
        <v>0.64936398169077703</v>
      </c>
      <c r="M31" s="14">
        <f>Lisäosat[[#This Row],[Koefficient för främjande av välfärd och hälsa (HYTE) (inkl. Kultur-indikator)]]*Lisäosat[[#This Row],[Invånarantal 31.12.2022]]</f>
        <v>6077.3975046439818</v>
      </c>
      <c r="N31" s="435">
        <f>Lisäosat[[#This Row],[Koefficient för främjande av välfärd och hälsa (HYTE) (inkl. Kultur-indikator)]]/$N$7</f>
        <v>0.94844197701323762</v>
      </c>
      <c r="O31" s="447">
        <v>0</v>
      </c>
      <c r="P31" s="138">
        <v>0</v>
      </c>
      <c r="Q31" s="35">
        <v>0</v>
      </c>
      <c r="R31" s="35">
        <v>84664.277827784768</v>
      </c>
      <c r="S31" s="35">
        <v>171404.60601795965</v>
      </c>
      <c r="T31" s="35">
        <v>0</v>
      </c>
      <c r="U31" s="314">
        <f t="shared" si="1"/>
        <v>256068.88384574442</v>
      </c>
      <c r="X31" s="10"/>
      <c r="Y31" s="10"/>
      <c r="Z31" s="108"/>
    </row>
    <row r="32" spans="1:26">
      <c r="A32" s="23">
        <v>86</v>
      </c>
      <c r="B32" s="196" t="s">
        <v>27</v>
      </c>
      <c r="C32" s="415">
        <v>8031</v>
      </c>
      <c r="D32" s="420">
        <v>0</v>
      </c>
      <c r="E32" s="426">
        <v>0</v>
      </c>
      <c r="F32" s="158">
        <v>0</v>
      </c>
      <c r="G32" s="427">
        <v>0</v>
      </c>
      <c r="H32" s="259">
        <v>1765</v>
      </c>
      <c r="I32" s="14">
        <v>3550</v>
      </c>
      <c r="J32" s="336">
        <v>0.4971830985915493</v>
      </c>
      <c r="K32" s="435">
        <v>0.4972910586242848</v>
      </c>
      <c r="L32" s="441">
        <v>0.575009368807049</v>
      </c>
      <c r="M32" s="14">
        <f>Lisäosat[[#This Row],[Koefficient för främjande av välfärd och hälsa (HYTE) (inkl. Kultur-indikator)]]*Lisäosat[[#This Row],[Invånarantal 31.12.2022]]</f>
        <v>4617.9002408894103</v>
      </c>
      <c r="N32" s="435">
        <f>Lisäosat[[#This Row],[Koefficient för främjande av välfärd och hälsa (HYTE) (inkl. Kultur-indikator)]]/$N$7</f>
        <v>0.83984181126354784</v>
      </c>
      <c r="O32" s="447">
        <v>0</v>
      </c>
      <c r="P32" s="138">
        <v>0</v>
      </c>
      <c r="Q32" s="35">
        <v>0</v>
      </c>
      <c r="R32" s="35">
        <v>52318.052842732366</v>
      </c>
      <c r="S32" s="35">
        <v>130241.50071063334</v>
      </c>
      <c r="T32" s="35">
        <v>0</v>
      </c>
      <c r="U32" s="314">
        <f t="shared" si="1"/>
        <v>182559.55355336569</v>
      </c>
      <c r="X32" s="10"/>
      <c r="Y32" s="10"/>
      <c r="Z32" s="108"/>
    </row>
    <row r="33" spans="1:26">
      <c r="A33" s="23">
        <v>90</v>
      </c>
      <c r="B33" s="196" t="s">
        <v>28</v>
      </c>
      <c r="C33" s="415">
        <v>3061</v>
      </c>
      <c r="D33" s="420">
        <v>1.6935833333333332</v>
      </c>
      <c r="E33" s="426">
        <v>0</v>
      </c>
      <c r="F33" s="158">
        <v>0</v>
      </c>
      <c r="G33" s="427">
        <v>0</v>
      </c>
      <c r="H33" s="259">
        <v>977</v>
      </c>
      <c r="I33" s="14">
        <v>1013</v>
      </c>
      <c r="J33" s="336">
        <v>0.96446199407699906</v>
      </c>
      <c r="K33" s="435">
        <v>0.96467142064187561</v>
      </c>
      <c r="L33" s="441">
        <v>0.54979024796098797</v>
      </c>
      <c r="M33" s="14">
        <f>Lisäosat[[#This Row],[Koefficient för främjande av välfärd och hälsa (HYTE) (inkl. Kultur-indikator)]]*Lisäosat[[#This Row],[Invånarantal 31.12.2022]]</f>
        <v>1682.9079490085842</v>
      </c>
      <c r="N33" s="435">
        <f>Lisäosat[[#This Row],[Koefficient för främjande av välfärd och hälsa (HYTE) (inkl. Kultur-indikator)]]/$N$7</f>
        <v>0.80300750337431859</v>
      </c>
      <c r="O33" s="447">
        <v>0</v>
      </c>
      <c r="P33" s="138">
        <v>973410.68019249989</v>
      </c>
      <c r="Q33" s="35">
        <v>0</v>
      </c>
      <c r="R33" s="35">
        <v>38682.455763460632</v>
      </c>
      <c r="S33" s="35">
        <v>47464.095238773916</v>
      </c>
      <c r="T33" s="35">
        <v>0</v>
      </c>
      <c r="U33" s="314">
        <f t="shared" si="1"/>
        <v>1059557.2311947343</v>
      </c>
      <c r="X33" s="10"/>
      <c r="Y33" s="10"/>
      <c r="Z33" s="108"/>
    </row>
    <row r="34" spans="1:26">
      <c r="A34" s="23">
        <v>91</v>
      </c>
      <c r="B34" s="196" t="s">
        <v>827</v>
      </c>
      <c r="C34" s="415">
        <v>664028</v>
      </c>
      <c r="D34" s="420">
        <v>0</v>
      </c>
      <c r="E34" s="426">
        <v>0</v>
      </c>
      <c r="F34" s="158">
        <v>63</v>
      </c>
      <c r="G34" s="427">
        <v>9.4875517297463358E-5</v>
      </c>
      <c r="H34" s="259">
        <v>416086</v>
      </c>
      <c r="I34" s="14">
        <v>314578</v>
      </c>
      <c r="J34" s="336">
        <v>1.3226799076858522</v>
      </c>
      <c r="K34" s="435">
        <v>1.3229671189095178</v>
      </c>
      <c r="L34" s="441">
        <v>0.69399918418666295</v>
      </c>
      <c r="M34" s="14">
        <f>Lisäosat[[#This Row],[Koefficient för främjande av välfärd och hälsa (HYTE) (inkl. Kultur-indikator)]]*Lisäosat[[#This Row],[Invånarantal 31.12.2022]]</f>
        <v>460834.89027710143</v>
      </c>
      <c r="N34" s="435">
        <f>Lisäosat[[#This Row],[Koefficient för främjande av välfärd och hälsa (HYTE) (inkl. Kultur-indikator)]]/$N$7</f>
        <v>1.0136348440234431</v>
      </c>
      <c r="O34" s="447">
        <v>0.51729038162723706</v>
      </c>
      <c r="P34" s="138">
        <v>0</v>
      </c>
      <c r="Q34" s="35">
        <v>0</v>
      </c>
      <c r="R34" s="35">
        <v>11508182.451461764</v>
      </c>
      <c r="S34" s="35">
        <v>12997211.840581009</v>
      </c>
      <c r="T34" s="35">
        <v>3517391.8467191905</v>
      </c>
      <c r="U34" s="314">
        <f t="shared" si="1"/>
        <v>28022786.138761964</v>
      </c>
      <c r="X34" s="10"/>
      <c r="Y34" s="10"/>
      <c r="Z34" s="108"/>
    </row>
    <row r="35" spans="1:26">
      <c r="A35" s="23">
        <v>92</v>
      </c>
      <c r="B35" s="196" t="s">
        <v>828</v>
      </c>
      <c r="C35" s="415">
        <v>242819</v>
      </c>
      <c r="D35" s="420">
        <v>0</v>
      </c>
      <c r="E35" s="426">
        <v>0</v>
      </c>
      <c r="F35" s="158">
        <v>25</v>
      </c>
      <c r="G35" s="427">
        <v>1.0295734683035512E-4</v>
      </c>
      <c r="H35" s="259">
        <v>118546</v>
      </c>
      <c r="I35" s="14">
        <v>113300</v>
      </c>
      <c r="J35" s="336">
        <v>1.0463018534863195</v>
      </c>
      <c r="K35" s="435">
        <v>1.0465290510372289</v>
      </c>
      <c r="L35" s="441">
        <v>0.72207863934944905</v>
      </c>
      <c r="M35" s="14">
        <f>Lisäosat[[#This Row],[Koefficient för främjande av välfärd och hälsa (HYTE) (inkl. Kultur-indikator)]]*Lisäosat[[#This Row],[Invånarantal 31.12.2022]]</f>
        <v>175334.41312819388</v>
      </c>
      <c r="N35" s="435">
        <f>Lisäosat[[#This Row],[Koefficient för främjande av välfärd och hälsa (HYTE) (inkl. Kultur-indikator)]]/$N$7</f>
        <v>1.0546468722833184</v>
      </c>
      <c r="O35" s="447">
        <v>1.2737600228050965</v>
      </c>
      <c r="P35" s="138">
        <v>0</v>
      </c>
      <c r="Q35" s="35">
        <v>0</v>
      </c>
      <c r="R35" s="35">
        <v>3328934.5031338963</v>
      </c>
      <c r="S35" s="35">
        <v>4945065.0513913967</v>
      </c>
      <c r="T35" s="35">
        <v>3167161.7021697098</v>
      </c>
      <c r="U35" s="314">
        <f t="shared" si="1"/>
        <v>11441161.256695002</v>
      </c>
      <c r="X35" s="10"/>
      <c r="Y35" s="10"/>
      <c r="Z35" s="108"/>
    </row>
    <row r="36" spans="1:26">
      <c r="A36" s="23">
        <v>97</v>
      </c>
      <c r="B36" s="196" t="s">
        <v>31</v>
      </c>
      <c r="C36" s="415">
        <v>2091</v>
      </c>
      <c r="D36" s="420">
        <v>0.77800000000000002</v>
      </c>
      <c r="E36" s="426">
        <v>0</v>
      </c>
      <c r="F36" s="158">
        <v>0</v>
      </c>
      <c r="G36" s="427">
        <v>0</v>
      </c>
      <c r="H36" s="259">
        <v>550</v>
      </c>
      <c r="I36" s="14">
        <v>747</v>
      </c>
      <c r="J36" s="336">
        <v>0.73627844712182067</v>
      </c>
      <c r="K36" s="435">
        <v>0.73643832513352081</v>
      </c>
      <c r="L36" s="441">
        <v>0.58741835325056801</v>
      </c>
      <c r="M36" s="14">
        <f>Lisäosat[[#This Row],[Koefficient för främjande av välfärd och hälsa (HYTE) (inkl. Kultur-indikator)]]*Lisäosat[[#This Row],[Invånarantal 31.12.2022]]</f>
        <v>1228.2917766469377</v>
      </c>
      <c r="N36" s="435">
        <f>Lisäosat[[#This Row],[Koefficient för främjande av välfärd och hälsa (HYTE) (inkl. Kultur-indikator)]]/$N$7</f>
        <v>0.85796600981809912</v>
      </c>
      <c r="O36" s="447">
        <v>0</v>
      </c>
      <c r="P36" s="138">
        <v>101821.28682000001</v>
      </c>
      <c r="Q36" s="35">
        <v>0</v>
      </c>
      <c r="R36" s="35">
        <v>20172.592245889915</v>
      </c>
      <c r="S36" s="35">
        <v>34642.273751287445</v>
      </c>
      <c r="T36" s="35">
        <v>0</v>
      </c>
      <c r="U36" s="314">
        <f t="shared" si="1"/>
        <v>156636.15281717735</v>
      </c>
      <c r="X36" s="10"/>
      <c r="Y36" s="10"/>
      <c r="Z36" s="108"/>
    </row>
    <row r="37" spans="1:26" s="104" customFormat="1">
      <c r="A37" s="124">
        <v>98</v>
      </c>
      <c r="B37" s="124" t="s">
        <v>32</v>
      </c>
      <c r="C37" s="416">
        <v>22943</v>
      </c>
      <c r="D37" s="420">
        <v>0</v>
      </c>
      <c r="E37" s="428">
        <v>0</v>
      </c>
      <c r="F37" s="158">
        <v>3</v>
      </c>
      <c r="G37" s="427">
        <v>1.3075883711807524E-4</v>
      </c>
      <c r="H37" s="272">
        <v>5862</v>
      </c>
      <c r="I37" s="15">
        <v>9519</v>
      </c>
      <c r="J37" s="337">
        <v>0.61582098959974785</v>
      </c>
      <c r="K37" s="435">
        <v>0.61595471106852817</v>
      </c>
      <c r="L37" s="442">
        <v>0.70032972905287705</v>
      </c>
      <c r="M37" s="14">
        <f>Lisäosat[[#This Row],[Koefficient för främjande av välfärd och hälsa (HYTE) (inkl. Kultur-indikator)]]*Lisäosat[[#This Row],[Invånarantal 31.12.2022]]</f>
        <v>16067.664973660158</v>
      </c>
      <c r="N37" s="435">
        <f>Lisäosat[[#This Row],[Koefficient för främjande av välfärd och hälsa (HYTE) (inkl. Kultur-indikator)]]/$N$7</f>
        <v>1.022881052094377</v>
      </c>
      <c r="O37" s="446">
        <v>0</v>
      </c>
      <c r="P37" s="200">
        <v>0</v>
      </c>
      <c r="Q37" s="162">
        <v>0</v>
      </c>
      <c r="R37" s="162">
        <v>185127.22106219266</v>
      </c>
      <c r="S37" s="162">
        <v>453166.30717906693</v>
      </c>
      <c r="T37" s="162">
        <v>0</v>
      </c>
      <c r="U37" s="314">
        <f t="shared" si="1"/>
        <v>638293.52824125963</v>
      </c>
      <c r="V37" s="59"/>
      <c r="W37" s="59"/>
      <c r="X37" s="109"/>
      <c r="Y37" s="110"/>
      <c r="Z37" s="111"/>
    </row>
    <row r="38" spans="1:26" s="45" customFormat="1">
      <c r="A38" s="128">
        <v>102</v>
      </c>
      <c r="B38" s="124" t="s">
        <v>33</v>
      </c>
      <c r="C38" s="416">
        <v>9745</v>
      </c>
      <c r="D38" s="420">
        <v>0</v>
      </c>
      <c r="E38" s="428">
        <v>0</v>
      </c>
      <c r="F38" s="158">
        <v>0</v>
      </c>
      <c r="G38" s="427">
        <v>0</v>
      </c>
      <c r="H38" s="272">
        <v>4019</v>
      </c>
      <c r="I38" s="15">
        <v>4013</v>
      </c>
      <c r="J38" s="337">
        <v>1.0014951407924246</v>
      </c>
      <c r="K38" s="435">
        <v>1.0017126088610109</v>
      </c>
      <c r="L38" s="442">
        <v>0.66087472699616501</v>
      </c>
      <c r="M38" s="14">
        <f>Lisäosat[[#This Row],[Koefficient för främjande av välfärd och hälsa (HYTE) (inkl. Kultur-indikator)]]*Lisäosat[[#This Row],[Invånarantal 31.12.2022]]</f>
        <v>6440.2242145776281</v>
      </c>
      <c r="N38" s="435">
        <f>Lisäosat[[#This Row],[Koefficient för främjande av välfärd och hälsa (HYTE) (inkl. Kultur-indikator)]]/$N$7</f>
        <v>0.96525423384015974</v>
      </c>
      <c r="O38" s="447">
        <v>0</v>
      </c>
      <c r="P38" s="200">
        <v>0</v>
      </c>
      <c r="Q38" s="162">
        <v>0</v>
      </c>
      <c r="R38" s="162">
        <v>127878.13079089222</v>
      </c>
      <c r="S38" s="162">
        <v>181637.6324443942</v>
      </c>
      <c r="T38" s="162">
        <v>0</v>
      </c>
      <c r="U38" s="314">
        <f t="shared" si="1"/>
        <v>309515.7632352864</v>
      </c>
      <c r="V38" s="44"/>
      <c r="W38" s="44"/>
      <c r="X38" s="110"/>
      <c r="Y38" s="110"/>
      <c r="Z38" s="111"/>
    </row>
    <row r="39" spans="1:26" s="45" customFormat="1">
      <c r="A39" s="128">
        <v>103</v>
      </c>
      <c r="B39" s="124" t="s">
        <v>34</v>
      </c>
      <c r="C39" s="416">
        <v>2161</v>
      </c>
      <c r="D39" s="420">
        <v>0</v>
      </c>
      <c r="E39" s="428">
        <v>0</v>
      </c>
      <c r="F39" s="158">
        <v>0</v>
      </c>
      <c r="G39" s="427">
        <v>0</v>
      </c>
      <c r="H39" s="272">
        <v>503</v>
      </c>
      <c r="I39" s="15">
        <v>839</v>
      </c>
      <c r="J39" s="337">
        <v>0.59952324195470796</v>
      </c>
      <c r="K39" s="435">
        <v>0.5996534244750118</v>
      </c>
      <c r="L39" s="442">
        <v>0.322007886492434</v>
      </c>
      <c r="M39" s="14">
        <f>Lisäosat[[#This Row],[Koefficient för främjande av välfärd och hälsa (HYTE) (inkl. Kultur-indikator)]]*Lisäosat[[#This Row],[Invånarantal 31.12.2022]]</f>
        <v>695.85904271014988</v>
      </c>
      <c r="N39" s="435">
        <f>Lisäosat[[#This Row],[Koefficient för främjande av välfärd och hälsa (HYTE) (inkl. Kultur-indikator)]]/$N$7</f>
        <v>0.47031527015640762</v>
      </c>
      <c r="O39" s="447">
        <v>0</v>
      </c>
      <c r="P39" s="200">
        <v>0</v>
      </c>
      <c r="Q39" s="162">
        <v>0</v>
      </c>
      <c r="R39" s="162">
        <v>16975.648758805557</v>
      </c>
      <c r="S39" s="162">
        <v>19625.743579982416</v>
      </c>
      <c r="T39" s="162">
        <v>0</v>
      </c>
      <c r="U39" s="314">
        <f t="shared" si="1"/>
        <v>36601.392338787977</v>
      </c>
      <c r="V39" s="44"/>
      <c r="W39" s="44"/>
      <c r="X39" s="110"/>
      <c r="Y39" s="110"/>
      <c r="Z39" s="111"/>
    </row>
    <row r="40" spans="1:26" s="45" customFormat="1">
      <c r="A40" s="128">
        <v>105</v>
      </c>
      <c r="B40" s="124" t="s">
        <v>35</v>
      </c>
      <c r="C40" s="416">
        <v>2094</v>
      </c>
      <c r="D40" s="420">
        <v>1.7368999999999999</v>
      </c>
      <c r="E40" s="428">
        <v>0</v>
      </c>
      <c r="F40" s="158">
        <v>0</v>
      </c>
      <c r="G40" s="427">
        <v>0</v>
      </c>
      <c r="H40" s="272">
        <v>525</v>
      </c>
      <c r="I40" s="15">
        <v>665</v>
      </c>
      <c r="J40" s="337">
        <v>0.78947368421052633</v>
      </c>
      <c r="K40" s="435">
        <v>0.78964511321733011</v>
      </c>
      <c r="L40" s="442">
        <v>0.57445825673971995</v>
      </c>
      <c r="M40" s="14">
        <f>Lisäosat[[#This Row],[Koefficient för främjande av välfärd och hälsa (HYTE) (inkl. Kultur-indikator)]]*Lisäosat[[#This Row],[Invånarantal 31.12.2022]]</f>
        <v>1202.9155896129737</v>
      </c>
      <c r="N40" s="435">
        <f>Lisäosat[[#This Row],[Koefficient för främjande av välfärd och hälsa (HYTE) (inkl. Kultur-indikator)]]/$N$7</f>
        <v>0.83903687314959141</v>
      </c>
      <c r="O40" s="447">
        <v>0</v>
      </c>
      <c r="P40" s="200">
        <v>682932.37102199998</v>
      </c>
      <c r="Q40" s="162">
        <v>0</v>
      </c>
      <c r="R40" s="162">
        <v>21661.070958709868</v>
      </c>
      <c r="S40" s="162">
        <v>33926.573430965967</v>
      </c>
      <c r="T40" s="162">
        <v>0</v>
      </c>
      <c r="U40" s="314">
        <f t="shared" si="1"/>
        <v>738520.01541167579</v>
      </c>
      <c r="V40" s="44"/>
      <c r="W40" s="44"/>
      <c r="X40" s="110"/>
      <c r="Y40" s="110"/>
      <c r="Z40" s="111"/>
    </row>
    <row r="41" spans="1:26" s="45" customFormat="1">
      <c r="A41" s="128">
        <v>106</v>
      </c>
      <c r="B41" s="124" t="s">
        <v>829</v>
      </c>
      <c r="C41" s="416">
        <v>46797</v>
      </c>
      <c r="D41" s="420">
        <v>0</v>
      </c>
      <c r="E41" s="428">
        <v>0</v>
      </c>
      <c r="F41" s="158">
        <v>0</v>
      </c>
      <c r="G41" s="427">
        <v>0</v>
      </c>
      <c r="H41" s="272">
        <v>19730</v>
      </c>
      <c r="I41" s="15">
        <v>20748</v>
      </c>
      <c r="J41" s="337">
        <v>0.95093502988239831</v>
      </c>
      <c r="K41" s="435">
        <v>0.95114151915616141</v>
      </c>
      <c r="L41" s="442">
        <v>0.65403012484069201</v>
      </c>
      <c r="M41" s="14">
        <f>Lisäosat[[#This Row],[Koefficient för främjande av välfärd och hälsa (HYTE) (inkl. Kultur-indikator)]]*Lisäosat[[#This Row],[Invånarantal 31.12.2022]]</f>
        <v>30606.647752169865</v>
      </c>
      <c r="N41" s="435">
        <f>Lisäosat[[#This Row],[Koefficient för främjande av välfärd och hälsa (HYTE) (inkl. Kultur-indikator)]]/$N$7</f>
        <v>0.95525720877679976</v>
      </c>
      <c r="O41" s="447">
        <v>0.23458434648630697</v>
      </c>
      <c r="P41" s="200">
        <v>0</v>
      </c>
      <c r="Q41" s="162">
        <v>0</v>
      </c>
      <c r="R41" s="162">
        <v>583088.46270255663</v>
      </c>
      <c r="S41" s="162">
        <v>863218.24357915961</v>
      </c>
      <c r="T41" s="162">
        <v>112413.11910420179</v>
      </c>
      <c r="U41" s="314">
        <f t="shared" si="1"/>
        <v>1558719.8253859179</v>
      </c>
      <c r="V41" s="44"/>
      <c r="W41" s="44"/>
      <c r="X41" s="110"/>
      <c r="Y41" s="110"/>
      <c r="Z41" s="111"/>
    </row>
    <row r="42" spans="1:26" s="45" customFormat="1">
      <c r="A42" s="128">
        <v>108</v>
      </c>
      <c r="B42" s="124" t="s">
        <v>830</v>
      </c>
      <c r="C42" s="416">
        <v>10257</v>
      </c>
      <c r="D42" s="420">
        <v>0</v>
      </c>
      <c r="E42" s="428">
        <v>0</v>
      </c>
      <c r="F42" s="158">
        <v>3</v>
      </c>
      <c r="G42" s="427">
        <v>2.9248318221702252E-4</v>
      </c>
      <c r="H42" s="272">
        <v>2844</v>
      </c>
      <c r="I42" s="15">
        <v>4240</v>
      </c>
      <c r="J42" s="337">
        <v>0.67075471698113209</v>
      </c>
      <c r="K42" s="435">
        <v>0.67090036694672406</v>
      </c>
      <c r="L42" s="442">
        <v>0.69599733805289599</v>
      </c>
      <c r="M42" s="14">
        <f>Lisäosat[[#This Row],[Koefficient för främjande av välfärd och hälsa (HYTE) (inkl. Kultur-indikator)]]*Lisäosat[[#This Row],[Invånarantal 31.12.2022]]</f>
        <v>7138.8446964085542</v>
      </c>
      <c r="N42" s="435">
        <f>Lisäosat[[#This Row],[Koefficient för främjande av välfärd och hälsa (HYTE) (inkl. Kultur-indikator)]]/$N$7</f>
        <v>1.0165532889275355</v>
      </c>
      <c r="O42" s="447">
        <v>0</v>
      </c>
      <c r="P42" s="200">
        <v>0</v>
      </c>
      <c r="Q42" s="162">
        <v>0</v>
      </c>
      <c r="R42" s="162">
        <v>90146.668335420385</v>
      </c>
      <c r="S42" s="162">
        <v>201341.25860226908</v>
      </c>
      <c r="T42" s="162">
        <v>0</v>
      </c>
      <c r="U42" s="314">
        <f t="shared" si="1"/>
        <v>291487.92693768948</v>
      </c>
      <c r="V42" s="44"/>
      <c r="W42" s="44"/>
      <c r="X42" s="110"/>
      <c r="Y42" s="110"/>
      <c r="Z42" s="111"/>
    </row>
    <row r="43" spans="1:26" s="45" customFormat="1">
      <c r="A43" s="128">
        <v>109</v>
      </c>
      <c r="B43" s="124" t="s">
        <v>831</v>
      </c>
      <c r="C43" s="416">
        <v>68043</v>
      </c>
      <c r="D43" s="420">
        <v>0</v>
      </c>
      <c r="E43" s="428">
        <v>0</v>
      </c>
      <c r="F43" s="158">
        <v>5</v>
      </c>
      <c r="G43" s="427">
        <v>7.3482944608556358E-5</v>
      </c>
      <c r="H43" s="272">
        <v>28286</v>
      </c>
      <c r="I43" s="15">
        <v>27859</v>
      </c>
      <c r="J43" s="337">
        <v>1.015327183315984</v>
      </c>
      <c r="K43" s="435">
        <v>1.015547654921432</v>
      </c>
      <c r="L43" s="442">
        <v>0.72138411511790301</v>
      </c>
      <c r="M43" s="14">
        <f>Lisäosat[[#This Row],[Koefficient för främjande av välfärd och hälsa (HYTE) (inkl. Kultur-indikator)]]*Lisäosat[[#This Row],[Invånarantal 31.12.2022]]</f>
        <v>49085.139344967472</v>
      </c>
      <c r="N43" s="435">
        <f>Lisäosat[[#This Row],[Koefficient för främjande av välfärd och hälsa (HYTE) (inkl. Kultur-indikator)]]/$N$7</f>
        <v>1.0536324705705287</v>
      </c>
      <c r="O43" s="447">
        <v>0.20170242172214969</v>
      </c>
      <c r="P43" s="200">
        <v>0</v>
      </c>
      <c r="Q43" s="162">
        <v>0</v>
      </c>
      <c r="R43" s="162">
        <v>905221.90899802872</v>
      </c>
      <c r="S43" s="162">
        <v>1384378.5871060386</v>
      </c>
      <c r="T43" s="162">
        <v>140538.24390389997</v>
      </c>
      <c r="U43" s="314">
        <f t="shared" si="1"/>
        <v>2430138.7400079672</v>
      </c>
      <c r="V43" s="44"/>
      <c r="W43" s="44"/>
      <c r="X43" s="110"/>
      <c r="Y43" s="110"/>
      <c r="Z43" s="111"/>
    </row>
    <row r="44" spans="1:26" s="45" customFormat="1">
      <c r="A44" s="128">
        <v>111</v>
      </c>
      <c r="B44" s="124" t="s">
        <v>39</v>
      </c>
      <c r="C44" s="416">
        <v>18131</v>
      </c>
      <c r="D44" s="420">
        <v>0</v>
      </c>
      <c r="E44" s="428">
        <v>0</v>
      </c>
      <c r="F44" s="158">
        <v>1</v>
      </c>
      <c r="G44" s="427">
        <v>5.5154155865644475E-5</v>
      </c>
      <c r="H44" s="272">
        <v>6217</v>
      </c>
      <c r="I44" s="15">
        <v>6359</v>
      </c>
      <c r="J44" s="337">
        <v>0.97766944488127061</v>
      </c>
      <c r="K44" s="435">
        <v>0.97788173935703393</v>
      </c>
      <c r="L44" s="442">
        <v>0.71461258618283996</v>
      </c>
      <c r="M44" s="14">
        <f>Lisäosat[[#This Row],[Koefficient för främjande av välfärd och hälsa (HYTE) (inkl. Kultur-indikator)]]*Lisäosat[[#This Row],[Invånarantal 31.12.2022]]</f>
        <v>12956.640800081072</v>
      </c>
      <c r="N44" s="435">
        <f>Lisäosat[[#This Row],[Koefficient för främjande av välfärd och hälsa (HYTE) (inkl. Kultur-indikator)]]/$N$7</f>
        <v>1.0437421741086719</v>
      </c>
      <c r="O44" s="447">
        <v>0</v>
      </c>
      <c r="P44" s="200">
        <v>0</v>
      </c>
      <c r="Q44" s="162">
        <v>0</v>
      </c>
      <c r="R44" s="162">
        <v>232262.6569932992</v>
      </c>
      <c r="S44" s="162">
        <v>365424.16551773919</v>
      </c>
      <c r="T44" s="162">
        <v>0</v>
      </c>
      <c r="U44" s="314">
        <f t="shared" si="1"/>
        <v>597686.82251103839</v>
      </c>
      <c r="V44" s="44"/>
      <c r="W44" s="44"/>
      <c r="X44" s="110"/>
      <c r="Y44" s="110"/>
      <c r="Z44" s="111"/>
    </row>
    <row r="45" spans="1:26" s="45" customFormat="1">
      <c r="A45" s="128">
        <v>139</v>
      </c>
      <c r="B45" s="124" t="s">
        <v>40</v>
      </c>
      <c r="C45" s="416">
        <v>9853</v>
      </c>
      <c r="D45" s="420">
        <v>0</v>
      </c>
      <c r="E45" s="428">
        <v>0</v>
      </c>
      <c r="F45" s="158">
        <v>1</v>
      </c>
      <c r="G45" s="427">
        <v>1.0149193139145438E-4</v>
      </c>
      <c r="H45" s="272">
        <v>2505</v>
      </c>
      <c r="I45" s="15">
        <v>3700</v>
      </c>
      <c r="J45" s="337">
        <v>0.677027027027027</v>
      </c>
      <c r="K45" s="435">
        <v>0.67717403898340223</v>
      </c>
      <c r="L45" s="442">
        <v>0.56910188916750204</v>
      </c>
      <c r="M45" s="14">
        <f>Lisäosat[[#This Row],[Koefficient för främjande av välfärd och hälsa (HYTE) (inkl. Kultur-indikator)]]*Lisäosat[[#This Row],[Invånarantal 31.12.2022]]</f>
        <v>5607.3609139673972</v>
      </c>
      <c r="N45" s="435">
        <f>Lisäosat[[#This Row],[Koefficient för främjande av välfärd och hälsa (HYTE) (inkl. Kultur-indikator)]]/$N$7</f>
        <v>0.83121351984844827</v>
      </c>
      <c r="O45" s="447">
        <v>3.1757980424111189E-2</v>
      </c>
      <c r="P45" s="200">
        <v>0</v>
      </c>
      <c r="Q45" s="162">
        <v>0</v>
      </c>
      <c r="R45" s="162">
        <v>87405.765059955345</v>
      </c>
      <c r="S45" s="162">
        <v>158147.87292169913</v>
      </c>
      <c r="T45" s="162">
        <v>3204.2125426561797</v>
      </c>
      <c r="U45" s="314">
        <f t="shared" si="1"/>
        <v>248757.85052431066</v>
      </c>
      <c r="V45" s="44"/>
      <c r="W45" s="44"/>
      <c r="X45" s="110"/>
      <c r="Y45" s="110"/>
      <c r="Z45" s="111"/>
    </row>
    <row r="46" spans="1:26" s="45" customFormat="1">
      <c r="A46" s="128">
        <v>140</v>
      </c>
      <c r="B46" s="124" t="s">
        <v>832</v>
      </c>
      <c r="C46" s="416">
        <v>20801</v>
      </c>
      <c r="D46" s="420">
        <v>0.25613333333333332</v>
      </c>
      <c r="E46" s="428">
        <v>0</v>
      </c>
      <c r="F46" s="158">
        <v>2</v>
      </c>
      <c r="G46" s="427">
        <v>9.614922359501947E-5</v>
      </c>
      <c r="H46" s="272">
        <v>9048</v>
      </c>
      <c r="I46" s="15">
        <v>8202</v>
      </c>
      <c r="J46" s="337">
        <v>1.1031455742501828</v>
      </c>
      <c r="K46" s="435">
        <v>1.1033851150403775</v>
      </c>
      <c r="L46" s="442">
        <v>0.67356222342758498</v>
      </c>
      <c r="M46" s="14">
        <f>Lisäosat[[#This Row],[Koefficient för främjande av välfärd och hälsa (HYTE) (inkl. Kultur-indikator)]]*Lisäosat[[#This Row],[Invånarantal 31.12.2022]]</f>
        <v>14010.767809517196</v>
      </c>
      <c r="N46" s="435">
        <f>Lisäosat[[#This Row],[Koefficient för främjande av välfärd och hälsa (HYTE) (inkl. Kultur-indikator)]]/$N$7</f>
        <v>0.98378521883170877</v>
      </c>
      <c r="O46" s="447">
        <v>0</v>
      </c>
      <c r="P46" s="200">
        <v>333468.84631866665</v>
      </c>
      <c r="Q46" s="162">
        <v>0</v>
      </c>
      <c r="R46" s="162">
        <v>300664.83049120911</v>
      </c>
      <c r="S46" s="162">
        <v>395154.36246589373</v>
      </c>
      <c r="T46" s="162">
        <v>0</v>
      </c>
      <c r="U46" s="314">
        <f t="shared" si="1"/>
        <v>1029288.0392757695</v>
      </c>
      <c r="V46" s="44"/>
      <c r="W46" s="44"/>
      <c r="X46" s="110"/>
      <c r="Y46" s="110"/>
      <c r="Z46" s="111"/>
    </row>
    <row r="47" spans="1:26" s="45" customFormat="1">
      <c r="A47" s="128">
        <v>142</v>
      </c>
      <c r="B47" s="124" t="s">
        <v>42</v>
      </c>
      <c r="C47" s="416">
        <v>6504</v>
      </c>
      <c r="D47" s="420">
        <v>0</v>
      </c>
      <c r="E47" s="428">
        <v>0</v>
      </c>
      <c r="F47" s="158">
        <v>0</v>
      </c>
      <c r="G47" s="427">
        <v>0</v>
      </c>
      <c r="H47" s="272">
        <v>1949</v>
      </c>
      <c r="I47" s="15">
        <v>2489</v>
      </c>
      <c r="J47" s="337">
        <v>0.78304539975893939</v>
      </c>
      <c r="K47" s="435">
        <v>0.78321543290614581</v>
      </c>
      <c r="L47" s="442">
        <v>0.5528943396321</v>
      </c>
      <c r="M47" s="14">
        <f>Lisäosat[[#This Row],[Koefficient för främjande av välfärd och hälsa (HYTE) (inkl. Kultur-indikator)]]*Lisäosat[[#This Row],[Invånarantal 31.12.2022]]</f>
        <v>3596.0247849671782</v>
      </c>
      <c r="N47" s="435">
        <f>Lisäosat[[#This Row],[Koefficient för främjande av välfärd och hälsa (HYTE) (inkl. Kultur-indikator)]]/$N$7</f>
        <v>0.80754124858407639</v>
      </c>
      <c r="O47" s="447">
        <v>0</v>
      </c>
      <c r="P47" s="200">
        <v>0</v>
      </c>
      <c r="Q47" s="162">
        <v>0</v>
      </c>
      <c r="R47" s="162">
        <v>66731.8346006426</v>
      </c>
      <c r="S47" s="162">
        <v>101420.91430207097</v>
      </c>
      <c r="T47" s="162">
        <v>0</v>
      </c>
      <c r="U47" s="314">
        <f t="shared" si="1"/>
        <v>168152.74890271359</v>
      </c>
      <c r="V47" s="44"/>
      <c r="W47" s="44"/>
      <c r="X47" s="110"/>
      <c r="Y47" s="110"/>
      <c r="Z47" s="111"/>
    </row>
    <row r="48" spans="1:26" s="45" customFormat="1">
      <c r="A48" s="128">
        <v>143</v>
      </c>
      <c r="B48" s="124" t="s">
        <v>833</v>
      </c>
      <c r="C48" s="416">
        <v>6804</v>
      </c>
      <c r="D48" s="420">
        <v>8.2533333333333334E-2</v>
      </c>
      <c r="E48" s="428">
        <v>0</v>
      </c>
      <c r="F48" s="158">
        <v>0</v>
      </c>
      <c r="G48" s="427">
        <v>0</v>
      </c>
      <c r="H48" s="272">
        <v>2150</v>
      </c>
      <c r="I48" s="15">
        <v>2454</v>
      </c>
      <c r="J48" s="337">
        <v>0.876120619396903</v>
      </c>
      <c r="K48" s="435">
        <v>0.87631086321455942</v>
      </c>
      <c r="L48" s="442">
        <v>0.68519892481838596</v>
      </c>
      <c r="M48" s="14">
        <f>Lisäosat[[#This Row],[Koefficient för främjande av välfärd och hälsa (HYTE) (inkl. Kultur-indikator)]]*Lisäosat[[#This Row],[Invånarantal 31.12.2022]]</f>
        <v>4662.0934844642979</v>
      </c>
      <c r="N48" s="435">
        <f>Lisäosat[[#This Row],[Koefficient för främjande av välfärd och hälsa (HYTE) (inkl. Kultur-indikator)]]/$N$7</f>
        <v>1.0007814434209863</v>
      </c>
      <c r="O48" s="447">
        <v>0</v>
      </c>
      <c r="P48" s="200">
        <v>35147.840111999998</v>
      </c>
      <c r="Q48" s="162">
        <v>0</v>
      </c>
      <c r="R48" s="162">
        <v>78107.690384385394</v>
      </c>
      <c r="S48" s="162">
        <v>131487.9101314127</v>
      </c>
      <c r="T48" s="162">
        <v>0</v>
      </c>
      <c r="U48" s="314">
        <f t="shared" si="1"/>
        <v>244743.44062779809</v>
      </c>
      <c r="V48" s="44"/>
      <c r="W48" s="44"/>
      <c r="X48" s="110"/>
      <c r="Y48" s="110"/>
      <c r="Z48" s="111"/>
    </row>
    <row r="49" spans="1:26" s="45" customFormat="1">
      <c r="A49" s="128">
        <v>145</v>
      </c>
      <c r="B49" s="124" t="s">
        <v>44</v>
      </c>
      <c r="C49" s="416">
        <v>12369</v>
      </c>
      <c r="D49" s="420">
        <v>0</v>
      </c>
      <c r="E49" s="428">
        <v>0</v>
      </c>
      <c r="F49" s="158">
        <v>0</v>
      </c>
      <c r="G49" s="427">
        <v>0</v>
      </c>
      <c r="H49" s="272">
        <v>3472</v>
      </c>
      <c r="I49" s="15">
        <v>5397</v>
      </c>
      <c r="J49" s="337">
        <v>0.64332036316472119</v>
      </c>
      <c r="K49" s="435">
        <v>0.64346005594121225</v>
      </c>
      <c r="L49" s="442">
        <v>0.58945250014239503</v>
      </c>
      <c r="M49" s="14">
        <f>Lisäosat[[#This Row],[Koefficient för främjande av välfärd och hälsa (HYTE) (inkl. Kultur-indikator)]]*Lisäosat[[#This Row],[Invånarantal 31.12.2022]]</f>
        <v>7290.9379742612846</v>
      </c>
      <c r="N49" s="435">
        <f>Lisäosat[[#This Row],[Koefficient för främjande av välfärd och hälsa (HYTE) (inkl. Kultur-indikator)]]/$N$7</f>
        <v>0.8609370250792111</v>
      </c>
      <c r="O49" s="447">
        <v>0.27122573111032128</v>
      </c>
      <c r="P49" s="200">
        <v>0</v>
      </c>
      <c r="Q49" s="162">
        <v>0</v>
      </c>
      <c r="R49" s="162">
        <v>104262.34235837279</v>
      </c>
      <c r="S49" s="162">
        <v>205630.83952048395</v>
      </c>
      <c r="T49" s="162">
        <v>34353.060537380494</v>
      </c>
      <c r="U49" s="314">
        <f t="shared" si="1"/>
        <v>344246.24241623725</v>
      </c>
      <c r="V49" s="44"/>
      <c r="W49" s="44"/>
      <c r="X49" s="110"/>
      <c r="Y49" s="110"/>
      <c r="Z49" s="111"/>
    </row>
    <row r="50" spans="1:26" s="45" customFormat="1">
      <c r="A50" s="128">
        <v>146</v>
      </c>
      <c r="B50" s="124" t="s">
        <v>834</v>
      </c>
      <c r="C50" s="416">
        <v>4492</v>
      </c>
      <c r="D50" s="420">
        <v>1.5604</v>
      </c>
      <c r="E50" s="428">
        <v>0</v>
      </c>
      <c r="F50" s="158">
        <v>0</v>
      </c>
      <c r="G50" s="427">
        <v>0</v>
      </c>
      <c r="H50" s="272">
        <v>1371</v>
      </c>
      <c r="I50" s="15">
        <v>1416</v>
      </c>
      <c r="J50" s="337">
        <v>0.96822033898305082</v>
      </c>
      <c r="K50" s="435">
        <v>0.96843058164775098</v>
      </c>
      <c r="L50" s="442">
        <v>0.60971893316317904</v>
      </c>
      <c r="M50" s="14">
        <f>Lisäosat[[#This Row],[Koefficient för främjande av välfärd och hälsa (HYTE) (inkl. Kultur-indikator)]]*Lisäosat[[#This Row],[Invånarantal 31.12.2022]]</f>
        <v>2738.8574477690004</v>
      </c>
      <c r="N50" s="435">
        <f>Lisäosat[[#This Row],[Koefficient för främjande av välfärd och hälsa (HYTE) (inkl. Kultur-indikator)]]/$N$7</f>
        <v>0.89053758246028236</v>
      </c>
      <c r="O50" s="447">
        <v>0</v>
      </c>
      <c r="P50" s="200">
        <v>1316139.4155359999</v>
      </c>
      <c r="Q50" s="162">
        <v>0</v>
      </c>
      <c r="R50" s="162">
        <v>56987.491263178243</v>
      </c>
      <c r="S50" s="162">
        <v>77245.692982147768</v>
      </c>
      <c r="T50" s="162">
        <v>0</v>
      </c>
      <c r="U50" s="314">
        <f t="shared" si="1"/>
        <v>1450372.5997813258</v>
      </c>
      <c r="V50" s="44"/>
      <c r="W50" s="44"/>
      <c r="X50" s="110"/>
      <c r="Y50" s="110"/>
      <c r="Z50" s="111"/>
    </row>
    <row r="51" spans="1:26" s="45" customFormat="1">
      <c r="A51" s="128">
        <v>148</v>
      </c>
      <c r="B51" s="124" t="s">
        <v>835</v>
      </c>
      <c r="C51" s="416">
        <v>7047</v>
      </c>
      <c r="D51" s="420">
        <v>1.6087666666666667</v>
      </c>
      <c r="E51" s="428">
        <v>1</v>
      </c>
      <c r="F51" s="158">
        <v>484</v>
      </c>
      <c r="G51" s="427">
        <v>6.8681708528451818E-2</v>
      </c>
      <c r="H51" s="272">
        <v>3042</v>
      </c>
      <c r="I51" s="15">
        <v>3116</v>
      </c>
      <c r="J51" s="337">
        <v>0.97625160462130933</v>
      </c>
      <c r="K51" s="435">
        <v>0.97646359122240567</v>
      </c>
      <c r="L51" s="442">
        <v>0.71183876895043396</v>
      </c>
      <c r="M51" s="14">
        <f>Lisäosat[[#This Row],[Koefficient för främjande av välfärd och hälsa (HYTE) (inkl. Kultur-indikator)]]*Lisäosat[[#This Row],[Invånarantal 31.12.2022]]</f>
        <v>5016.3278047937083</v>
      </c>
      <c r="N51" s="435">
        <f>Lisäosat[[#This Row],[Koefficient för främjande av välfärd och hälsa (HYTE) (inkl. Kultur-indikator)]]/$N$7</f>
        <v>1.0396908180526636</v>
      </c>
      <c r="O51" s="447">
        <v>0.67755115530477494</v>
      </c>
      <c r="P51" s="200">
        <v>2128744.4904990001</v>
      </c>
      <c r="Q51" s="162">
        <v>442922.91999999993</v>
      </c>
      <c r="R51" s="162">
        <v>90142.919948210227</v>
      </c>
      <c r="S51" s="162">
        <v>141478.60007191857</v>
      </c>
      <c r="T51" s="162">
        <v>48892.958632271344</v>
      </c>
      <c r="U51" s="314">
        <f t="shared" si="1"/>
        <v>2852181.8891514</v>
      </c>
      <c r="V51" s="44"/>
      <c r="W51" s="44"/>
      <c r="X51" s="110"/>
      <c r="Y51" s="110"/>
      <c r="Z51" s="111"/>
    </row>
    <row r="52" spans="1:26" s="45" customFormat="1">
      <c r="A52" s="128">
        <v>149</v>
      </c>
      <c r="B52" s="124" t="s">
        <v>836</v>
      </c>
      <c r="C52" s="416">
        <v>5384</v>
      </c>
      <c r="D52" s="420">
        <v>0</v>
      </c>
      <c r="E52" s="428">
        <v>0</v>
      </c>
      <c r="F52" s="158">
        <v>0</v>
      </c>
      <c r="G52" s="427">
        <v>0</v>
      </c>
      <c r="H52" s="272">
        <v>1329</v>
      </c>
      <c r="I52" s="15">
        <v>2397</v>
      </c>
      <c r="J52" s="337">
        <v>0.55444305381727155</v>
      </c>
      <c r="K52" s="435">
        <v>0.55456344747186204</v>
      </c>
      <c r="L52" s="442">
        <v>0.74702460576208196</v>
      </c>
      <c r="M52" s="14">
        <f>Lisäosat[[#This Row],[Koefficient för främjande av välfärd och hälsa (HYTE) (inkl. Kultur-indikator)]]*Lisäosat[[#This Row],[Invånarantal 31.12.2022]]</f>
        <v>4021.9804774230493</v>
      </c>
      <c r="N52" s="435">
        <f>Lisäosat[[#This Row],[Koefficient för främjande av välfärd och hälsa (HYTE) (inkl. Kultur-indikator)]]/$N$7</f>
        <v>1.0910822188224034</v>
      </c>
      <c r="O52" s="447">
        <v>0</v>
      </c>
      <c r="P52" s="200">
        <v>0</v>
      </c>
      <c r="Q52" s="162">
        <v>0</v>
      </c>
      <c r="R52" s="162">
        <v>39113.581775569415</v>
      </c>
      <c r="S52" s="162">
        <v>113434.40652315991</v>
      </c>
      <c r="T52" s="162">
        <v>0</v>
      </c>
      <c r="U52" s="314">
        <f t="shared" si="1"/>
        <v>152547.98829872932</v>
      </c>
      <c r="V52" s="44"/>
      <c r="W52" s="44"/>
      <c r="X52" s="110"/>
      <c r="Y52" s="110"/>
      <c r="Z52" s="111"/>
    </row>
    <row r="53" spans="1:26" s="45" customFormat="1">
      <c r="A53" s="128">
        <v>151</v>
      </c>
      <c r="B53" s="124" t="s">
        <v>837</v>
      </c>
      <c r="C53" s="416">
        <v>1852</v>
      </c>
      <c r="D53" s="420">
        <v>1.1155999999999999</v>
      </c>
      <c r="E53" s="428">
        <v>0</v>
      </c>
      <c r="F53" s="158">
        <v>0</v>
      </c>
      <c r="G53" s="427">
        <v>0</v>
      </c>
      <c r="H53" s="272">
        <v>637</v>
      </c>
      <c r="I53" s="15">
        <v>753</v>
      </c>
      <c r="J53" s="337">
        <v>0.84594953519256311</v>
      </c>
      <c r="K53" s="435">
        <v>0.84613322755815379</v>
      </c>
      <c r="L53" s="442">
        <v>0.346453835143049</v>
      </c>
      <c r="M53" s="14">
        <f>Lisäosat[[#This Row],[Koefficient för främjande av välfärd och hälsa (HYTE) (inkl. Kultur-indikator)]]*Lisäosat[[#This Row],[Invånarantal 31.12.2022]]</f>
        <v>641.63250268492675</v>
      </c>
      <c r="N53" s="435">
        <f>Lisäosat[[#This Row],[Koefficient för främjande av välfärd och hälsa (HYTE) (inkl. Kultur-indikator)]]/$N$7</f>
        <v>0.5060203054245852</v>
      </c>
      <c r="O53" s="447">
        <v>0</v>
      </c>
      <c r="P53" s="200">
        <v>193974.972312</v>
      </c>
      <c r="Q53" s="162">
        <v>0</v>
      </c>
      <c r="R53" s="162">
        <v>20528.207460433881</v>
      </c>
      <c r="S53" s="162">
        <v>18096.358885030666</v>
      </c>
      <c r="T53" s="162">
        <v>0</v>
      </c>
      <c r="U53" s="314">
        <f t="shared" si="1"/>
        <v>232599.53865746455</v>
      </c>
      <c r="V53" s="44"/>
      <c r="W53" s="44"/>
      <c r="X53" s="110"/>
      <c r="Y53" s="110"/>
      <c r="Z53" s="111"/>
    </row>
    <row r="54" spans="1:26" s="45" customFormat="1">
      <c r="A54" s="128">
        <v>152</v>
      </c>
      <c r="B54" s="124" t="s">
        <v>49</v>
      </c>
      <c r="C54" s="416">
        <v>4406</v>
      </c>
      <c r="D54" s="420">
        <v>0</v>
      </c>
      <c r="E54" s="428">
        <v>0</v>
      </c>
      <c r="F54" s="158">
        <v>0</v>
      </c>
      <c r="G54" s="427">
        <v>0</v>
      </c>
      <c r="H54" s="272">
        <v>1354</v>
      </c>
      <c r="I54" s="15">
        <v>1773</v>
      </c>
      <c r="J54" s="337">
        <v>0.76367738296672305</v>
      </c>
      <c r="K54" s="435">
        <v>0.76384321047674497</v>
      </c>
      <c r="L54" s="442">
        <v>0.55104720389478201</v>
      </c>
      <c r="M54" s="14">
        <f>Lisäosat[[#This Row],[Koefficient för främjande av välfärd och hälsa (HYTE) (inkl. Kultur-indikator)]]*Lisäosat[[#This Row],[Invånarantal 31.12.2022]]</f>
        <v>2427.9139803604094</v>
      </c>
      <c r="N54" s="435">
        <f>Lisäosat[[#This Row],[Koefficient för främjande av välfärd och hälsa (HYTE) (inkl. Kultur-indikator)]]/$N$7</f>
        <v>0.80484337632766922</v>
      </c>
      <c r="O54" s="447">
        <v>0</v>
      </c>
      <c r="P54" s="200">
        <v>0</v>
      </c>
      <c r="Q54" s="162">
        <v>0</v>
      </c>
      <c r="R54" s="162">
        <v>44087.96072822305</v>
      </c>
      <c r="S54" s="162">
        <v>68475.961779885416</v>
      </c>
      <c r="T54" s="162">
        <v>0</v>
      </c>
      <c r="U54" s="314">
        <f t="shared" si="1"/>
        <v>112563.92250810846</v>
      </c>
      <c r="V54" s="44"/>
      <c r="W54" s="44"/>
      <c r="X54" s="110"/>
      <c r="Y54" s="110"/>
      <c r="Z54" s="111"/>
    </row>
    <row r="55" spans="1:26" s="45" customFormat="1">
      <c r="A55" s="128">
        <v>153</v>
      </c>
      <c r="B55" s="124" t="s">
        <v>50</v>
      </c>
      <c r="C55" s="416">
        <v>25208</v>
      </c>
      <c r="D55" s="420">
        <v>0</v>
      </c>
      <c r="E55" s="428">
        <v>0</v>
      </c>
      <c r="F55" s="158">
        <v>1</v>
      </c>
      <c r="G55" s="427">
        <v>3.9669946048873371E-5</v>
      </c>
      <c r="H55" s="272">
        <v>9200</v>
      </c>
      <c r="I55" s="15">
        <v>9259</v>
      </c>
      <c r="J55" s="337">
        <v>0.9936278215790042</v>
      </c>
      <c r="K55" s="435">
        <v>0.99384358131107964</v>
      </c>
      <c r="L55" s="442">
        <v>0.62356698456401705</v>
      </c>
      <c r="M55" s="14">
        <f>Lisäosat[[#This Row],[Koefficient för främjande av välfärd och hälsa (HYTE) (inkl. Kultur-indikator)]]*Lisäosat[[#This Row],[Invånarantal 31.12.2022]]</f>
        <v>15718.876546889742</v>
      </c>
      <c r="N55" s="435">
        <f>Lisäosat[[#This Row],[Koefficient för främjande av välfärd och hälsa (HYTE) (inkl. Kultur-indikator)]]/$N$7</f>
        <v>0.91076363998536103</v>
      </c>
      <c r="O55" s="447">
        <v>0</v>
      </c>
      <c r="P55" s="200">
        <v>0</v>
      </c>
      <c r="Q55" s="162">
        <v>0</v>
      </c>
      <c r="R55" s="162">
        <v>328191.79786973499</v>
      </c>
      <c r="S55" s="162">
        <v>443329.21114766144</v>
      </c>
      <c r="T55" s="162">
        <v>0</v>
      </c>
      <c r="U55" s="314">
        <f t="shared" si="1"/>
        <v>771521.00901739649</v>
      </c>
      <c r="V55" s="44"/>
      <c r="W55" s="44"/>
      <c r="X55" s="110"/>
      <c r="Y55" s="110"/>
      <c r="Z55" s="111"/>
    </row>
    <row r="56" spans="1:26" s="45" customFormat="1">
      <c r="A56" s="128">
        <v>165</v>
      </c>
      <c r="B56" s="124" t="s">
        <v>51</v>
      </c>
      <c r="C56" s="416">
        <v>16280</v>
      </c>
      <c r="D56" s="420">
        <v>0</v>
      </c>
      <c r="E56" s="428">
        <v>0</v>
      </c>
      <c r="F56" s="158">
        <v>0</v>
      </c>
      <c r="G56" s="427">
        <v>0</v>
      </c>
      <c r="H56" s="272">
        <v>4976</v>
      </c>
      <c r="I56" s="15">
        <v>6946</v>
      </c>
      <c r="J56" s="337">
        <v>0.71638353008926003</v>
      </c>
      <c r="K56" s="435">
        <v>0.71653908805086153</v>
      </c>
      <c r="L56" s="442">
        <v>0.65429858143606201</v>
      </c>
      <c r="M56" s="14">
        <f>Lisäosat[[#This Row],[Koefficient för främjande av välfärd och hälsa (HYTE) (inkl. Kultur-indikator)]]*Lisäosat[[#This Row],[Invånarantal 31.12.2022]]</f>
        <v>10651.98090577909</v>
      </c>
      <c r="N56" s="435">
        <f>Lisäosat[[#This Row],[Koefficient för främjande av välfärd och hälsa (HYTE) (inkl. Kultur-indikator)]]/$N$7</f>
        <v>0.95564930860252773</v>
      </c>
      <c r="O56" s="447">
        <v>0</v>
      </c>
      <c r="P56" s="200">
        <v>0</v>
      </c>
      <c r="Q56" s="162">
        <v>0</v>
      </c>
      <c r="R56" s="162">
        <v>152814.85823043113</v>
      </c>
      <c r="S56" s="162">
        <v>300424.41506758909</v>
      </c>
      <c r="T56" s="162">
        <v>0</v>
      </c>
      <c r="U56" s="314">
        <f t="shared" si="1"/>
        <v>453239.27329802024</v>
      </c>
      <c r="V56" s="44"/>
      <c r="W56" s="44"/>
      <c r="X56" s="110"/>
      <c r="Y56" s="110"/>
      <c r="Z56" s="111"/>
    </row>
    <row r="57" spans="1:26" s="45" customFormat="1">
      <c r="A57" s="128">
        <v>167</v>
      </c>
      <c r="B57" s="124" t="s">
        <v>52</v>
      </c>
      <c r="C57" s="416">
        <v>77513</v>
      </c>
      <c r="D57" s="420">
        <v>0</v>
      </c>
      <c r="E57" s="428">
        <v>0</v>
      </c>
      <c r="F57" s="158">
        <v>4</v>
      </c>
      <c r="G57" s="427">
        <v>5.1604247029530528E-5</v>
      </c>
      <c r="H57" s="272">
        <v>34818</v>
      </c>
      <c r="I57" s="15">
        <v>30577</v>
      </c>
      <c r="J57" s="337">
        <v>1.1386990221408249</v>
      </c>
      <c r="K57" s="435">
        <v>1.1389462831278827</v>
      </c>
      <c r="L57" s="442">
        <v>0.67035750632197699</v>
      </c>
      <c r="M57" s="14">
        <f>Lisäosat[[#This Row],[Koefficient för främjande av välfärd och hälsa (HYTE) (inkl. Kultur-indikator)]]*Lisäosat[[#This Row],[Invånarantal 31.12.2022]]</f>
        <v>51961.421387535403</v>
      </c>
      <c r="N57" s="435">
        <f>Lisäosat[[#This Row],[Koefficient för främjande av välfärd och hälsa (HYTE) (inkl. Kultur-indikator)]]/$N$7</f>
        <v>0.9791045030650336</v>
      </c>
      <c r="O57" s="447">
        <v>0.28683551457378736</v>
      </c>
      <c r="P57" s="200">
        <v>0</v>
      </c>
      <c r="Q57" s="162">
        <v>0</v>
      </c>
      <c r="R57" s="162">
        <v>1156509.1764975996</v>
      </c>
      <c r="S57" s="162">
        <v>1465500.1510528037</v>
      </c>
      <c r="T57" s="162">
        <v>227670.84790945772</v>
      </c>
      <c r="U57" s="314">
        <f t="shared" si="1"/>
        <v>2849680.1754598608</v>
      </c>
      <c r="V57" s="44"/>
      <c r="W57" s="44"/>
      <c r="X57" s="110"/>
      <c r="Y57" s="110"/>
      <c r="Z57" s="111"/>
    </row>
    <row r="58" spans="1:26" s="45" customFormat="1">
      <c r="A58" s="128">
        <v>169</v>
      </c>
      <c r="B58" s="124" t="s">
        <v>838</v>
      </c>
      <c r="C58" s="416">
        <v>4990</v>
      </c>
      <c r="D58" s="420">
        <v>0</v>
      </c>
      <c r="E58" s="428">
        <v>0</v>
      </c>
      <c r="F58" s="158">
        <v>0</v>
      </c>
      <c r="G58" s="427">
        <v>0</v>
      </c>
      <c r="H58" s="272">
        <v>1700</v>
      </c>
      <c r="I58" s="15">
        <v>2143</v>
      </c>
      <c r="J58" s="337">
        <v>0.79328044797013531</v>
      </c>
      <c r="K58" s="435">
        <v>0.79345270359059761</v>
      </c>
      <c r="L58" s="442">
        <v>0.53804876270311497</v>
      </c>
      <c r="M58" s="14">
        <f>Lisäosat[[#This Row],[Koefficient för främjande av välfärd och hälsa (HYTE) (inkl. Kultur-indikator)]]*Lisäosat[[#This Row],[Invånarantal 31.12.2022]]</f>
        <v>2684.8633258885438</v>
      </c>
      <c r="N58" s="435">
        <f>Lisäosat[[#This Row],[Koefficient för främjande av välfärd och hälsa (HYTE) (inkl. Kultur-indikator)]]/$N$7</f>
        <v>0.78585823454352621</v>
      </c>
      <c r="O58" s="447">
        <v>0</v>
      </c>
      <c r="P58" s="200">
        <v>0</v>
      </c>
      <c r="Q58" s="162">
        <v>0</v>
      </c>
      <c r="R58" s="162">
        <v>51867.209781013771</v>
      </c>
      <c r="S58" s="162">
        <v>75722.863320087097</v>
      </c>
      <c r="T58" s="162">
        <v>0</v>
      </c>
      <c r="U58" s="314">
        <f t="shared" si="1"/>
        <v>127590.07310110086</v>
      </c>
      <c r="V58" s="44"/>
      <c r="W58" s="44"/>
      <c r="X58" s="110"/>
      <c r="Y58" s="110"/>
      <c r="Z58" s="111"/>
    </row>
    <row r="59" spans="1:26" s="45" customFormat="1">
      <c r="A59" s="128">
        <v>171</v>
      </c>
      <c r="B59" s="124" t="s">
        <v>839</v>
      </c>
      <c r="C59" s="416">
        <v>4540</v>
      </c>
      <c r="D59" s="420">
        <v>9.4850000000000004E-2</v>
      </c>
      <c r="E59" s="428">
        <v>0</v>
      </c>
      <c r="F59" s="158">
        <v>0</v>
      </c>
      <c r="G59" s="427">
        <v>0</v>
      </c>
      <c r="H59" s="272">
        <v>1326</v>
      </c>
      <c r="I59" s="15">
        <v>1784</v>
      </c>
      <c r="J59" s="337">
        <v>0.74327354260089684</v>
      </c>
      <c r="K59" s="435">
        <v>0.74343493955147288</v>
      </c>
      <c r="L59" s="442">
        <v>0.65782349974166399</v>
      </c>
      <c r="M59" s="14">
        <f>Lisäosat[[#This Row],[Koefficient för främjande av välfärd och hälsa (HYTE) (inkl. Kultur-indikator)]]*Lisäosat[[#This Row],[Invånarantal 31.12.2022]]</f>
        <v>2986.5186888271546</v>
      </c>
      <c r="N59" s="435">
        <f>Lisäosat[[#This Row],[Koefficient för främjande av välfärd och hälsa (HYTE) (inkl. Kultur-indikator)]]/$N$7</f>
        <v>0.9607977008460743</v>
      </c>
      <c r="O59" s="447">
        <v>0</v>
      </c>
      <c r="P59" s="200">
        <v>26952.443210000005</v>
      </c>
      <c r="Q59" s="162">
        <v>0</v>
      </c>
      <c r="R59" s="162">
        <v>44215.049594884294</v>
      </c>
      <c r="S59" s="162">
        <v>84230.636359153126</v>
      </c>
      <c r="T59" s="162">
        <v>0</v>
      </c>
      <c r="U59" s="314">
        <f t="shared" si="1"/>
        <v>155398.12916403741</v>
      </c>
      <c r="V59" s="44"/>
      <c r="W59" s="44"/>
      <c r="X59" s="110"/>
      <c r="Y59" s="110"/>
      <c r="Z59" s="111"/>
    </row>
    <row r="60" spans="1:26" s="45" customFormat="1">
      <c r="A60" s="128">
        <v>172</v>
      </c>
      <c r="B60" s="124" t="s">
        <v>55</v>
      </c>
      <c r="C60" s="416">
        <v>4171</v>
      </c>
      <c r="D60" s="420">
        <v>1.4112166666666668</v>
      </c>
      <c r="E60" s="428">
        <v>0</v>
      </c>
      <c r="F60" s="158">
        <v>0</v>
      </c>
      <c r="G60" s="427">
        <v>0</v>
      </c>
      <c r="H60" s="272">
        <v>1337</v>
      </c>
      <c r="I60" s="15">
        <v>1470</v>
      </c>
      <c r="J60" s="337">
        <v>0.90952380952380951</v>
      </c>
      <c r="K60" s="435">
        <v>0.90972130662402884</v>
      </c>
      <c r="L60" s="442">
        <v>0.61975613635545601</v>
      </c>
      <c r="M60" s="14">
        <f>Lisäosat[[#This Row],[Koefficient för främjande av välfärd och hälsa (HYTE) (inkl. Kultur-indikator)]]*Lisäosat[[#This Row],[Invånarantal 31.12.2022]]</f>
        <v>2585.0028447386071</v>
      </c>
      <c r="N60" s="435">
        <f>Lisäosat[[#This Row],[Koefficient för främjande av välfärd och hälsa (HYTE) (inkl. Kultur-indikator)]]/$N$7</f>
        <v>0.90519762691575079</v>
      </c>
      <c r="O60" s="447">
        <v>0</v>
      </c>
      <c r="P60" s="200">
        <v>552624.45212425012</v>
      </c>
      <c r="Q60" s="162">
        <v>0</v>
      </c>
      <c r="R60" s="162">
        <v>49707.263166067598</v>
      </c>
      <c r="S60" s="162">
        <v>72906.436319024666</v>
      </c>
      <c r="T60" s="162">
        <v>0</v>
      </c>
      <c r="U60" s="314">
        <f t="shared" si="1"/>
        <v>675238.15160934243</v>
      </c>
      <c r="V60" s="44"/>
      <c r="W60" s="44"/>
      <c r="X60" s="110"/>
      <c r="Y60" s="110"/>
      <c r="Z60" s="111"/>
    </row>
    <row r="61" spans="1:26" s="45" customFormat="1">
      <c r="A61" s="128">
        <v>176</v>
      </c>
      <c r="B61" s="124" t="s">
        <v>56</v>
      </c>
      <c r="C61" s="416">
        <v>4352</v>
      </c>
      <c r="D61" s="420">
        <v>1.5198833333333333</v>
      </c>
      <c r="E61" s="428">
        <v>0</v>
      </c>
      <c r="F61" s="158">
        <v>0</v>
      </c>
      <c r="G61" s="427">
        <v>0</v>
      </c>
      <c r="H61" s="272">
        <v>1349</v>
      </c>
      <c r="I61" s="15">
        <v>1386</v>
      </c>
      <c r="J61" s="337">
        <v>0.97330447330447334</v>
      </c>
      <c r="K61" s="435">
        <v>0.97351581995542991</v>
      </c>
      <c r="L61" s="442">
        <v>0.53948023633948206</v>
      </c>
      <c r="M61" s="14">
        <f>Lisäosat[[#This Row],[Koefficient för främjande av välfärd och hälsa (HYTE) (inkl. Kultur-indikator)]]*Lisäosat[[#This Row],[Invånarantal 31.12.2022]]</f>
        <v>2347.817988549426</v>
      </c>
      <c r="N61" s="435">
        <f>Lisäosat[[#This Row],[Koefficient för främjande av välfärd och hälsa (HYTE) (inkl. Kultur-indikator)]]/$N$7</f>
        <v>0.78794900293228609</v>
      </c>
      <c r="O61" s="447">
        <v>0</v>
      </c>
      <c r="P61" s="200">
        <v>1242010.7237120001</v>
      </c>
      <c r="Q61" s="162">
        <v>0</v>
      </c>
      <c r="R61" s="162">
        <v>55501.305114643008</v>
      </c>
      <c r="S61" s="162">
        <v>66216.964913300879</v>
      </c>
      <c r="T61" s="162">
        <v>0</v>
      </c>
      <c r="U61" s="314">
        <f t="shared" si="1"/>
        <v>1363728.993739944</v>
      </c>
      <c r="V61" s="44"/>
      <c r="W61" s="44"/>
      <c r="X61" s="110"/>
      <c r="Y61" s="110"/>
      <c r="Z61" s="111"/>
    </row>
    <row r="62" spans="1:26" s="45" customFormat="1">
      <c r="A62" s="128">
        <v>177</v>
      </c>
      <c r="B62" s="124" t="s">
        <v>57</v>
      </c>
      <c r="C62" s="416">
        <v>1768</v>
      </c>
      <c r="D62" s="420">
        <v>0.62613333333333332</v>
      </c>
      <c r="E62" s="428">
        <v>0</v>
      </c>
      <c r="F62" s="158">
        <v>0</v>
      </c>
      <c r="G62" s="427">
        <v>0</v>
      </c>
      <c r="H62" s="272">
        <v>636</v>
      </c>
      <c r="I62" s="15">
        <v>688</v>
      </c>
      <c r="J62" s="337">
        <v>0.92441860465116277</v>
      </c>
      <c r="K62" s="435">
        <v>0.92461933605796676</v>
      </c>
      <c r="L62" s="442">
        <v>0.78006067330085205</v>
      </c>
      <c r="M62" s="14">
        <f>Lisäosat[[#This Row],[Koefficient för främjande av välfärd och hälsa (HYTE) (inkl. Kultur-indikator)]]*Lisäosat[[#This Row],[Invånarantal 31.12.2022]]</f>
        <v>1379.1472703959064</v>
      </c>
      <c r="N62" s="435">
        <f>Lisäosat[[#This Row],[Koefficient för främjande av välfärd och hälsa (HYTE) (inkl. Kultur-indikator)]]/$N$7</f>
        <v>1.1393337296740391</v>
      </c>
      <c r="O62" s="447">
        <v>0</v>
      </c>
      <c r="P62" s="200">
        <v>69287.363669333325</v>
      </c>
      <c r="Q62" s="162">
        <v>0</v>
      </c>
      <c r="R62" s="162">
        <v>21414.923518571355</v>
      </c>
      <c r="S62" s="162">
        <v>38896.944677770065</v>
      </c>
      <c r="T62" s="162">
        <v>0</v>
      </c>
      <c r="U62" s="314">
        <f t="shared" si="1"/>
        <v>129599.23186567474</v>
      </c>
      <c r="V62" s="44"/>
      <c r="W62" s="44"/>
      <c r="X62" s="110"/>
      <c r="Y62" s="110"/>
      <c r="Z62" s="111"/>
    </row>
    <row r="63" spans="1:26" s="45" customFormat="1">
      <c r="A63" s="128">
        <v>178</v>
      </c>
      <c r="B63" s="124" t="s">
        <v>58</v>
      </c>
      <c r="C63" s="416">
        <v>5769</v>
      </c>
      <c r="D63" s="420">
        <v>0.82289999999999996</v>
      </c>
      <c r="E63" s="428">
        <v>0</v>
      </c>
      <c r="F63" s="158">
        <v>0</v>
      </c>
      <c r="G63" s="427">
        <v>0</v>
      </c>
      <c r="H63" s="272">
        <v>1800</v>
      </c>
      <c r="I63" s="15">
        <v>2147</v>
      </c>
      <c r="J63" s="337">
        <v>0.83837913367489525</v>
      </c>
      <c r="K63" s="435">
        <v>0.83856118217769571</v>
      </c>
      <c r="L63" s="442">
        <v>0.602614262447424</v>
      </c>
      <c r="M63" s="14">
        <f>Lisäosat[[#This Row],[Koefficient för främjande av välfärd och hälsa (HYTE) (inkl. Kultur-indikator)]]*Lisäosat[[#This Row],[Invånarantal 31.12.2022]]</f>
        <v>3476.4816800591889</v>
      </c>
      <c r="N63" s="435">
        <f>Lisäosat[[#This Row],[Koefficient för främjande av välfärd och hälsa (HYTE) (inkl. Kultur-indikator)]]/$N$7</f>
        <v>0.88016070888910924</v>
      </c>
      <c r="O63" s="447">
        <v>0</v>
      </c>
      <c r="P63" s="200">
        <v>297134.13915900001</v>
      </c>
      <c r="Q63" s="162">
        <v>0</v>
      </c>
      <c r="R63" s="162">
        <v>63373.33892577896</v>
      </c>
      <c r="S63" s="162">
        <v>98049.366072214354</v>
      </c>
      <c r="T63" s="162">
        <v>0</v>
      </c>
      <c r="U63" s="314">
        <f t="shared" si="1"/>
        <v>458556.84415699332</v>
      </c>
      <c r="V63" s="44"/>
      <c r="W63" s="44"/>
      <c r="X63" s="110"/>
      <c r="Y63" s="110"/>
      <c r="Z63" s="111"/>
    </row>
    <row r="64" spans="1:26" s="45" customFormat="1">
      <c r="A64" s="128">
        <v>179</v>
      </c>
      <c r="B64" s="124" t="s">
        <v>59</v>
      </c>
      <c r="C64" s="416">
        <v>145887</v>
      </c>
      <c r="D64" s="420">
        <v>0</v>
      </c>
      <c r="E64" s="428">
        <v>0</v>
      </c>
      <c r="F64" s="158">
        <v>16</v>
      </c>
      <c r="G64" s="427">
        <v>1.0967392570962457E-4</v>
      </c>
      <c r="H64" s="272">
        <v>65345</v>
      </c>
      <c r="I64" s="15">
        <v>61169</v>
      </c>
      <c r="J64" s="337">
        <v>1.0682698752636139</v>
      </c>
      <c r="K64" s="435">
        <v>1.0685018430256528</v>
      </c>
      <c r="L64" s="442">
        <v>0.73340262202553796</v>
      </c>
      <c r="M64" s="14">
        <f>Lisäosat[[#This Row],[Koefficient för främjande av välfärd och hälsa (HYTE) (inkl. Kultur-indikator)]]*Lisäosat[[#This Row],[Invånarantal 31.12.2022]]</f>
        <v>106993.90831943965</v>
      </c>
      <c r="N64" s="435">
        <f>Lisäosat[[#This Row],[Koefficient för främjande av välfärd och hälsa (HYTE) (inkl. Kultur-indikator)]]/$N$7</f>
        <v>1.0711863490941649</v>
      </c>
      <c r="O64" s="447">
        <v>0.80974298266086964</v>
      </c>
      <c r="P64" s="200">
        <v>0</v>
      </c>
      <c r="Q64" s="162">
        <v>0</v>
      </c>
      <c r="R64" s="162">
        <v>2042034.9216926324</v>
      </c>
      <c r="S64" s="162">
        <v>3017615.4657979012</v>
      </c>
      <c r="T64" s="162">
        <v>1209661.17899721</v>
      </c>
      <c r="U64" s="314">
        <f t="shared" si="1"/>
        <v>6269311.5664877435</v>
      </c>
      <c r="V64" s="44"/>
      <c r="W64" s="44"/>
      <c r="X64" s="110"/>
      <c r="Y64" s="110"/>
      <c r="Z64" s="111"/>
    </row>
    <row r="65" spans="1:26" s="45" customFormat="1">
      <c r="A65" s="128">
        <v>181</v>
      </c>
      <c r="B65" s="124" t="s">
        <v>60</v>
      </c>
      <c r="C65" s="416">
        <v>1683</v>
      </c>
      <c r="D65" s="420">
        <v>0.38423333333333332</v>
      </c>
      <c r="E65" s="428">
        <v>0</v>
      </c>
      <c r="F65" s="158">
        <v>0</v>
      </c>
      <c r="G65" s="427">
        <v>0</v>
      </c>
      <c r="H65" s="272">
        <v>446</v>
      </c>
      <c r="I65" s="15">
        <v>651</v>
      </c>
      <c r="J65" s="337">
        <v>0.68509984639016897</v>
      </c>
      <c r="K65" s="435">
        <v>0.68524861130605785</v>
      </c>
      <c r="L65" s="442">
        <v>0.68545089471773502</v>
      </c>
      <c r="M65" s="14">
        <f>Lisäosat[[#This Row],[Koefficient för främjande av välfärd och hälsa (HYTE) (inkl. Kultur-indikator)]]*Lisäosat[[#This Row],[Invånarantal 31.12.2022]]</f>
        <v>1153.6138558099481</v>
      </c>
      <c r="N65" s="435">
        <f>Lisäosat[[#This Row],[Koefficient för främjande av välfärd och hälsa (HYTE) (inkl. Kultur-indikator)]]/$N$7</f>
        <v>1.0011494632622844</v>
      </c>
      <c r="O65" s="447">
        <v>0</v>
      </c>
      <c r="P65" s="200">
        <v>40474.743573</v>
      </c>
      <c r="Q65" s="162">
        <v>0</v>
      </c>
      <c r="R65" s="162">
        <v>15107.881708048049</v>
      </c>
      <c r="S65" s="162">
        <v>32536.086096205898</v>
      </c>
      <c r="T65" s="162">
        <v>0</v>
      </c>
      <c r="U65" s="314">
        <f t="shared" si="1"/>
        <v>88118.711377253945</v>
      </c>
      <c r="V65" s="44"/>
      <c r="W65" s="44"/>
      <c r="X65" s="110"/>
      <c r="Y65" s="110"/>
      <c r="Z65" s="111"/>
    </row>
    <row r="66" spans="1:26" s="45" customFormat="1">
      <c r="A66" s="128">
        <v>182</v>
      </c>
      <c r="B66" s="124" t="s">
        <v>61</v>
      </c>
      <c r="C66" s="416">
        <v>19347</v>
      </c>
      <c r="D66" s="420">
        <v>0.24018333333333333</v>
      </c>
      <c r="E66" s="428">
        <v>0</v>
      </c>
      <c r="F66" s="158">
        <v>1</v>
      </c>
      <c r="G66" s="427">
        <v>5.1687600144725279E-5</v>
      </c>
      <c r="H66" s="272">
        <v>6999</v>
      </c>
      <c r="I66" s="15">
        <v>7137</v>
      </c>
      <c r="J66" s="337">
        <v>0.98066414459857087</v>
      </c>
      <c r="K66" s="435">
        <v>0.9808770893536386</v>
      </c>
      <c r="L66" s="442">
        <v>0.66162058666343304</v>
      </c>
      <c r="M66" s="14">
        <f>Lisäosat[[#This Row],[Koefficient för främjande av välfärd och hälsa (HYTE) (inkl. Kultur-indikator)]]*Lisäosat[[#This Row],[Invånarantal 31.12.2022]]</f>
        <v>12800.373490177439</v>
      </c>
      <c r="N66" s="435">
        <f>Lisäosat[[#This Row],[Koefficient för främjande av välfärd och hälsa (HYTE) (inkl. Kultur-indikator)]]/$N$7</f>
        <v>0.96634361458400109</v>
      </c>
      <c r="O66" s="447">
        <v>0</v>
      </c>
      <c r="P66" s="200">
        <v>290844.89880049997</v>
      </c>
      <c r="Q66" s="162">
        <v>0</v>
      </c>
      <c r="R66" s="162">
        <v>248599.08052519546</v>
      </c>
      <c r="S66" s="162">
        <v>361016.86178829725</v>
      </c>
      <c r="T66" s="162">
        <v>0</v>
      </c>
      <c r="U66" s="314">
        <f t="shared" si="1"/>
        <v>900460.84111399273</v>
      </c>
      <c r="V66" s="44"/>
      <c r="W66" s="44"/>
      <c r="X66" s="110"/>
      <c r="Y66" s="110"/>
      <c r="Z66" s="111"/>
    </row>
    <row r="67" spans="1:26" s="45" customFormat="1">
      <c r="A67" s="128">
        <v>186</v>
      </c>
      <c r="B67" s="124" t="s">
        <v>840</v>
      </c>
      <c r="C67" s="416">
        <v>45630</v>
      </c>
      <c r="D67" s="420">
        <v>0</v>
      </c>
      <c r="E67" s="428">
        <v>0</v>
      </c>
      <c r="F67" s="158">
        <v>4</v>
      </c>
      <c r="G67" s="427">
        <v>8.7661626123164586E-5</v>
      </c>
      <c r="H67" s="272">
        <v>13853</v>
      </c>
      <c r="I67" s="15">
        <v>21254</v>
      </c>
      <c r="J67" s="337">
        <v>0.65178319375176441</v>
      </c>
      <c r="K67" s="435">
        <v>0.65192472417613567</v>
      </c>
      <c r="L67" s="442">
        <v>0.69916111847027596</v>
      </c>
      <c r="M67" s="14">
        <f>Lisäosat[[#This Row],[Koefficient för främjande av välfärd och hälsa (HYTE) (inkl. Kultur-indikator)]]*Lisäosat[[#This Row],[Invånarantal 31.12.2022]]</f>
        <v>31902.721835798693</v>
      </c>
      <c r="N67" s="435">
        <f>Lisäosat[[#This Row],[Koefficient för främjande av välfärd och hälsa (HYTE) (inkl. Kultur-indikator)]]/$N$7</f>
        <v>1.0211742137686126</v>
      </c>
      <c r="O67" s="447">
        <v>1.4432394277659781</v>
      </c>
      <c r="P67" s="200">
        <v>0</v>
      </c>
      <c r="Q67" s="162">
        <v>0</v>
      </c>
      <c r="R67" s="162">
        <v>389689.9596504576</v>
      </c>
      <c r="S67" s="162">
        <v>899772.22371699521</v>
      </c>
      <c r="T67" s="162">
        <v>674355.35451096657</v>
      </c>
      <c r="U67" s="314">
        <f t="shared" si="1"/>
        <v>1963817.5378784193</v>
      </c>
      <c r="V67" s="44"/>
      <c r="W67" s="44"/>
      <c r="X67" s="110"/>
      <c r="Y67" s="110"/>
      <c r="Z67" s="111"/>
    </row>
    <row r="68" spans="1:26" s="45" customFormat="1">
      <c r="A68" s="128">
        <v>202</v>
      </c>
      <c r="B68" s="124" t="s">
        <v>841</v>
      </c>
      <c r="C68" s="416">
        <v>35848</v>
      </c>
      <c r="D68" s="420">
        <v>0</v>
      </c>
      <c r="E68" s="428">
        <v>0</v>
      </c>
      <c r="F68" s="158">
        <v>0</v>
      </c>
      <c r="G68" s="427">
        <v>0</v>
      </c>
      <c r="H68" s="272">
        <v>10301</v>
      </c>
      <c r="I68" s="15">
        <v>16276</v>
      </c>
      <c r="J68" s="337">
        <v>0.63289506021135411</v>
      </c>
      <c r="K68" s="435">
        <v>0.63303248920202593</v>
      </c>
      <c r="L68" s="442">
        <v>0.65808431041000104</v>
      </c>
      <c r="M68" s="14">
        <f>Lisäosat[[#This Row],[Koefficient för främjande av välfärd och hälsa (HYTE) (inkl. Kultur-indikator)]]*Lisäosat[[#This Row],[Invånarantal 31.12.2022]]</f>
        <v>23591.006359577717</v>
      </c>
      <c r="N68" s="435">
        <f>Lisäosat[[#This Row],[Koefficient för främjande av välfärd och hälsa (HYTE) (inkl. Kultur-indikator)]]/$N$7</f>
        <v>0.96117863325513653</v>
      </c>
      <c r="O68" s="447">
        <v>1.8446894289631273</v>
      </c>
      <c r="P68" s="200">
        <v>0</v>
      </c>
      <c r="Q68" s="162">
        <v>0</v>
      </c>
      <c r="R68" s="162">
        <v>297277.62761517637</v>
      </c>
      <c r="S68" s="162">
        <v>665351.7640636008</v>
      </c>
      <c r="T68" s="162">
        <v>677155.08889057476</v>
      </c>
      <c r="U68" s="314">
        <f t="shared" si="1"/>
        <v>1639784.4805693519</v>
      </c>
      <c r="V68" s="44"/>
      <c r="W68" s="44"/>
      <c r="X68" s="110"/>
      <c r="Y68" s="110"/>
      <c r="Z68" s="111"/>
    </row>
    <row r="69" spans="1:26" s="45" customFormat="1">
      <c r="A69" s="128">
        <v>204</v>
      </c>
      <c r="B69" s="124" t="s">
        <v>64</v>
      </c>
      <c r="C69" s="416">
        <v>2689</v>
      </c>
      <c r="D69" s="420">
        <v>1.1962833333333334</v>
      </c>
      <c r="E69" s="428">
        <v>0</v>
      </c>
      <c r="F69" s="158">
        <v>0</v>
      </c>
      <c r="G69" s="427">
        <v>0</v>
      </c>
      <c r="H69" s="272">
        <v>769</v>
      </c>
      <c r="I69" s="15">
        <v>892</v>
      </c>
      <c r="J69" s="337">
        <v>0.86210762331838564</v>
      </c>
      <c r="K69" s="435">
        <v>0.86229482430630866</v>
      </c>
      <c r="L69" s="442">
        <v>0.530017871501686</v>
      </c>
      <c r="M69" s="14">
        <f>Lisäosat[[#This Row],[Koefficient för främjande av välfärd och hälsa (HYTE) (inkl. Kultur-indikator)]]*Lisäosat[[#This Row],[Invånarantal 31.12.2022]]</f>
        <v>1425.2180564680336</v>
      </c>
      <c r="N69" s="435">
        <f>Lisäosat[[#This Row],[Koefficient för främjande av välfärd och hälsa (HYTE) (inkl. Kultur-indikator)]]/$N$7</f>
        <v>0.77412855050957474</v>
      </c>
      <c r="O69" s="447">
        <v>0</v>
      </c>
      <c r="P69" s="200">
        <v>302009.82035675005</v>
      </c>
      <c r="Q69" s="162">
        <v>0</v>
      </c>
      <c r="R69" s="162">
        <v>30375.111251531598</v>
      </c>
      <c r="S69" s="162">
        <v>40196.307592503959</v>
      </c>
      <c r="T69" s="162">
        <v>0</v>
      </c>
      <c r="U69" s="314">
        <f t="shared" si="1"/>
        <v>372581.23920078558</v>
      </c>
      <c r="V69" s="44"/>
      <c r="W69" s="44"/>
      <c r="X69" s="110"/>
      <c r="Y69" s="110"/>
      <c r="Z69" s="111"/>
    </row>
    <row r="70" spans="1:26" s="45" customFormat="1">
      <c r="A70" s="128">
        <v>205</v>
      </c>
      <c r="B70" s="124" t="s">
        <v>842</v>
      </c>
      <c r="C70" s="416">
        <v>36297</v>
      </c>
      <c r="D70" s="420">
        <v>0.18211666666666668</v>
      </c>
      <c r="E70" s="428">
        <v>0</v>
      </c>
      <c r="F70" s="158">
        <v>2</v>
      </c>
      <c r="G70" s="427">
        <v>5.510097253216519E-5</v>
      </c>
      <c r="H70" s="272">
        <v>15653</v>
      </c>
      <c r="I70" s="15">
        <v>14875</v>
      </c>
      <c r="J70" s="337">
        <v>1.0523025210084034</v>
      </c>
      <c r="K70" s="435">
        <v>1.0525310215647126</v>
      </c>
      <c r="L70" s="442">
        <v>0.65102966728679301</v>
      </c>
      <c r="M70" s="14">
        <f>Lisäosat[[#This Row],[Koefficient för främjande av välfärd och hälsa (HYTE) (inkl. Kultur-indikator)]]*Lisäosat[[#This Row],[Invånarantal 31.12.2022]]</f>
        <v>23630.423833508725</v>
      </c>
      <c r="N70" s="435">
        <f>Lisäosat[[#This Row],[Koefficient för främjande av välfärd och hälsa (HYTE) (inkl. Kultur-indikator)]]/$N$7</f>
        <v>0.95087482851765048</v>
      </c>
      <c r="O70" s="447">
        <v>0</v>
      </c>
      <c r="P70" s="200">
        <v>413737.96660350007</v>
      </c>
      <c r="Q70" s="162">
        <v>0</v>
      </c>
      <c r="R70" s="162">
        <v>500468.71221552021</v>
      </c>
      <c r="S70" s="162">
        <v>666463.47949511651</v>
      </c>
      <c r="T70" s="162">
        <v>0</v>
      </c>
      <c r="U70" s="314">
        <f t="shared" si="1"/>
        <v>1580670.1583141368</v>
      </c>
      <c r="V70" s="44"/>
      <c r="W70" s="44"/>
      <c r="X70" s="110"/>
      <c r="Y70" s="110"/>
      <c r="Z70" s="111"/>
    </row>
    <row r="71" spans="1:26" s="45" customFormat="1">
      <c r="A71" s="128">
        <v>208</v>
      </c>
      <c r="B71" s="124" t="s">
        <v>66</v>
      </c>
      <c r="C71" s="416">
        <v>12335</v>
      </c>
      <c r="D71" s="420">
        <v>0.45220000000000005</v>
      </c>
      <c r="E71" s="428">
        <v>0</v>
      </c>
      <c r="F71" s="158">
        <v>3</v>
      </c>
      <c r="G71" s="427">
        <v>2.4321037697608432E-4</v>
      </c>
      <c r="H71" s="272">
        <v>4581</v>
      </c>
      <c r="I71" s="15">
        <v>4977</v>
      </c>
      <c r="J71" s="337">
        <v>0.92043399638336343</v>
      </c>
      <c r="K71" s="435">
        <v>0.92063386255874613</v>
      </c>
      <c r="L71" s="442">
        <v>0.72900903184397803</v>
      </c>
      <c r="M71" s="14">
        <f>Lisäosat[[#This Row],[Koefficient för främjande av välfärd och hälsa (HYTE) (inkl. Kultur-indikator)]]*Lisäosat[[#This Row],[Invånarantal 31.12.2022]]</f>
        <v>8992.3264077954682</v>
      </c>
      <c r="N71" s="435">
        <f>Lisäosat[[#This Row],[Koefficient för främjande av välfärd och hälsa (HYTE) (inkl. Kultur-indikator)]]/$N$7</f>
        <v>1.0647692001985105</v>
      </c>
      <c r="O71" s="447">
        <v>0</v>
      </c>
      <c r="P71" s="200">
        <v>349119.94733000005</v>
      </c>
      <c r="Q71" s="162">
        <v>0</v>
      </c>
      <c r="R71" s="162">
        <v>148763.84490007395</v>
      </c>
      <c r="S71" s="162">
        <v>253616.15131070299</v>
      </c>
      <c r="T71" s="162">
        <v>0</v>
      </c>
      <c r="U71" s="314">
        <f t="shared" si="1"/>
        <v>751499.94354077696</v>
      </c>
      <c r="V71" s="44"/>
      <c r="W71" s="44"/>
      <c r="X71" s="110"/>
      <c r="Y71" s="110"/>
      <c r="Z71" s="111"/>
    </row>
    <row r="72" spans="1:26" s="45" customFormat="1">
      <c r="A72" s="128">
        <v>211</v>
      </c>
      <c r="B72" s="124" t="s">
        <v>67</v>
      </c>
      <c r="C72" s="416">
        <v>32959</v>
      </c>
      <c r="D72" s="420">
        <v>0</v>
      </c>
      <c r="E72" s="428">
        <v>0</v>
      </c>
      <c r="F72" s="158">
        <v>2</v>
      </c>
      <c r="G72" s="427">
        <v>6.068145271397797E-5</v>
      </c>
      <c r="H72" s="272">
        <v>8890</v>
      </c>
      <c r="I72" s="15">
        <v>14719</v>
      </c>
      <c r="J72" s="337">
        <v>0.60398124872613623</v>
      </c>
      <c r="K72" s="435">
        <v>0.60411239927322602</v>
      </c>
      <c r="L72" s="442">
        <v>0.68952185163226398</v>
      </c>
      <c r="M72" s="14">
        <f>Lisäosat[[#This Row],[Koefficient för främjande av välfärd och hälsa (HYTE) (inkl. Kultur-indikator)]]*Lisäosat[[#This Row],[Invånarantal 31.12.2022]]</f>
        <v>22725.950707947788</v>
      </c>
      <c r="N72" s="435">
        <f>Lisäosat[[#This Row],[Koefficient för främjande av välfärd och hälsa (HYTE) (inkl. Kultur-indikator)]]/$N$7</f>
        <v>1.0070953834753185</v>
      </c>
      <c r="O72" s="447">
        <v>1.1284346316407179</v>
      </c>
      <c r="P72" s="200">
        <v>0</v>
      </c>
      <c r="Q72" s="162">
        <v>0</v>
      </c>
      <c r="R72" s="162">
        <v>260833.32143616595</v>
      </c>
      <c r="S72" s="162">
        <v>640954.06372592587</v>
      </c>
      <c r="T72" s="162">
        <v>380846.86872828333</v>
      </c>
      <c r="U72" s="314">
        <f t="shared" si="1"/>
        <v>1282634.2538903751</v>
      </c>
      <c r="V72" s="44"/>
      <c r="W72" s="44"/>
      <c r="X72" s="110"/>
      <c r="Y72" s="110"/>
      <c r="Z72" s="111"/>
    </row>
    <row r="73" spans="1:26" s="45" customFormat="1">
      <c r="A73" s="128">
        <v>213</v>
      </c>
      <c r="B73" s="124" t="s">
        <v>68</v>
      </c>
      <c r="C73" s="416">
        <v>5154</v>
      </c>
      <c r="D73" s="420">
        <v>1.0241166666666668</v>
      </c>
      <c r="E73" s="428">
        <v>0</v>
      </c>
      <c r="F73" s="158">
        <v>0</v>
      </c>
      <c r="G73" s="427">
        <v>0</v>
      </c>
      <c r="H73" s="272">
        <v>1545</v>
      </c>
      <c r="I73" s="15">
        <v>1834</v>
      </c>
      <c r="J73" s="337">
        <v>0.8424209378407852</v>
      </c>
      <c r="K73" s="435">
        <v>0.8426038639947192</v>
      </c>
      <c r="L73" s="442">
        <v>0.54036167357578802</v>
      </c>
      <c r="M73" s="14">
        <f>Lisäosat[[#This Row],[Koefficient för främjande av välfärd och hälsa (HYTE) (inkl. Kultur-indikator)]]*Lisäosat[[#This Row],[Invånarantal 31.12.2022]]</f>
        <v>2785.0240656096116</v>
      </c>
      <c r="N73" s="435">
        <f>Lisäosat[[#This Row],[Koefficient för främjande av välfärd och hälsa (HYTE) (inkl. Kultur-indikator)]]/$N$7</f>
        <v>0.78923640429513719</v>
      </c>
      <c r="O73" s="447">
        <v>0</v>
      </c>
      <c r="P73" s="200">
        <v>495552.9420105</v>
      </c>
      <c r="Q73" s="162">
        <v>0</v>
      </c>
      <c r="R73" s="162">
        <v>56890.422126877056</v>
      </c>
      <c r="S73" s="162">
        <v>78547.758699604106</v>
      </c>
      <c r="T73" s="162">
        <v>0</v>
      </c>
      <c r="U73" s="314">
        <f t="shared" ref="U73:U136" si="2">SUM(P73:T73)</f>
        <v>630991.12283698109</v>
      </c>
      <c r="V73" s="44"/>
      <c r="W73" s="44"/>
      <c r="X73" s="110"/>
      <c r="Y73" s="110"/>
      <c r="Z73" s="111"/>
    </row>
    <row r="74" spans="1:26" s="45" customFormat="1">
      <c r="A74" s="128">
        <v>214</v>
      </c>
      <c r="B74" s="124" t="s">
        <v>69</v>
      </c>
      <c r="C74" s="416">
        <v>12528</v>
      </c>
      <c r="D74" s="420">
        <v>0.30081666666666668</v>
      </c>
      <c r="E74" s="428">
        <v>0</v>
      </c>
      <c r="F74" s="158">
        <v>0</v>
      </c>
      <c r="G74" s="427">
        <v>0</v>
      </c>
      <c r="H74" s="272">
        <v>5328</v>
      </c>
      <c r="I74" s="15">
        <v>4873</v>
      </c>
      <c r="J74" s="337">
        <v>1.0933716396470348</v>
      </c>
      <c r="K74" s="435">
        <v>1.0936090580917541</v>
      </c>
      <c r="L74" s="442">
        <v>0.68136483833964501</v>
      </c>
      <c r="M74" s="14">
        <f>Lisäosat[[#This Row],[Koefficient för främjande av välfärd och hälsa (HYTE) (inkl. Kultur-indikator)]]*Lisäosat[[#This Row],[Invånarantal 31.12.2022]]</f>
        <v>8536.1386947190731</v>
      </c>
      <c r="N74" s="435">
        <f>Lisäosat[[#This Row],[Koefficient för främjande av välfärd och hälsa (HYTE) (inkl. Kultur-indikator)]]/$N$7</f>
        <v>0.99518148921584471</v>
      </c>
      <c r="O74" s="447">
        <v>0</v>
      </c>
      <c r="P74" s="200">
        <v>235878.62680800003</v>
      </c>
      <c r="Q74" s="162">
        <v>0</v>
      </c>
      <c r="R74" s="162">
        <v>179479.61906503281</v>
      </c>
      <c r="S74" s="162">
        <v>240750.00668706372</v>
      </c>
      <c r="T74" s="162">
        <v>0</v>
      </c>
      <c r="U74" s="314">
        <f t="shared" si="2"/>
        <v>656108.25256009656</v>
      </c>
      <c r="V74" s="44"/>
      <c r="W74" s="44"/>
      <c r="X74" s="110"/>
      <c r="Y74" s="110"/>
      <c r="Z74" s="111"/>
    </row>
    <row r="75" spans="1:26" s="45" customFormat="1">
      <c r="A75" s="128">
        <v>216</v>
      </c>
      <c r="B75" s="124" t="s">
        <v>70</v>
      </c>
      <c r="C75" s="416">
        <v>1269</v>
      </c>
      <c r="D75" s="420">
        <v>1.5251000000000001</v>
      </c>
      <c r="E75" s="428">
        <v>0</v>
      </c>
      <c r="F75" s="158">
        <v>0</v>
      </c>
      <c r="G75" s="427">
        <v>0</v>
      </c>
      <c r="H75" s="272">
        <v>382</v>
      </c>
      <c r="I75" s="15">
        <v>429</v>
      </c>
      <c r="J75" s="337">
        <v>0.89044289044289049</v>
      </c>
      <c r="K75" s="435">
        <v>0.89063624424730103</v>
      </c>
      <c r="L75" s="442">
        <v>0.63235375021108098</v>
      </c>
      <c r="M75" s="14">
        <f>Lisäosat[[#This Row],[Koefficient för främjande av välfärd och hälsa (HYTE) (inkl. Kultur-indikator)]]*Lisäosat[[#This Row],[Invånarantal 31.12.2022]]</f>
        <v>802.45690901786179</v>
      </c>
      <c r="N75" s="435">
        <f>Lisäosat[[#This Row],[Koefficient för främjande av välfärd och hälsa (HYTE) (inkl. Kultur-indikator)]]/$N$7</f>
        <v>0.92359733205456751</v>
      </c>
      <c r="O75" s="447">
        <v>0</v>
      </c>
      <c r="P75" s="200">
        <v>363401.02626300004</v>
      </c>
      <c r="Q75" s="162">
        <v>0</v>
      </c>
      <c r="R75" s="162">
        <v>14805.847860742708</v>
      </c>
      <c r="S75" s="162">
        <v>22632.189227624622</v>
      </c>
      <c r="T75" s="162">
        <v>0</v>
      </c>
      <c r="U75" s="314">
        <f t="shared" si="2"/>
        <v>400839.06335136737</v>
      </c>
      <c r="V75" s="44"/>
      <c r="W75" s="44"/>
      <c r="X75" s="110"/>
      <c r="Y75" s="110"/>
      <c r="Z75" s="111"/>
    </row>
    <row r="76" spans="1:26" s="45" customFormat="1">
      <c r="A76" s="128">
        <v>217</v>
      </c>
      <c r="B76" s="124" t="s">
        <v>71</v>
      </c>
      <c r="C76" s="416">
        <v>5352</v>
      </c>
      <c r="D76" s="420">
        <v>0.19186666666666666</v>
      </c>
      <c r="E76" s="428">
        <v>0</v>
      </c>
      <c r="F76" s="158">
        <v>0</v>
      </c>
      <c r="G76" s="427">
        <v>0</v>
      </c>
      <c r="H76" s="272">
        <v>2042</v>
      </c>
      <c r="I76" s="15">
        <v>2225</v>
      </c>
      <c r="J76" s="337">
        <v>0.91775280898876399</v>
      </c>
      <c r="K76" s="435">
        <v>0.91795209296197666</v>
      </c>
      <c r="L76" s="442">
        <v>0.72543328221104897</v>
      </c>
      <c r="M76" s="14">
        <f>Lisäosat[[#This Row],[Koefficient för främjande av välfärd och hälsa (HYTE) (inkl. Kultur-indikator)]]*Lisäosat[[#This Row],[Invånarantal 31.12.2022]]</f>
        <v>3882.518926393534</v>
      </c>
      <c r="N76" s="435">
        <f>Lisäosat[[#This Row],[Koefficient för främjande av välfärd och hälsa (HYTE) (inkl. Kultur-indikator)]]/$N$7</f>
        <v>1.0595465652098417</v>
      </c>
      <c r="O76" s="447">
        <v>0</v>
      </c>
      <c r="P76" s="200">
        <v>64271.818336000004</v>
      </c>
      <c r="Q76" s="162">
        <v>0</v>
      </c>
      <c r="R76" s="162">
        <v>64358.722780075732</v>
      </c>
      <c r="S76" s="162">
        <v>109501.08602032934</v>
      </c>
      <c r="T76" s="162">
        <v>0</v>
      </c>
      <c r="U76" s="314">
        <f t="shared" si="2"/>
        <v>238131.62713640509</v>
      </c>
      <c r="V76" s="44"/>
      <c r="W76" s="44"/>
      <c r="X76" s="110"/>
      <c r="Y76" s="110"/>
      <c r="Z76" s="111"/>
    </row>
    <row r="77" spans="1:26" s="45" customFormat="1">
      <c r="A77" s="128">
        <v>218</v>
      </c>
      <c r="B77" s="124" t="s">
        <v>843</v>
      </c>
      <c r="C77" s="416">
        <v>1200</v>
      </c>
      <c r="D77" s="420">
        <v>0.60636666666666672</v>
      </c>
      <c r="E77" s="428">
        <v>0</v>
      </c>
      <c r="F77" s="158">
        <v>0</v>
      </c>
      <c r="G77" s="427">
        <v>0</v>
      </c>
      <c r="H77" s="272">
        <v>364</v>
      </c>
      <c r="I77" s="15">
        <v>479</v>
      </c>
      <c r="J77" s="337">
        <v>0.75991649269311068</v>
      </c>
      <c r="K77" s="435">
        <v>0.76008150355059922</v>
      </c>
      <c r="L77" s="442">
        <v>0.44527280821194198</v>
      </c>
      <c r="M77" s="14">
        <f>Lisäosat[[#This Row],[Koefficient för främjande av välfärd och hälsa (HYTE) (inkl. Kultur-indikator)]]*Lisäosat[[#This Row],[Invånarantal 31.12.2022]]</f>
        <v>534.32736985433041</v>
      </c>
      <c r="N77" s="435">
        <f>Lisäosat[[#This Row],[Koefficient för främjande av välfärd och hälsa (HYTE) (inkl. Kultur-indikator)]]/$N$7</f>
        <v>0.65035239778955645</v>
      </c>
      <c r="O77" s="447">
        <v>0</v>
      </c>
      <c r="P77" s="200">
        <v>45542.987600000008</v>
      </c>
      <c r="Q77" s="162">
        <v>0</v>
      </c>
      <c r="R77" s="162">
        <v>11948.481235815419</v>
      </c>
      <c r="S77" s="162">
        <v>15069.965761579602</v>
      </c>
      <c r="T77" s="162">
        <v>0</v>
      </c>
      <c r="U77" s="314">
        <f t="shared" si="2"/>
        <v>72561.434597395026</v>
      </c>
      <c r="V77" s="44"/>
      <c r="W77" s="44"/>
      <c r="X77" s="110"/>
      <c r="Y77" s="110"/>
      <c r="Z77" s="111"/>
    </row>
    <row r="78" spans="1:26" s="45" customFormat="1">
      <c r="A78" s="128">
        <v>224</v>
      </c>
      <c r="B78" s="124" t="s">
        <v>844</v>
      </c>
      <c r="C78" s="416">
        <v>8603</v>
      </c>
      <c r="D78" s="420">
        <v>0</v>
      </c>
      <c r="E78" s="428">
        <v>0</v>
      </c>
      <c r="F78" s="158">
        <v>1</v>
      </c>
      <c r="G78" s="427">
        <v>1.162385214460072E-4</v>
      </c>
      <c r="H78" s="272">
        <v>2743</v>
      </c>
      <c r="I78" s="15">
        <v>3566</v>
      </c>
      <c r="J78" s="337">
        <v>0.76920919798093101</v>
      </c>
      <c r="K78" s="435">
        <v>0.769376226688121</v>
      </c>
      <c r="L78" s="442">
        <v>0.53804871919333896</v>
      </c>
      <c r="M78" s="14">
        <f>Lisäosat[[#This Row],[Koefficient för främjande av välfärd och hälsa (HYTE) (inkl. Kultur-indikator)]]*Lisäosat[[#This Row],[Invånarantal 31.12.2022]]</f>
        <v>4628.8331312202954</v>
      </c>
      <c r="N78" s="435">
        <f>Lisäosat[[#This Row],[Koefficient för främjande av välfärd och hälsa (HYTE) (inkl. Kultur-indikator)]]/$N$7</f>
        <v>0.78585817099442412</v>
      </c>
      <c r="O78" s="447">
        <v>0</v>
      </c>
      <c r="P78" s="200">
        <v>0</v>
      </c>
      <c r="Q78" s="162">
        <v>0</v>
      </c>
      <c r="R78" s="162">
        <v>86708.162184392553</v>
      </c>
      <c r="S78" s="162">
        <v>130549.84778820573</v>
      </c>
      <c r="T78" s="162">
        <v>0</v>
      </c>
      <c r="U78" s="314">
        <f t="shared" si="2"/>
        <v>217258.00997259829</v>
      </c>
      <c r="V78" s="44"/>
      <c r="W78" s="44"/>
      <c r="X78" s="110"/>
      <c r="Y78" s="110"/>
      <c r="Z78" s="111"/>
    </row>
    <row r="79" spans="1:26" s="45" customFormat="1">
      <c r="A79" s="128">
        <v>226</v>
      </c>
      <c r="B79" s="124" t="s">
        <v>74</v>
      </c>
      <c r="C79" s="416">
        <v>3665</v>
      </c>
      <c r="D79" s="420">
        <v>1.3321833333333335</v>
      </c>
      <c r="E79" s="428">
        <v>0</v>
      </c>
      <c r="F79" s="158">
        <v>0</v>
      </c>
      <c r="G79" s="427">
        <v>0</v>
      </c>
      <c r="H79" s="272">
        <v>1301</v>
      </c>
      <c r="I79" s="15">
        <v>1294</v>
      </c>
      <c r="J79" s="337">
        <v>1.0054095826893354</v>
      </c>
      <c r="K79" s="435">
        <v>1.0056279007531779</v>
      </c>
      <c r="L79" s="442">
        <v>0.63130778288811495</v>
      </c>
      <c r="M79" s="14">
        <f>Lisäosat[[#This Row],[Koefficient för främjande av välfärd och hälsa (HYTE) (inkl. Kultur-indikator)]]*Lisäosat[[#This Row],[Invånarantal 31.12.2022]]</f>
        <v>2313.7430242849414</v>
      </c>
      <c r="N79" s="435">
        <f>Lisäosat[[#This Row],[Koefficient för främjande av välfärd och hälsa (HYTE) (inkl. Kultur-indikator)]]/$N$7</f>
        <v>0.92206962287503758</v>
      </c>
      <c r="O79" s="447">
        <v>0</v>
      </c>
      <c r="P79" s="200">
        <v>458388.99819625</v>
      </c>
      <c r="Q79" s="162">
        <v>0</v>
      </c>
      <c r="R79" s="162">
        <v>48281.703957011196</v>
      </c>
      <c r="S79" s="162">
        <v>65255.927590932712</v>
      </c>
      <c r="T79" s="162">
        <v>0</v>
      </c>
      <c r="U79" s="314">
        <f t="shared" si="2"/>
        <v>571926.62974419387</v>
      </c>
      <c r="V79" s="44"/>
      <c r="W79" s="44"/>
      <c r="X79" s="110"/>
      <c r="Y79" s="110"/>
      <c r="Z79" s="111"/>
    </row>
    <row r="80" spans="1:26" s="45" customFormat="1">
      <c r="A80" s="128">
        <v>230</v>
      </c>
      <c r="B80" s="124" t="s">
        <v>75</v>
      </c>
      <c r="C80" s="416">
        <v>2240</v>
      </c>
      <c r="D80" s="420">
        <v>1.0844166666666666</v>
      </c>
      <c r="E80" s="428">
        <v>0</v>
      </c>
      <c r="F80" s="158">
        <v>0</v>
      </c>
      <c r="G80" s="427">
        <v>0</v>
      </c>
      <c r="H80" s="272">
        <v>703</v>
      </c>
      <c r="I80" s="15">
        <v>855</v>
      </c>
      <c r="J80" s="337">
        <v>0.82222222222222219</v>
      </c>
      <c r="K80" s="435">
        <v>0.82240076235819715</v>
      </c>
      <c r="L80" s="442">
        <v>0.69671350904179696</v>
      </c>
      <c r="M80" s="14">
        <f>Lisäosat[[#This Row],[Koefficient för främjande av välfärd och hälsa (HYTE) (inkl. Kultur-indikator)]]*Lisäosat[[#This Row],[Invånarantal 31.12.2022]]</f>
        <v>1560.6382602536253</v>
      </c>
      <c r="N80" s="435">
        <f>Lisäosat[[#This Row],[Koefficient för främjande av välfärd och hälsa (HYTE) (inkl. Kultur-indikator)]]/$N$7</f>
        <v>1.0175993072589253</v>
      </c>
      <c r="O80" s="447">
        <v>0</v>
      </c>
      <c r="P80" s="200">
        <v>228055.42760000002</v>
      </c>
      <c r="Q80" s="162">
        <v>0</v>
      </c>
      <c r="R80" s="162">
        <v>24132.527970638937</v>
      </c>
      <c r="S80" s="162">
        <v>44015.647475900463</v>
      </c>
      <c r="T80" s="162">
        <v>0</v>
      </c>
      <c r="U80" s="314">
        <f t="shared" si="2"/>
        <v>296203.60304653941</v>
      </c>
      <c r="V80" s="44"/>
      <c r="W80" s="44"/>
      <c r="X80" s="110"/>
      <c r="Y80" s="110"/>
      <c r="Z80" s="111"/>
    </row>
    <row r="81" spans="1:26" s="45" customFormat="1">
      <c r="A81" s="128">
        <v>231</v>
      </c>
      <c r="B81" s="124" t="s">
        <v>845</v>
      </c>
      <c r="C81" s="416">
        <v>1256</v>
      </c>
      <c r="D81" s="420">
        <v>0.82343333333333335</v>
      </c>
      <c r="E81" s="428">
        <v>0</v>
      </c>
      <c r="F81" s="158">
        <v>0</v>
      </c>
      <c r="G81" s="427">
        <v>0</v>
      </c>
      <c r="H81" s="272">
        <v>482</v>
      </c>
      <c r="I81" s="15">
        <v>473</v>
      </c>
      <c r="J81" s="337">
        <v>1.0190274841437632</v>
      </c>
      <c r="K81" s="435">
        <v>1.0192487592451458</v>
      </c>
      <c r="L81" s="442">
        <v>0.46817773015491498</v>
      </c>
      <c r="M81" s="14">
        <f>Lisäosat[[#This Row],[Koefficient för främjande av välfärd och hälsa (HYTE) (inkl. Kultur-indikator)]]*Lisäosat[[#This Row],[Invånarantal 31.12.2022]]</f>
        <v>588.03122907457328</v>
      </c>
      <c r="N81" s="435">
        <f>Lisäosat[[#This Row],[Koefficient för främjande av välfärd och hälsa (HYTE) (inkl. Kultur-indikator)]]/$N$7</f>
        <v>0.68380665466774593</v>
      </c>
      <c r="O81" s="447">
        <v>0.28960468204311712</v>
      </c>
      <c r="P81" s="200">
        <v>64732.597570666672</v>
      </c>
      <c r="Q81" s="162">
        <v>0</v>
      </c>
      <c r="R81" s="162">
        <v>16770.311385115929</v>
      </c>
      <c r="S81" s="162">
        <v>16584.608966052521</v>
      </c>
      <c r="T81" s="162">
        <v>3724.7332418166284</v>
      </c>
      <c r="U81" s="314">
        <f t="shared" si="2"/>
        <v>101812.25116365174</v>
      </c>
      <c r="V81" s="44"/>
      <c r="W81" s="44"/>
      <c r="X81" s="110"/>
      <c r="Y81" s="110"/>
      <c r="Z81" s="111"/>
    </row>
    <row r="82" spans="1:26" s="45" customFormat="1">
      <c r="A82" s="128">
        <v>232</v>
      </c>
      <c r="B82" s="124" t="s">
        <v>77</v>
      </c>
      <c r="C82" s="416">
        <v>12750</v>
      </c>
      <c r="D82" s="420">
        <v>9.5499999999999995E-3</v>
      </c>
      <c r="E82" s="428">
        <v>0</v>
      </c>
      <c r="F82" s="158">
        <v>0</v>
      </c>
      <c r="G82" s="427">
        <v>0</v>
      </c>
      <c r="H82" s="272">
        <v>5231</v>
      </c>
      <c r="I82" s="15">
        <v>5046</v>
      </c>
      <c r="J82" s="337">
        <v>1.036662703131193</v>
      </c>
      <c r="K82" s="435">
        <v>1.0368878076041381</v>
      </c>
      <c r="L82" s="442">
        <v>0.75127797144570296</v>
      </c>
      <c r="M82" s="14">
        <f>Lisäosat[[#This Row],[Koefficient för främjande av välfärd och hälsa (HYTE) (inkl. Kultur-indikator)]]*Lisäosat[[#This Row],[Invånarantal 31.12.2022]]</f>
        <v>9578.7941359327124</v>
      </c>
      <c r="N82" s="435">
        <f>Lisäosat[[#This Row],[Koefficient för främjande av välfärd och hälsa (HYTE) (inkl. Kultur-indikator)]]/$N$7</f>
        <v>1.0972945599310526</v>
      </c>
      <c r="O82" s="447">
        <v>0</v>
      </c>
      <c r="P82" s="200">
        <v>7621.1148749999993</v>
      </c>
      <c r="Q82" s="162">
        <v>0</v>
      </c>
      <c r="R82" s="162">
        <v>173186.18606508119</v>
      </c>
      <c r="S82" s="162">
        <v>270156.66389142501</v>
      </c>
      <c r="T82" s="162">
        <v>0</v>
      </c>
      <c r="U82" s="314">
        <f t="shared" si="2"/>
        <v>450963.96483150619</v>
      </c>
      <c r="V82" s="44"/>
      <c r="W82" s="44"/>
      <c r="X82" s="110"/>
      <c r="Y82" s="110"/>
      <c r="Z82" s="111"/>
    </row>
    <row r="83" spans="1:26" s="45" customFormat="1">
      <c r="A83" s="128">
        <v>233</v>
      </c>
      <c r="B83" s="124" t="s">
        <v>78</v>
      </c>
      <c r="C83" s="416">
        <v>15116</v>
      </c>
      <c r="D83" s="420">
        <v>0</v>
      </c>
      <c r="E83" s="428">
        <v>0</v>
      </c>
      <c r="F83" s="158">
        <v>0</v>
      </c>
      <c r="G83" s="427">
        <v>0</v>
      </c>
      <c r="H83" s="272">
        <v>6098</v>
      </c>
      <c r="I83" s="15">
        <v>6007</v>
      </c>
      <c r="J83" s="337">
        <v>1.0151489928416848</v>
      </c>
      <c r="K83" s="435">
        <v>1.0153694257542456</v>
      </c>
      <c r="L83" s="442">
        <v>0.537266407575126</v>
      </c>
      <c r="M83" s="14">
        <f>Lisäosat[[#This Row],[Koefficient för främjande av välfärd och hälsa (HYTE) (inkl. Kultur-indikator)]]*Lisäosat[[#This Row],[Invånarantal 31.12.2022]]</f>
        <v>8121.3190169056043</v>
      </c>
      <c r="N83" s="435">
        <f>Lisäosat[[#This Row],[Koefficient för främjande av välfärd och hälsa (HYTE) (inkl. Kultur-indikator)]]/$N$7</f>
        <v>0.78471554960066225</v>
      </c>
      <c r="O83" s="447">
        <v>0</v>
      </c>
      <c r="P83" s="200">
        <v>0</v>
      </c>
      <c r="Q83" s="162">
        <v>0</v>
      </c>
      <c r="R83" s="162">
        <v>201063.04754008539</v>
      </c>
      <c r="S83" s="162">
        <v>229050.59038431529</v>
      </c>
      <c r="T83" s="162">
        <v>0</v>
      </c>
      <c r="U83" s="314">
        <f t="shared" si="2"/>
        <v>430113.63792440068</v>
      </c>
      <c r="V83" s="44"/>
      <c r="W83" s="44"/>
      <c r="X83" s="110"/>
      <c r="Y83" s="110"/>
      <c r="Z83" s="111"/>
    </row>
    <row r="84" spans="1:26" s="45" customFormat="1">
      <c r="A84" s="128">
        <v>235</v>
      </c>
      <c r="B84" s="124" t="s">
        <v>846</v>
      </c>
      <c r="C84" s="416">
        <v>10284</v>
      </c>
      <c r="D84" s="420">
        <v>0</v>
      </c>
      <c r="E84" s="428">
        <v>0</v>
      </c>
      <c r="F84" s="158">
        <v>3</v>
      </c>
      <c r="G84" s="427">
        <v>2.9171528588098014E-4</v>
      </c>
      <c r="H84" s="272">
        <v>2367</v>
      </c>
      <c r="I84" s="15">
        <v>4490</v>
      </c>
      <c r="J84" s="337">
        <v>0.52717149220489978</v>
      </c>
      <c r="K84" s="435">
        <v>0.52728596401964345</v>
      </c>
      <c r="L84" s="442">
        <v>0.68929125175571004</v>
      </c>
      <c r="M84" s="14">
        <f>Lisäosat[[#This Row],[Koefficient för främjande av välfärd och hälsa (HYTE) (inkl. Kultur-indikator)]]*Lisäosat[[#This Row],[Invånarantal 31.12.2022]]</f>
        <v>7088.671233055722</v>
      </c>
      <c r="N84" s="435">
        <f>Lisäosat[[#This Row],[Koefficient för främjande av välfärd och hälsa (HYTE) (inkl. Kultur-indikator)]]/$N$7</f>
        <v>1.0067585760622428</v>
      </c>
      <c r="O84" s="447">
        <v>1.6511609298909269</v>
      </c>
      <c r="P84" s="200">
        <v>0</v>
      </c>
      <c r="Q84" s="162">
        <v>0</v>
      </c>
      <c r="R84" s="162">
        <v>71036.175987111972</v>
      </c>
      <c r="S84" s="162">
        <v>199926.18533908745</v>
      </c>
      <c r="T84" s="162">
        <v>173880.71939070252</v>
      </c>
      <c r="U84" s="314">
        <f t="shared" si="2"/>
        <v>444843.08071690192</v>
      </c>
      <c r="V84" s="44"/>
      <c r="W84" s="44"/>
      <c r="X84" s="110"/>
      <c r="Y84" s="110"/>
      <c r="Z84" s="111"/>
    </row>
    <row r="85" spans="1:26" s="45" customFormat="1">
      <c r="A85" s="128">
        <v>236</v>
      </c>
      <c r="B85" s="124" t="s">
        <v>847</v>
      </c>
      <c r="C85" s="416">
        <v>4198</v>
      </c>
      <c r="D85" s="420">
        <v>0.37173333333333336</v>
      </c>
      <c r="E85" s="428">
        <v>0</v>
      </c>
      <c r="F85" s="158">
        <v>1</v>
      </c>
      <c r="G85" s="427">
        <v>2.3820867079561695E-4</v>
      </c>
      <c r="H85" s="272">
        <v>1556</v>
      </c>
      <c r="I85" s="15">
        <v>1807</v>
      </c>
      <c r="J85" s="337">
        <v>0.86109573879358048</v>
      </c>
      <c r="K85" s="435">
        <v>0.86128272005744866</v>
      </c>
      <c r="L85" s="442">
        <v>0.39568577750925099</v>
      </c>
      <c r="M85" s="14">
        <f>Lisäosat[[#This Row],[Koefficient för främjande av välfärd och hälsa (HYTE) (inkl. Kultur-indikator)]]*Lisäosat[[#This Row],[Invånarantal 31.12.2022]]</f>
        <v>1661.0888939838358</v>
      </c>
      <c r="N85" s="435">
        <f>Lisäosat[[#This Row],[Koefficient för främjande av välfärd och hälsa (HYTE) (inkl. Kultur-indikator)]]/$N$7</f>
        <v>0.57792703580470906</v>
      </c>
      <c r="O85" s="447">
        <v>0</v>
      </c>
      <c r="P85" s="200">
        <v>97673.98162133334</v>
      </c>
      <c r="Q85" s="162">
        <v>0</v>
      </c>
      <c r="R85" s="162">
        <v>47365.209650295321</v>
      </c>
      <c r="S85" s="162">
        <v>46848.718915710728</v>
      </c>
      <c r="T85" s="162">
        <v>0</v>
      </c>
      <c r="U85" s="314">
        <f t="shared" si="2"/>
        <v>191887.91018733938</v>
      </c>
      <c r="V85" s="44"/>
      <c r="W85" s="44"/>
      <c r="X85" s="110"/>
      <c r="Y85" s="110"/>
      <c r="Z85" s="111"/>
    </row>
    <row r="86" spans="1:26" s="45" customFormat="1">
      <c r="A86" s="128">
        <v>239</v>
      </c>
      <c r="B86" s="124" t="s">
        <v>81</v>
      </c>
      <c r="C86" s="416">
        <v>2029</v>
      </c>
      <c r="D86" s="420">
        <v>1.5529000000000002</v>
      </c>
      <c r="E86" s="428">
        <v>0</v>
      </c>
      <c r="F86" s="158">
        <v>0</v>
      </c>
      <c r="G86" s="427">
        <v>0</v>
      </c>
      <c r="H86" s="272">
        <v>946</v>
      </c>
      <c r="I86" s="15">
        <v>717</v>
      </c>
      <c r="J86" s="337">
        <v>1.3193863319386332</v>
      </c>
      <c r="K86" s="435">
        <v>1.3196728279840346</v>
      </c>
      <c r="L86" s="442">
        <v>0.66502429919561801</v>
      </c>
      <c r="M86" s="14">
        <f>Lisäosat[[#This Row],[Koefficient för främjande av välfärd och hälsa (HYTE) (inkl. Kultur-indikator)]]*Lisäosat[[#This Row],[Invånarantal 31.12.2022]]</f>
        <v>1349.3343030679089</v>
      </c>
      <c r="N86" s="435">
        <f>Lisäosat[[#This Row],[Koefficient för främjande av välfärd och hälsa (HYTE) (inkl. Kultur-indikator)]]/$N$7</f>
        <v>0.9713149772315024</v>
      </c>
      <c r="O86" s="447">
        <v>0</v>
      </c>
      <c r="P86" s="200">
        <v>591632.11895700009</v>
      </c>
      <c r="Q86" s="162">
        <v>0</v>
      </c>
      <c r="R86" s="162">
        <v>35076.771800532842</v>
      </c>
      <c r="S86" s="162">
        <v>38056.111094780492</v>
      </c>
      <c r="T86" s="162">
        <v>0</v>
      </c>
      <c r="U86" s="314">
        <f t="shared" si="2"/>
        <v>664765.00185231341</v>
      </c>
      <c r="V86" s="44"/>
      <c r="W86" s="44"/>
      <c r="X86" s="110"/>
      <c r="Y86" s="110"/>
      <c r="Z86" s="111"/>
    </row>
    <row r="87" spans="1:26" s="45" customFormat="1">
      <c r="A87" s="128">
        <v>240</v>
      </c>
      <c r="B87" s="124" t="s">
        <v>82</v>
      </c>
      <c r="C87" s="416">
        <v>19499</v>
      </c>
      <c r="D87" s="420">
        <v>0.11808333333333333</v>
      </c>
      <c r="E87" s="428">
        <v>0</v>
      </c>
      <c r="F87" s="158">
        <v>4</v>
      </c>
      <c r="G87" s="427">
        <v>2.0513872506282375E-4</v>
      </c>
      <c r="H87" s="272">
        <v>8462</v>
      </c>
      <c r="I87" s="15">
        <v>6982</v>
      </c>
      <c r="J87" s="337">
        <v>1.2119736465196218</v>
      </c>
      <c r="K87" s="435">
        <v>1.2122368186083825</v>
      </c>
      <c r="L87" s="442">
        <v>0.52011574865204402</v>
      </c>
      <c r="M87" s="14">
        <f>Lisäosat[[#This Row],[Koefficient för främjande av välfärd och hälsa (HYTE) (inkl. Kultur-indikator)]]*Lisäosat[[#This Row],[Invånarantal 31.12.2022]]</f>
        <v>10141.736982966206</v>
      </c>
      <c r="N87" s="435">
        <f>Lisäosat[[#This Row],[Koefficient för främjande av välfärd och hälsa (HYTE) (inkl. Kultur-indikator)]]/$N$7</f>
        <v>0.75966580043882226</v>
      </c>
      <c r="O87" s="447">
        <v>0</v>
      </c>
      <c r="P87" s="200">
        <v>144113.90791416669</v>
      </c>
      <c r="Q87" s="162">
        <v>0</v>
      </c>
      <c r="R87" s="162">
        <v>309650.01501118753</v>
      </c>
      <c r="S87" s="162">
        <v>286033.68967962981</v>
      </c>
      <c r="T87" s="162">
        <v>0</v>
      </c>
      <c r="U87" s="314">
        <f t="shared" si="2"/>
        <v>739797.61260498408</v>
      </c>
      <c r="V87" s="44"/>
      <c r="W87" s="44"/>
      <c r="X87" s="110"/>
      <c r="Y87" s="110"/>
      <c r="Z87" s="111"/>
    </row>
    <row r="88" spans="1:26" s="45" customFormat="1">
      <c r="A88" s="128">
        <v>241</v>
      </c>
      <c r="B88" s="124" t="s">
        <v>83</v>
      </c>
      <c r="C88" s="416">
        <v>7771</v>
      </c>
      <c r="D88" s="420">
        <v>9.1749999999999998E-2</v>
      </c>
      <c r="E88" s="428">
        <v>0</v>
      </c>
      <c r="F88" s="158">
        <v>1</v>
      </c>
      <c r="G88" s="427">
        <v>1.2868356710848025E-4</v>
      </c>
      <c r="H88" s="272">
        <v>2717</v>
      </c>
      <c r="I88" s="15">
        <v>3222</v>
      </c>
      <c r="J88" s="337">
        <v>0.84326505276225949</v>
      </c>
      <c r="K88" s="435">
        <v>0.84344816221018482</v>
      </c>
      <c r="L88" s="442">
        <v>0.66478807662213102</v>
      </c>
      <c r="M88" s="14">
        <f>Lisäosat[[#This Row],[Koefficient för främjande av välfärd och hälsa (HYTE) (inkl. Kultur-indikator)]]*Lisäosat[[#This Row],[Invånarantal 31.12.2022]]</f>
        <v>5166.0681434305798</v>
      </c>
      <c r="N88" s="435">
        <f>Lisäosat[[#This Row],[Koefficient för främjande av välfärd och hälsa (HYTE) (inkl. Kultur-indikator)]]/$N$7</f>
        <v>0.9709699574722761</v>
      </c>
      <c r="O88" s="447">
        <v>0</v>
      </c>
      <c r="P88" s="200">
        <v>44625.997157500002</v>
      </c>
      <c r="Q88" s="162">
        <v>0</v>
      </c>
      <c r="R88" s="162">
        <v>85863.107257813026</v>
      </c>
      <c r="S88" s="162">
        <v>145701.81958807437</v>
      </c>
      <c r="T88" s="162">
        <v>0</v>
      </c>
      <c r="U88" s="314">
        <f t="shared" si="2"/>
        <v>276190.92400338739</v>
      </c>
      <c r="V88" s="44"/>
      <c r="W88" s="44"/>
      <c r="X88" s="110"/>
      <c r="Y88" s="110"/>
      <c r="Z88" s="111"/>
    </row>
    <row r="89" spans="1:26" s="45" customFormat="1">
      <c r="A89" s="128">
        <v>244</v>
      </c>
      <c r="B89" s="124" t="s">
        <v>84</v>
      </c>
      <c r="C89" s="416">
        <v>19300</v>
      </c>
      <c r="D89" s="420">
        <v>0</v>
      </c>
      <c r="E89" s="428">
        <v>0</v>
      </c>
      <c r="F89" s="158">
        <v>10</v>
      </c>
      <c r="G89" s="427">
        <v>5.1813471502590671E-4</v>
      </c>
      <c r="H89" s="272">
        <v>6875</v>
      </c>
      <c r="I89" s="15">
        <v>8407</v>
      </c>
      <c r="J89" s="337">
        <v>0.81777090519804929</v>
      </c>
      <c r="K89" s="435">
        <v>0.81794847875987275</v>
      </c>
      <c r="L89" s="442">
        <v>0.73584308663343501</v>
      </c>
      <c r="M89" s="14">
        <f>Lisäosat[[#This Row],[Koefficient för främjande av välfärd och hälsa (HYTE) (inkl. Kultur-indikator)]]*Lisäosat[[#This Row],[Invånarantal 31.12.2022]]</f>
        <v>14201.771572025296</v>
      </c>
      <c r="N89" s="435">
        <f>Lisäosat[[#This Row],[Koefficient för främjande av välfärd och hälsa (HYTE) (inkl. Kultur-indikator)]]/$N$7</f>
        <v>1.0747508200885645</v>
      </c>
      <c r="O89" s="447">
        <v>1.6892164826971239</v>
      </c>
      <c r="P89" s="200">
        <v>0</v>
      </c>
      <c r="Q89" s="162">
        <v>0</v>
      </c>
      <c r="R89" s="162">
        <v>206801.91388485863</v>
      </c>
      <c r="S89" s="162">
        <v>400541.35988306644</v>
      </c>
      <c r="T89" s="162">
        <v>333843.23190839798</v>
      </c>
      <c r="U89" s="314">
        <f t="shared" si="2"/>
        <v>941186.50567632308</v>
      </c>
      <c r="V89" s="44"/>
      <c r="W89" s="44"/>
      <c r="X89" s="110"/>
      <c r="Y89" s="110"/>
      <c r="Z89" s="111"/>
    </row>
    <row r="90" spans="1:26" s="45" customFormat="1">
      <c r="A90" s="128">
        <v>245</v>
      </c>
      <c r="B90" s="124" t="s">
        <v>848</v>
      </c>
      <c r="C90" s="416">
        <v>37676</v>
      </c>
      <c r="D90" s="420">
        <v>0</v>
      </c>
      <c r="E90" s="428">
        <v>0</v>
      </c>
      <c r="F90" s="158">
        <v>0</v>
      </c>
      <c r="G90" s="427">
        <v>0</v>
      </c>
      <c r="H90" s="272">
        <v>12326</v>
      </c>
      <c r="I90" s="15">
        <v>16786</v>
      </c>
      <c r="J90" s="337">
        <v>0.73430239485285353</v>
      </c>
      <c r="K90" s="435">
        <v>0.7344618437778283</v>
      </c>
      <c r="L90" s="442">
        <v>0.734029582045162</v>
      </c>
      <c r="M90" s="14">
        <f>Lisäosat[[#This Row],[Koefficient för främjande av välfärd och hälsa (HYTE) (inkl. Kultur-indikator)]]*Lisäosat[[#This Row],[Invånarantal 31.12.2022]]</f>
        <v>27655.298533133522</v>
      </c>
      <c r="N90" s="435">
        <f>Lisäosat[[#This Row],[Koefficient för främjande av välfärd och hälsa (HYTE) (inkl. Kultur-indikator)]]/$N$7</f>
        <v>1.0721020685015952</v>
      </c>
      <c r="O90" s="447">
        <v>0.82809977833033788</v>
      </c>
      <c r="P90" s="200">
        <v>0</v>
      </c>
      <c r="Q90" s="162">
        <v>0</v>
      </c>
      <c r="R90" s="162">
        <v>362497.75598287233</v>
      </c>
      <c r="S90" s="162">
        <v>779979.51355964434</v>
      </c>
      <c r="T90" s="162">
        <v>319482.74942334782</v>
      </c>
      <c r="U90" s="314">
        <f t="shared" si="2"/>
        <v>1461960.0189658646</v>
      </c>
      <c r="V90" s="44"/>
      <c r="W90" s="44"/>
      <c r="X90" s="110"/>
      <c r="Y90" s="110"/>
      <c r="Z90" s="111"/>
    </row>
    <row r="91" spans="1:26" s="45" customFormat="1">
      <c r="A91" s="128">
        <v>249</v>
      </c>
      <c r="B91" s="124" t="s">
        <v>86</v>
      </c>
      <c r="C91" s="416">
        <v>9250</v>
      </c>
      <c r="D91" s="420">
        <v>0.77045000000000008</v>
      </c>
      <c r="E91" s="428">
        <v>0</v>
      </c>
      <c r="F91" s="158">
        <v>0</v>
      </c>
      <c r="G91" s="427">
        <v>0</v>
      </c>
      <c r="H91" s="272">
        <v>3297</v>
      </c>
      <c r="I91" s="15">
        <v>3365</v>
      </c>
      <c r="J91" s="337">
        <v>0.97979197622585434</v>
      </c>
      <c r="K91" s="435">
        <v>0.98000473159530876</v>
      </c>
      <c r="L91" s="442">
        <v>0.57660648723666197</v>
      </c>
      <c r="M91" s="14">
        <f>Lisäosat[[#This Row],[Koefficient för främjande av välfärd och hälsa (HYTE) (inkl. Kultur-indikator)]]*Lisäosat[[#This Row],[Invånarantal 31.12.2022]]</f>
        <v>5333.6100069391232</v>
      </c>
      <c r="N91" s="435">
        <f>Lisäosat[[#This Row],[Koefficient för främjande av välfärd och hälsa (HYTE) (inkl. Kultur-indikator)]]/$N$7</f>
        <v>0.84217451557671641</v>
      </c>
      <c r="O91" s="447">
        <v>0</v>
      </c>
      <c r="P91" s="200">
        <v>446057.80587500002</v>
      </c>
      <c r="Q91" s="162">
        <v>0</v>
      </c>
      <c r="R91" s="162">
        <v>118752.07335106154</v>
      </c>
      <c r="S91" s="162">
        <v>150427.10653602413</v>
      </c>
      <c r="T91" s="162">
        <v>0</v>
      </c>
      <c r="U91" s="314">
        <f t="shared" si="2"/>
        <v>715236.98576208565</v>
      </c>
      <c r="V91" s="44"/>
      <c r="W91" s="44"/>
      <c r="X91" s="110"/>
      <c r="Y91" s="110"/>
      <c r="Z91" s="111"/>
    </row>
    <row r="92" spans="1:26" s="45" customFormat="1">
      <c r="A92" s="128">
        <v>250</v>
      </c>
      <c r="B92" s="124" t="s">
        <v>87</v>
      </c>
      <c r="C92" s="416">
        <v>1771</v>
      </c>
      <c r="D92" s="420">
        <v>1.2127166666666667</v>
      </c>
      <c r="E92" s="428">
        <v>0</v>
      </c>
      <c r="F92" s="158">
        <v>0</v>
      </c>
      <c r="G92" s="427">
        <v>0</v>
      </c>
      <c r="H92" s="272">
        <v>597</v>
      </c>
      <c r="I92" s="15">
        <v>686</v>
      </c>
      <c r="J92" s="337">
        <v>0.87026239067055389</v>
      </c>
      <c r="K92" s="435">
        <v>0.87045136241245624</v>
      </c>
      <c r="L92" s="442">
        <v>0.52368834253528096</v>
      </c>
      <c r="M92" s="14">
        <f>Lisäosat[[#This Row],[Koefficient för främjande av välfärd och hälsa (HYTE) (inkl. Kultur-indikator)]]*Lisäosat[[#This Row],[Invånarantal 31.12.2022]]</f>
        <v>927.45205462998263</v>
      </c>
      <c r="N92" s="435">
        <f>Lisäosat[[#This Row],[Koefficient för främjande av välfärd och hälsa (HYTE) (inkl. Kultur-indikator)]]/$N$7</f>
        <v>0.76488382623209172</v>
      </c>
      <c r="O92" s="447">
        <v>0</v>
      </c>
      <c r="P92" s="200">
        <v>201638.80642675003</v>
      </c>
      <c r="Q92" s="162">
        <v>0</v>
      </c>
      <c r="R92" s="162">
        <v>20194.558653105225</v>
      </c>
      <c r="S92" s="162">
        <v>26157.504738323336</v>
      </c>
      <c r="T92" s="162">
        <v>0</v>
      </c>
      <c r="U92" s="314">
        <f t="shared" si="2"/>
        <v>247990.86981817859</v>
      </c>
      <c r="V92" s="44"/>
      <c r="W92" s="44"/>
      <c r="X92" s="110"/>
      <c r="Y92" s="110"/>
      <c r="Z92" s="111"/>
    </row>
    <row r="93" spans="1:26" s="45" customFormat="1">
      <c r="A93" s="128">
        <v>256</v>
      </c>
      <c r="B93" s="124" t="s">
        <v>88</v>
      </c>
      <c r="C93" s="416">
        <v>1554</v>
      </c>
      <c r="D93" s="420">
        <v>1.6751833333333332</v>
      </c>
      <c r="E93" s="428">
        <v>0</v>
      </c>
      <c r="F93" s="158">
        <v>1</v>
      </c>
      <c r="G93" s="427">
        <v>6.4350064350064348E-4</v>
      </c>
      <c r="H93" s="272">
        <v>444</v>
      </c>
      <c r="I93" s="15">
        <v>505</v>
      </c>
      <c r="J93" s="337">
        <v>0.87920792079207921</v>
      </c>
      <c r="K93" s="435">
        <v>0.87939883499688409</v>
      </c>
      <c r="L93" s="442">
        <v>0.52634900256781503</v>
      </c>
      <c r="M93" s="14">
        <f>Lisäosat[[#This Row],[Koefficient för främjande av välfärd och hälsa (HYTE) (inkl. Kultur-indikator)]]*Lisäosat[[#This Row],[Invånarantal 31.12.2022]]</f>
        <v>817.94634999038453</v>
      </c>
      <c r="N93" s="435">
        <f>Lisäosat[[#This Row],[Koefficient för främjande av välfärd och hälsa (HYTE) (inkl. Kultur-indikator)]]/$N$7</f>
        <v>0.76876990820240088</v>
      </c>
      <c r="O93" s="447">
        <v>0</v>
      </c>
      <c r="P93" s="200">
        <v>488809.41717300005</v>
      </c>
      <c r="Q93" s="162">
        <v>0</v>
      </c>
      <c r="R93" s="162">
        <v>17902.27384356557</v>
      </c>
      <c r="S93" s="162">
        <v>23069.04752516151</v>
      </c>
      <c r="T93" s="162">
        <v>0</v>
      </c>
      <c r="U93" s="314">
        <f t="shared" si="2"/>
        <v>529780.73854172707</v>
      </c>
      <c r="V93" s="44"/>
      <c r="W93" s="44"/>
      <c r="X93" s="110"/>
      <c r="Y93" s="110"/>
      <c r="Z93" s="111"/>
    </row>
    <row r="94" spans="1:26" s="45" customFormat="1">
      <c r="A94" s="128">
        <v>257</v>
      </c>
      <c r="B94" s="124" t="s">
        <v>849</v>
      </c>
      <c r="C94" s="416">
        <v>40722</v>
      </c>
      <c r="D94" s="420">
        <v>0</v>
      </c>
      <c r="E94" s="428">
        <v>0</v>
      </c>
      <c r="F94" s="158">
        <v>9</v>
      </c>
      <c r="G94" s="427">
        <v>2.2101075585678504E-4</v>
      </c>
      <c r="H94" s="272">
        <v>11026</v>
      </c>
      <c r="I94" s="15">
        <v>19264</v>
      </c>
      <c r="J94" s="337">
        <v>0.57236295681063121</v>
      </c>
      <c r="K94" s="435">
        <v>0.57248724165403986</v>
      </c>
      <c r="L94" s="442">
        <v>0.62340203055375698</v>
      </c>
      <c r="M94" s="14">
        <f>Lisäosat[[#This Row],[Koefficient för främjande av välfärd och hälsa (HYTE) (inkl. Kultur-indikator)]]*Lisäosat[[#This Row],[Invånarantal 31.12.2022]]</f>
        <v>25386.177488210091</v>
      </c>
      <c r="N94" s="435">
        <f>Lisäosat[[#This Row],[Koefficient för främjande av välfärd och hälsa (HYTE) (inkl. Kultur-indikator)]]/$N$7</f>
        <v>0.91052271299831133</v>
      </c>
      <c r="O94" s="447">
        <v>0.94781190669230109</v>
      </c>
      <c r="P94" s="200">
        <v>0</v>
      </c>
      <c r="Q94" s="162">
        <v>0</v>
      </c>
      <c r="R94" s="162">
        <v>305398.01345572912</v>
      </c>
      <c r="S94" s="162">
        <v>715982.08729042974</v>
      </c>
      <c r="T94" s="162">
        <v>395231.19579467661</v>
      </c>
      <c r="U94" s="314">
        <f t="shared" si="2"/>
        <v>1416611.2965408354</v>
      </c>
      <c r="V94" s="44"/>
      <c r="W94" s="44"/>
      <c r="X94" s="110"/>
      <c r="Y94" s="110"/>
      <c r="Z94" s="111"/>
    </row>
    <row r="95" spans="1:26" s="45" customFormat="1">
      <c r="A95" s="128">
        <v>260</v>
      </c>
      <c r="B95" s="124" t="s">
        <v>90</v>
      </c>
      <c r="C95" s="416">
        <v>9727</v>
      </c>
      <c r="D95" s="420">
        <v>1.2096</v>
      </c>
      <c r="E95" s="428">
        <v>0</v>
      </c>
      <c r="F95" s="158">
        <v>1</v>
      </c>
      <c r="G95" s="427">
        <v>1.0280662074637607E-4</v>
      </c>
      <c r="H95" s="272">
        <v>3161</v>
      </c>
      <c r="I95" s="15">
        <v>3163</v>
      </c>
      <c r="J95" s="337">
        <v>0.99936768890294025</v>
      </c>
      <c r="K95" s="435">
        <v>0.99958469500937142</v>
      </c>
      <c r="L95" s="442">
        <v>0.72663550511529695</v>
      </c>
      <c r="M95" s="14">
        <f>Lisäosat[[#This Row],[Koefficient för främjande av välfärd och hälsa (HYTE) (inkl. Kultur-indikator)]]*Lisäosat[[#This Row],[Invånarantal 31.12.2022]]</f>
        <v>7067.9835582564938</v>
      </c>
      <c r="N95" s="435">
        <f>Lisäosat[[#This Row],[Koefficient för främjande av välfärd och hälsa (HYTE) (inkl. Kultur-indikator)]]/$N$7</f>
        <v>1.0613024967062985</v>
      </c>
      <c r="O95" s="447">
        <v>0</v>
      </c>
      <c r="P95" s="200">
        <v>1104630.180192</v>
      </c>
      <c r="Q95" s="162">
        <v>0</v>
      </c>
      <c r="R95" s="162">
        <v>127370.78030146564</v>
      </c>
      <c r="S95" s="162">
        <v>199342.7180332744</v>
      </c>
      <c r="T95" s="162">
        <v>0</v>
      </c>
      <c r="U95" s="314">
        <f t="shared" si="2"/>
        <v>1431343.6785267401</v>
      </c>
      <c r="V95" s="44"/>
      <c r="W95" s="44"/>
      <c r="X95" s="110"/>
      <c r="Y95" s="110"/>
      <c r="Z95" s="111"/>
    </row>
    <row r="96" spans="1:26" s="45" customFormat="1">
      <c r="A96" s="128">
        <v>261</v>
      </c>
      <c r="B96" s="124" t="s">
        <v>91</v>
      </c>
      <c r="C96" s="416">
        <v>6637</v>
      </c>
      <c r="D96" s="420">
        <v>1.62395</v>
      </c>
      <c r="E96" s="428">
        <v>0</v>
      </c>
      <c r="F96" s="158">
        <v>27</v>
      </c>
      <c r="G96" s="427">
        <v>4.0681030586108185E-3</v>
      </c>
      <c r="H96" s="272">
        <v>3677</v>
      </c>
      <c r="I96" s="15">
        <v>3201</v>
      </c>
      <c r="J96" s="337">
        <v>1.1487035301468291</v>
      </c>
      <c r="K96" s="435">
        <v>1.1489529635468569</v>
      </c>
      <c r="L96" s="442">
        <v>0.60929870409422604</v>
      </c>
      <c r="M96" s="14">
        <f>Lisäosat[[#This Row],[Koefficient för främjande av välfärd och hälsa (HYTE) (inkl. Kultur-indikator)]]*Lisäosat[[#This Row],[Invånarantal 31.12.2022]]</f>
        <v>4043.9154990733782</v>
      </c>
      <c r="N96" s="435">
        <f>Lisäosat[[#This Row],[Koefficient för främjande av välfärd och hälsa (HYTE) (inkl. Kultur-indikator)]]/$N$7</f>
        <v>0.88992380821318229</v>
      </c>
      <c r="O96" s="447">
        <v>0.94533001516425108</v>
      </c>
      <c r="P96" s="200">
        <v>2023814.3802855001</v>
      </c>
      <c r="Q96" s="162">
        <v>0</v>
      </c>
      <c r="R96" s="162">
        <v>99895.370729692411</v>
      </c>
      <c r="S96" s="162">
        <v>114053.05352479131</v>
      </c>
      <c r="T96" s="162">
        <v>64247.350381006181</v>
      </c>
      <c r="U96" s="314">
        <f t="shared" si="2"/>
        <v>2302010.1549209896</v>
      </c>
      <c r="V96" s="44"/>
      <c r="W96" s="44"/>
      <c r="X96" s="110"/>
      <c r="Y96" s="110"/>
      <c r="Z96" s="111"/>
    </row>
    <row r="97" spans="1:26" s="45" customFormat="1">
      <c r="A97" s="128">
        <v>263</v>
      </c>
      <c r="B97" s="124" t="s">
        <v>92</v>
      </c>
      <c r="C97" s="416">
        <v>7597</v>
      </c>
      <c r="D97" s="420">
        <v>0.83309999999999995</v>
      </c>
      <c r="E97" s="428">
        <v>0</v>
      </c>
      <c r="F97" s="158">
        <v>0</v>
      </c>
      <c r="G97" s="427">
        <v>0</v>
      </c>
      <c r="H97" s="272">
        <v>2312</v>
      </c>
      <c r="I97" s="15">
        <v>2811</v>
      </c>
      <c r="J97" s="337">
        <v>0.82248310209889719</v>
      </c>
      <c r="K97" s="435">
        <v>0.82266169888321772</v>
      </c>
      <c r="L97" s="442">
        <v>0.56598831437867902</v>
      </c>
      <c r="M97" s="14">
        <f>Lisäosat[[#This Row],[Koefficient för främjande av välfärd och hälsa (HYTE) (inkl. Kultur-indikator)]]*Lisäosat[[#This Row],[Invånarantal 31.12.2022]]</f>
        <v>4299.8132243348246</v>
      </c>
      <c r="N97" s="435">
        <f>Lisäosat[[#This Row],[Koefficient för främjande av välfärd och hälsa (HYTE) (inkl. Kultur-indikator)]]/$N$7</f>
        <v>0.82666592387523019</v>
      </c>
      <c r="O97" s="447">
        <v>0</v>
      </c>
      <c r="P97" s="200">
        <v>396135.90921300004</v>
      </c>
      <c r="Q97" s="162">
        <v>0</v>
      </c>
      <c r="R97" s="162">
        <v>81871.868136047051</v>
      </c>
      <c r="S97" s="162">
        <v>121270.29556726318</v>
      </c>
      <c r="T97" s="162">
        <v>0</v>
      </c>
      <c r="U97" s="314">
        <f t="shared" si="2"/>
        <v>599278.07291631028</v>
      </c>
      <c r="V97" s="44"/>
      <c r="W97" s="44"/>
      <c r="X97" s="110"/>
      <c r="Y97" s="110"/>
      <c r="Z97" s="111"/>
    </row>
    <row r="98" spans="1:26" s="45" customFormat="1">
      <c r="A98" s="128">
        <v>265</v>
      </c>
      <c r="B98" s="124" t="s">
        <v>93</v>
      </c>
      <c r="C98" s="416">
        <v>1064</v>
      </c>
      <c r="D98" s="420">
        <v>1.7096</v>
      </c>
      <c r="E98" s="428">
        <v>0</v>
      </c>
      <c r="F98" s="158">
        <v>0</v>
      </c>
      <c r="G98" s="427">
        <v>0</v>
      </c>
      <c r="H98" s="272">
        <v>243</v>
      </c>
      <c r="I98" s="15">
        <v>353</v>
      </c>
      <c r="J98" s="337">
        <v>0.68838526912181308</v>
      </c>
      <c r="K98" s="435">
        <v>0.68853474744559273</v>
      </c>
      <c r="L98" s="442">
        <v>0.51972193173607195</v>
      </c>
      <c r="M98" s="14">
        <f>Lisäosat[[#This Row],[Koefficient för främjande av välfärd och hälsa (HYTE) (inkl. Kultur-indikator)]]*Lisäosat[[#This Row],[Invånarantal 31.12.2022]]</f>
        <v>552.98413536718056</v>
      </c>
      <c r="N98" s="435">
        <f>Lisäosat[[#This Row],[Koefficient för främjande av välfärd och hälsa (HYTE) (inkl. Kultur-indikator)]]/$N$7</f>
        <v>0.75909060300733966</v>
      </c>
      <c r="O98" s="447">
        <v>0</v>
      </c>
      <c r="P98" s="200">
        <v>341556.33388799999</v>
      </c>
      <c r="Q98" s="162">
        <v>0</v>
      </c>
      <c r="R98" s="162">
        <v>9597.0727237956489</v>
      </c>
      <c r="S98" s="162">
        <v>15596.154074892318</v>
      </c>
      <c r="T98" s="162">
        <v>0</v>
      </c>
      <c r="U98" s="314">
        <f t="shared" si="2"/>
        <v>366749.560686688</v>
      </c>
      <c r="V98" s="44"/>
      <c r="W98" s="44"/>
      <c r="X98" s="110"/>
      <c r="Y98" s="110"/>
      <c r="Z98" s="111"/>
    </row>
    <row r="99" spans="1:26" s="45" customFormat="1">
      <c r="A99" s="128">
        <v>271</v>
      </c>
      <c r="B99" s="124" t="s">
        <v>850</v>
      </c>
      <c r="C99" s="416">
        <v>6903</v>
      </c>
      <c r="D99" s="420">
        <v>0</v>
      </c>
      <c r="E99" s="428">
        <v>0</v>
      </c>
      <c r="F99" s="158">
        <v>0</v>
      </c>
      <c r="G99" s="427">
        <v>0</v>
      </c>
      <c r="H99" s="272">
        <v>2358</v>
      </c>
      <c r="I99" s="15">
        <v>2690</v>
      </c>
      <c r="J99" s="337">
        <v>0.87657992565055765</v>
      </c>
      <c r="K99" s="435">
        <v>0.87677026920353962</v>
      </c>
      <c r="L99" s="442">
        <v>0.72900128546159704</v>
      </c>
      <c r="M99" s="14">
        <f>Lisäosat[[#This Row],[Koefficient för främjande av välfärd och hälsa (HYTE) (inkl. Kultur-indikator)]]*Lisäosat[[#This Row],[Invånarantal 31.12.2022]]</f>
        <v>5032.295873541404</v>
      </c>
      <c r="N99" s="435">
        <f>Lisäosat[[#This Row],[Koefficient för främjande av välfärd och hälsa (HYTE) (inkl. Kultur-indikator)]]/$N$7</f>
        <v>1.0647578860597111</v>
      </c>
      <c r="O99" s="447">
        <v>0</v>
      </c>
      <c r="P99" s="200">
        <v>0</v>
      </c>
      <c r="Q99" s="162">
        <v>0</v>
      </c>
      <c r="R99" s="162">
        <v>79285.721704887634</v>
      </c>
      <c r="S99" s="162">
        <v>141928.95740504927</v>
      </c>
      <c r="T99" s="162">
        <v>0</v>
      </c>
      <c r="U99" s="314">
        <f t="shared" si="2"/>
        <v>221214.6791099369</v>
      </c>
      <c r="V99" s="44"/>
      <c r="W99" s="44"/>
      <c r="X99" s="110"/>
      <c r="Y99" s="110"/>
      <c r="Z99" s="111"/>
    </row>
    <row r="100" spans="1:26" s="45" customFormat="1">
      <c r="A100" s="128">
        <v>272</v>
      </c>
      <c r="B100" s="124" t="s">
        <v>851</v>
      </c>
      <c r="C100" s="416">
        <v>48006</v>
      </c>
      <c r="D100" s="420">
        <v>0</v>
      </c>
      <c r="E100" s="428">
        <v>0</v>
      </c>
      <c r="F100" s="158">
        <v>1</v>
      </c>
      <c r="G100" s="427">
        <v>2.0830729492146816E-5</v>
      </c>
      <c r="H100" s="272">
        <v>20962</v>
      </c>
      <c r="I100" s="15">
        <v>20001</v>
      </c>
      <c r="J100" s="337">
        <v>1.0480475976201189</v>
      </c>
      <c r="K100" s="435">
        <v>1.0482751742478602</v>
      </c>
      <c r="L100" s="442">
        <v>0.70791293223666396</v>
      </c>
      <c r="M100" s="14">
        <f>Lisäosat[[#This Row],[Koefficient för främjande av välfärd och hälsa (HYTE) (inkl. Kultur-indikator)]]*Lisäosat[[#This Row],[Invånarantal 31.12.2022]]</f>
        <v>33984.068224953291</v>
      </c>
      <c r="N100" s="435">
        <f>Lisäosat[[#This Row],[Koefficient för främjande av välfärd och hälsa (HYTE) (inkl. Kultur-indikator)]]/$N$7</f>
        <v>1.0339568561465162</v>
      </c>
      <c r="O100" s="447">
        <v>0.22669924852478651</v>
      </c>
      <c r="P100" s="200">
        <v>0</v>
      </c>
      <c r="Q100" s="162">
        <v>0</v>
      </c>
      <c r="R100" s="162">
        <v>659237.8239957504</v>
      </c>
      <c r="S100" s="162">
        <v>958473.72506643599</v>
      </c>
      <c r="T100" s="162">
        <v>111441.14303673244</v>
      </c>
      <c r="U100" s="314">
        <f t="shared" si="2"/>
        <v>1729152.6920989188</v>
      </c>
      <c r="V100" s="44"/>
      <c r="W100" s="44"/>
      <c r="X100" s="110"/>
      <c r="Y100" s="110"/>
      <c r="Z100" s="111"/>
    </row>
    <row r="101" spans="1:26" s="45" customFormat="1">
      <c r="A101" s="128">
        <v>273</v>
      </c>
      <c r="B101" s="124" t="s">
        <v>96</v>
      </c>
      <c r="C101" s="416">
        <v>3999</v>
      </c>
      <c r="D101" s="420">
        <v>1.8112166666666667</v>
      </c>
      <c r="E101" s="428">
        <v>0</v>
      </c>
      <c r="F101" s="158">
        <v>3</v>
      </c>
      <c r="G101" s="427">
        <v>7.501875468867217E-4</v>
      </c>
      <c r="H101" s="272">
        <v>1590</v>
      </c>
      <c r="I101" s="15">
        <v>1725</v>
      </c>
      <c r="J101" s="337">
        <v>0.92173913043478262</v>
      </c>
      <c r="K101" s="435">
        <v>0.92193928001142189</v>
      </c>
      <c r="L101" s="442">
        <v>0.63530814640294597</v>
      </c>
      <c r="M101" s="14">
        <f>Lisäosat[[#This Row],[Koefficient för främjande av välfärd och hälsa (HYTE) (inkl. Kultur-indikator)]]*Lisäosat[[#This Row],[Invånarantal 31.12.2022]]</f>
        <v>2540.597277465381</v>
      </c>
      <c r="N101" s="435">
        <f>Lisäosat[[#This Row],[Koefficient för främjande av välfärd och hälsa (HYTE) (inkl. Kultur-indikator)]]/$N$7</f>
        <v>0.92791243643993393</v>
      </c>
      <c r="O101" s="447">
        <v>1.3117816025109159</v>
      </c>
      <c r="P101" s="200">
        <v>1360028.5218465</v>
      </c>
      <c r="Q101" s="162">
        <v>0</v>
      </c>
      <c r="R101" s="162">
        <v>48297.540868030359</v>
      </c>
      <c r="S101" s="162">
        <v>71654.038601472843</v>
      </c>
      <c r="T101" s="162">
        <v>53717.141795237403</v>
      </c>
      <c r="U101" s="314">
        <f t="shared" si="2"/>
        <v>1533697.2431112404</v>
      </c>
      <c r="V101" s="44"/>
      <c r="W101" s="44"/>
      <c r="X101" s="110"/>
      <c r="Y101" s="110"/>
      <c r="Z101" s="111"/>
    </row>
    <row r="102" spans="1:26" s="45" customFormat="1">
      <c r="A102" s="128">
        <v>275</v>
      </c>
      <c r="B102" s="124" t="s">
        <v>97</v>
      </c>
      <c r="C102" s="416">
        <v>2521</v>
      </c>
      <c r="D102" s="420">
        <v>0.98441666666666672</v>
      </c>
      <c r="E102" s="428">
        <v>0</v>
      </c>
      <c r="F102" s="158">
        <v>0</v>
      </c>
      <c r="G102" s="427">
        <v>0</v>
      </c>
      <c r="H102" s="272">
        <v>771</v>
      </c>
      <c r="I102" s="15">
        <v>943</v>
      </c>
      <c r="J102" s="337">
        <v>0.81760339342523858</v>
      </c>
      <c r="K102" s="435">
        <v>0.81778093061298474</v>
      </c>
      <c r="L102" s="442">
        <v>0.65411213107073995</v>
      </c>
      <c r="M102" s="14">
        <f>Lisäosat[[#This Row],[Koefficient för främjande av välfärd och hälsa (HYTE) (inkl. Kultur-indikator)]]*Lisäosat[[#This Row],[Invånarantal 31.12.2022]]</f>
        <v>1649.0166824293353</v>
      </c>
      <c r="N102" s="435">
        <f>Lisäosat[[#This Row],[Koefficient för främjande av välfärd och hälsa (HYTE) (inkl. Kultur-indikator)]]/$N$7</f>
        <v>0.95537698467005394</v>
      </c>
      <c r="O102" s="447">
        <v>0</v>
      </c>
      <c r="P102" s="200">
        <v>155330.50533916667</v>
      </c>
      <c r="Q102" s="162">
        <v>0</v>
      </c>
      <c r="R102" s="162">
        <v>27007.297011586881</v>
      </c>
      <c r="S102" s="162">
        <v>46508.238856000411</v>
      </c>
      <c r="T102" s="162">
        <v>0</v>
      </c>
      <c r="U102" s="314">
        <f t="shared" si="2"/>
        <v>228846.04120675399</v>
      </c>
      <c r="V102" s="44"/>
      <c r="W102" s="44"/>
      <c r="X102" s="110"/>
      <c r="Y102" s="110"/>
      <c r="Z102" s="111"/>
    </row>
    <row r="103" spans="1:26" s="45" customFormat="1">
      <c r="A103" s="128">
        <v>276</v>
      </c>
      <c r="B103" s="124" t="s">
        <v>98</v>
      </c>
      <c r="C103" s="416">
        <v>15157</v>
      </c>
      <c r="D103" s="420">
        <v>0</v>
      </c>
      <c r="E103" s="428">
        <v>0</v>
      </c>
      <c r="F103" s="158">
        <v>1</v>
      </c>
      <c r="G103" s="427">
        <v>6.5976116645774223E-5</v>
      </c>
      <c r="H103" s="272">
        <v>3850</v>
      </c>
      <c r="I103" s="15">
        <v>6616</v>
      </c>
      <c r="J103" s="337">
        <v>0.58192261185006044</v>
      </c>
      <c r="K103" s="435">
        <v>0.58204897250954957</v>
      </c>
      <c r="L103" s="442">
        <v>0.62982070821768399</v>
      </c>
      <c r="M103" s="14">
        <f>Lisäosat[[#This Row],[Koefficient för främjande av välfärd och hälsa (HYTE) (inkl. Kultur-indikator)]]*Lisäosat[[#This Row],[Invånarantal 31.12.2022]]</f>
        <v>9546.1924744554362</v>
      </c>
      <c r="N103" s="435">
        <f>Lisäosat[[#This Row],[Koefficient för främjande av välfärd och hälsa (HYTE) (inkl. Kultur-indikator)]]/$N$7</f>
        <v>0.91989764524745565</v>
      </c>
      <c r="O103" s="447">
        <v>0.75080900213075152</v>
      </c>
      <c r="P103" s="200">
        <v>0</v>
      </c>
      <c r="Q103" s="162">
        <v>0</v>
      </c>
      <c r="R103" s="162">
        <v>115569.72321988687</v>
      </c>
      <c r="S103" s="162">
        <v>269237.17904009286</v>
      </c>
      <c r="T103" s="162">
        <v>116531.32334382902</v>
      </c>
      <c r="U103" s="314">
        <f t="shared" si="2"/>
        <v>501338.22560380877</v>
      </c>
      <c r="V103" s="44"/>
      <c r="W103" s="44"/>
      <c r="X103" s="110"/>
      <c r="Y103" s="110"/>
      <c r="Z103" s="111"/>
    </row>
    <row r="104" spans="1:26" s="45" customFormat="1">
      <c r="A104" s="128">
        <v>280</v>
      </c>
      <c r="B104" s="124" t="s">
        <v>99</v>
      </c>
      <c r="C104" s="416">
        <v>2024</v>
      </c>
      <c r="D104" s="420">
        <v>1.3017666666666665</v>
      </c>
      <c r="E104" s="428">
        <v>0</v>
      </c>
      <c r="F104" s="158">
        <v>0</v>
      </c>
      <c r="G104" s="427">
        <v>0</v>
      </c>
      <c r="H104" s="272">
        <v>670</v>
      </c>
      <c r="I104" s="15">
        <v>896</v>
      </c>
      <c r="J104" s="337">
        <v>0.7477678571428571</v>
      </c>
      <c r="K104" s="435">
        <v>0.74793023000421222</v>
      </c>
      <c r="L104" s="442">
        <v>0.46307628230360398</v>
      </c>
      <c r="M104" s="14">
        <f>Lisäosat[[#This Row],[Koefficient för främjande av välfärd och hälsa (HYTE) (inkl. Kultur-indikator)]]*Lisäosat[[#This Row],[Invånarantal 31.12.2022]]</f>
        <v>937.26639538249447</v>
      </c>
      <c r="N104" s="435">
        <f>Lisäosat[[#This Row],[Koefficient för främjande av välfärd och hälsa (HYTE) (inkl. Kultur-indikator)]]/$N$7</f>
        <v>0.67635562963070994</v>
      </c>
      <c r="O104" s="447">
        <v>0</v>
      </c>
      <c r="P104" s="200">
        <v>247365.91972399998</v>
      </c>
      <c r="Q104" s="162">
        <v>0</v>
      </c>
      <c r="R104" s="162">
        <v>19830.921290423685</v>
      </c>
      <c r="S104" s="162">
        <v>26434.304669334073</v>
      </c>
      <c r="T104" s="162">
        <v>0</v>
      </c>
      <c r="U104" s="314">
        <f t="shared" si="2"/>
        <v>293631.14568375773</v>
      </c>
      <c r="V104" s="44"/>
      <c r="W104" s="44"/>
      <c r="X104" s="110"/>
      <c r="Y104" s="110"/>
      <c r="Z104" s="111"/>
    </row>
    <row r="105" spans="1:26" s="45" customFormat="1">
      <c r="A105" s="128">
        <v>284</v>
      </c>
      <c r="B105" s="124" t="s">
        <v>100</v>
      </c>
      <c r="C105" s="416">
        <v>2227</v>
      </c>
      <c r="D105" s="420">
        <v>7.1333333333333335E-3</v>
      </c>
      <c r="E105" s="428">
        <v>0</v>
      </c>
      <c r="F105" s="158">
        <v>0</v>
      </c>
      <c r="G105" s="427">
        <v>0</v>
      </c>
      <c r="H105" s="272">
        <v>913</v>
      </c>
      <c r="I105" s="15">
        <v>891</v>
      </c>
      <c r="J105" s="337">
        <v>1.0246913580246915</v>
      </c>
      <c r="K105" s="435">
        <v>1.0249138629989545</v>
      </c>
      <c r="L105" s="442">
        <v>0.61857026914659596</v>
      </c>
      <c r="M105" s="14">
        <f>Lisäosat[[#This Row],[Koefficient för främjande av välfärd och hälsa (HYTE) (inkl. Kultur-indikator)]]*Lisäosat[[#This Row],[Invånarantal 31.12.2022]]</f>
        <v>1377.5559893894692</v>
      </c>
      <c r="N105" s="435">
        <f>Lisäosat[[#This Row],[Koefficient för främjande av välfärd och hälsa (HYTE) (inkl. Kultur-indikator)]]/$N$7</f>
        <v>0.90346558406804323</v>
      </c>
      <c r="O105" s="447">
        <v>0</v>
      </c>
      <c r="P105" s="200">
        <v>994.30056733333345</v>
      </c>
      <c r="Q105" s="162">
        <v>0</v>
      </c>
      <c r="R105" s="162">
        <v>29900.529564972596</v>
      </c>
      <c r="S105" s="162">
        <v>38852.064793944162</v>
      </c>
      <c r="T105" s="162">
        <v>0</v>
      </c>
      <c r="U105" s="314">
        <f t="shared" si="2"/>
        <v>69746.894926250097</v>
      </c>
      <c r="V105" s="44"/>
      <c r="W105" s="44"/>
      <c r="X105" s="110"/>
      <c r="Y105" s="110"/>
      <c r="Z105" s="111"/>
    </row>
    <row r="106" spans="1:26" s="45" customFormat="1">
      <c r="A106" s="128">
        <v>285</v>
      </c>
      <c r="B106" s="124" t="s">
        <v>101</v>
      </c>
      <c r="C106" s="416">
        <v>50617</v>
      </c>
      <c r="D106" s="420">
        <v>0</v>
      </c>
      <c r="E106" s="428">
        <v>0</v>
      </c>
      <c r="F106" s="158">
        <v>2</v>
      </c>
      <c r="G106" s="427">
        <v>3.9512416776972164E-5</v>
      </c>
      <c r="H106" s="272">
        <v>21545</v>
      </c>
      <c r="I106" s="15">
        <v>19266</v>
      </c>
      <c r="J106" s="337">
        <v>1.1182912903560678</v>
      </c>
      <c r="K106" s="435">
        <v>1.1185341199386836</v>
      </c>
      <c r="L106" s="442">
        <v>0.66702478071455895</v>
      </c>
      <c r="M106" s="14">
        <f>Lisäosat[[#This Row],[Koefficient för främjande av välfärd och hälsa (HYTE) (inkl. Kultur-indikator)]]*Lisäosat[[#This Row],[Invånarantal 31.12.2022]]</f>
        <v>33762.793325428829</v>
      </c>
      <c r="N106" s="435">
        <f>Lisäosat[[#This Row],[Koefficient för främjande av välfärd och hälsa (HYTE) (inkl. Kultur-indikator)]]/$N$7</f>
        <v>0.97423682183683857</v>
      </c>
      <c r="O106" s="447">
        <v>0</v>
      </c>
      <c r="P106" s="200">
        <v>0</v>
      </c>
      <c r="Q106" s="162">
        <v>0</v>
      </c>
      <c r="R106" s="162">
        <v>741680.62429106608</v>
      </c>
      <c r="S106" s="162">
        <v>952232.97202277347</v>
      </c>
      <c r="T106" s="162">
        <v>0</v>
      </c>
      <c r="U106" s="314">
        <f t="shared" si="2"/>
        <v>1693913.5963138395</v>
      </c>
      <c r="V106" s="44"/>
      <c r="W106" s="44"/>
      <c r="X106" s="110"/>
      <c r="Y106" s="110"/>
      <c r="Z106" s="111"/>
    </row>
    <row r="107" spans="1:26" s="45" customFormat="1">
      <c r="A107" s="128">
        <v>286</v>
      </c>
      <c r="B107" s="124" t="s">
        <v>102</v>
      </c>
      <c r="C107" s="416">
        <v>79429</v>
      </c>
      <c r="D107" s="420">
        <v>0</v>
      </c>
      <c r="E107" s="428">
        <v>0</v>
      </c>
      <c r="F107" s="158">
        <v>2</v>
      </c>
      <c r="G107" s="427">
        <v>2.5179720253307985E-5</v>
      </c>
      <c r="H107" s="272">
        <v>30241</v>
      </c>
      <c r="I107" s="15">
        <v>31377</v>
      </c>
      <c r="J107" s="337">
        <v>0.96379513656499982</v>
      </c>
      <c r="K107" s="435">
        <v>0.96400441832616313</v>
      </c>
      <c r="L107" s="442">
        <v>0.70807867025023297</v>
      </c>
      <c r="M107" s="14">
        <f>Lisäosat[[#This Row],[Koefficient för främjande av välfärd och hälsa (HYTE) (inkl. Kultur-indikator)]]*Lisäosat[[#This Row],[Invånarantal 31.12.2022]]</f>
        <v>56241.980699305757</v>
      </c>
      <c r="N107" s="435">
        <f>Lisäosat[[#This Row],[Koefficient för främjande av välfärd och hälsa (HYTE) (inkl. Kultur-indikator)]]/$N$7</f>
        <v>1.0341989282257935</v>
      </c>
      <c r="O107" s="447">
        <v>0</v>
      </c>
      <c r="P107" s="200">
        <v>0</v>
      </c>
      <c r="Q107" s="162">
        <v>0</v>
      </c>
      <c r="R107" s="162">
        <v>1003065.7809562974</v>
      </c>
      <c r="S107" s="162">
        <v>1586227.4165985989</v>
      </c>
      <c r="T107" s="162">
        <v>0</v>
      </c>
      <c r="U107" s="314">
        <f t="shared" si="2"/>
        <v>2589293.1975548966</v>
      </c>
      <c r="V107" s="44"/>
      <c r="W107" s="44"/>
      <c r="X107" s="110"/>
      <c r="Y107" s="110"/>
      <c r="Z107" s="111"/>
    </row>
    <row r="108" spans="1:26" s="45" customFormat="1">
      <c r="A108" s="128">
        <v>287</v>
      </c>
      <c r="B108" s="124" t="s">
        <v>852</v>
      </c>
      <c r="C108" s="416">
        <v>6242</v>
      </c>
      <c r="D108" s="420">
        <v>0.94283333333333341</v>
      </c>
      <c r="E108" s="428">
        <v>0</v>
      </c>
      <c r="F108" s="158">
        <v>0</v>
      </c>
      <c r="G108" s="427">
        <v>0</v>
      </c>
      <c r="H108" s="272">
        <v>2383</v>
      </c>
      <c r="I108" s="15">
        <v>2517</v>
      </c>
      <c r="J108" s="337">
        <v>0.94676201827572504</v>
      </c>
      <c r="K108" s="435">
        <v>0.94696760140752356</v>
      </c>
      <c r="L108" s="442">
        <v>0.62735173280530698</v>
      </c>
      <c r="M108" s="14">
        <f>Lisäosat[[#This Row],[Koefficient för främjande av välfärd och hälsa (HYTE) (inkl. Kultur-indikator)]]*Lisäosat[[#This Row],[Invånarantal 31.12.2022]]</f>
        <v>3915.9295161707264</v>
      </c>
      <c r="N108" s="435">
        <f>Lisäosat[[#This Row],[Koefficient för främjande av välfärd och hälsa (HYTE) (inkl. Kultur-indikator)]]/$N$7</f>
        <v>0.91629153220864068</v>
      </c>
      <c r="O108" s="447">
        <v>0</v>
      </c>
      <c r="P108" s="200">
        <v>368352.51907666668</v>
      </c>
      <c r="Q108" s="162">
        <v>0</v>
      </c>
      <c r="R108" s="162">
        <v>77433.730160613486</v>
      </c>
      <c r="S108" s="162">
        <v>110443.38557753472</v>
      </c>
      <c r="T108" s="162">
        <v>0</v>
      </c>
      <c r="U108" s="314">
        <f t="shared" si="2"/>
        <v>556229.6348148149</v>
      </c>
      <c r="V108" s="44"/>
      <c r="W108" s="44"/>
      <c r="X108" s="110"/>
      <c r="Y108" s="110"/>
      <c r="Z108" s="111"/>
    </row>
    <row r="109" spans="1:26" s="45" customFormat="1">
      <c r="A109" s="128">
        <v>288</v>
      </c>
      <c r="B109" s="124" t="s">
        <v>853</v>
      </c>
      <c r="C109" s="416">
        <v>6405</v>
      </c>
      <c r="D109" s="420">
        <v>0</v>
      </c>
      <c r="E109" s="428">
        <v>0</v>
      </c>
      <c r="F109" s="158">
        <v>0</v>
      </c>
      <c r="G109" s="427">
        <v>0</v>
      </c>
      <c r="H109" s="272">
        <v>2341</v>
      </c>
      <c r="I109" s="15">
        <v>2838</v>
      </c>
      <c r="J109" s="337">
        <v>0.82487667371388307</v>
      </c>
      <c r="K109" s="435">
        <v>0.82505579024650288</v>
      </c>
      <c r="L109" s="442">
        <v>0.63288695028910202</v>
      </c>
      <c r="M109" s="14">
        <f>Lisäosat[[#This Row],[Koefficient för främjande av välfärd och hälsa (HYTE) (inkl. Kultur-indikator)]]*Lisäosat[[#This Row],[Invånarantal 31.12.2022]]</f>
        <v>4053.6409166016983</v>
      </c>
      <c r="N109" s="435">
        <f>Lisäosat[[#This Row],[Koefficient för främjande av välfärd och hälsa (HYTE) (inkl. Kultur-indikator)]]/$N$7</f>
        <v>0.92437610844254203</v>
      </c>
      <c r="O109" s="447">
        <v>0</v>
      </c>
      <c r="P109" s="200">
        <v>0</v>
      </c>
      <c r="Q109" s="162">
        <v>0</v>
      </c>
      <c r="R109" s="162">
        <v>69226.718608527954</v>
      </c>
      <c r="S109" s="162">
        <v>114327.34549903324</v>
      </c>
      <c r="T109" s="162">
        <v>0</v>
      </c>
      <c r="U109" s="314">
        <f t="shared" si="2"/>
        <v>183554.06410756119</v>
      </c>
      <c r="V109" s="44"/>
      <c r="W109" s="44"/>
      <c r="X109" s="110"/>
      <c r="Y109" s="110"/>
      <c r="Z109" s="111"/>
    </row>
    <row r="110" spans="1:26" s="45" customFormat="1">
      <c r="A110" s="128">
        <v>290</v>
      </c>
      <c r="B110" s="124" t="s">
        <v>105</v>
      </c>
      <c r="C110" s="416">
        <v>7755</v>
      </c>
      <c r="D110" s="420">
        <v>1.4461833333333334</v>
      </c>
      <c r="E110" s="428">
        <v>0</v>
      </c>
      <c r="F110" s="158">
        <v>0</v>
      </c>
      <c r="G110" s="427">
        <v>0</v>
      </c>
      <c r="H110" s="272">
        <v>2652</v>
      </c>
      <c r="I110" s="15">
        <v>2726</v>
      </c>
      <c r="J110" s="337">
        <v>0.97285399853264853</v>
      </c>
      <c r="K110" s="435">
        <v>0.97306524736597766</v>
      </c>
      <c r="L110" s="442">
        <v>0.75233999693789</v>
      </c>
      <c r="M110" s="14">
        <f>Lisäosat[[#This Row],[Koefficient för främjande av välfärd och hälsa (HYTE) (inkl. Kultur-indikator)]]*Lisäosat[[#This Row],[Invånarantal 31.12.2022]]</f>
        <v>5834.3966762533373</v>
      </c>
      <c r="N110" s="435">
        <f>Lisäosat[[#This Row],[Koefficient för främjande av välfärd och hälsa (HYTE) (inkl. Kultur-indikator)]]/$N$7</f>
        <v>1.0988457232013431</v>
      </c>
      <c r="O110" s="447">
        <v>0</v>
      </c>
      <c r="P110" s="200">
        <v>1052934.5220487502</v>
      </c>
      <c r="Q110" s="162">
        <v>0</v>
      </c>
      <c r="R110" s="162">
        <v>98854.185012533344</v>
      </c>
      <c r="S110" s="162">
        <v>164551.10314596409</v>
      </c>
      <c r="T110" s="162">
        <v>0</v>
      </c>
      <c r="U110" s="314">
        <f t="shared" si="2"/>
        <v>1316339.8102072477</v>
      </c>
      <c r="V110" s="44"/>
      <c r="W110" s="44"/>
      <c r="X110" s="110"/>
      <c r="Y110" s="110"/>
      <c r="Z110" s="111"/>
    </row>
    <row r="111" spans="1:26" s="45" customFormat="1">
      <c r="A111" s="128">
        <v>291</v>
      </c>
      <c r="B111" s="124" t="s">
        <v>106</v>
      </c>
      <c r="C111" s="416">
        <v>2119</v>
      </c>
      <c r="D111" s="420">
        <v>1.3818166666666667</v>
      </c>
      <c r="E111" s="428">
        <v>0</v>
      </c>
      <c r="F111" s="158">
        <v>2</v>
      </c>
      <c r="G111" s="427">
        <v>9.4384143463898068E-4</v>
      </c>
      <c r="H111" s="272">
        <v>588</v>
      </c>
      <c r="I111" s="15">
        <v>692</v>
      </c>
      <c r="J111" s="337">
        <v>0.8497109826589595</v>
      </c>
      <c r="K111" s="435">
        <v>0.84989549179807433</v>
      </c>
      <c r="L111" s="442">
        <v>0.55880317405853996</v>
      </c>
      <c r="M111" s="14">
        <f>Lisäosat[[#This Row],[Koefficient för främjande av välfärd och hälsa (HYTE) (inkl. Kultur-indikator)]]*Lisäosat[[#This Row],[Invånarantal 31.12.2022]]</f>
        <v>1184.1039258300461</v>
      </c>
      <c r="N111" s="435">
        <f>Lisäosat[[#This Row],[Koefficient för främjande av välfärd och hälsa (HYTE) (inkl. Kultur-indikator)]]/$N$7</f>
        <v>0.81617151876115757</v>
      </c>
      <c r="O111" s="447">
        <v>0</v>
      </c>
      <c r="P111" s="200">
        <v>274901.80657225003</v>
      </c>
      <c r="Q111" s="162">
        <v>0</v>
      </c>
      <c r="R111" s="162">
        <v>23592.163967273566</v>
      </c>
      <c r="S111" s="162">
        <v>33396.016425801979</v>
      </c>
      <c r="T111" s="162">
        <v>0</v>
      </c>
      <c r="U111" s="314">
        <f t="shared" si="2"/>
        <v>331889.98696532554</v>
      </c>
      <c r="V111" s="44"/>
      <c r="W111" s="44"/>
      <c r="X111" s="110"/>
      <c r="Y111" s="110"/>
      <c r="Z111" s="111"/>
    </row>
    <row r="112" spans="1:26" s="45" customFormat="1">
      <c r="A112" s="128">
        <v>297</v>
      </c>
      <c r="B112" s="124" t="s">
        <v>107</v>
      </c>
      <c r="C112" s="416">
        <v>122594</v>
      </c>
      <c r="D112" s="420">
        <v>0</v>
      </c>
      <c r="E112" s="428">
        <v>0</v>
      </c>
      <c r="F112" s="158">
        <v>0</v>
      </c>
      <c r="G112" s="427">
        <v>0</v>
      </c>
      <c r="H112" s="272">
        <v>54297</v>
      </c>
      <c r="I112" s="15">
        <v>52432</v>
      </c>
      <c r="J112" s="337">
        <v>1.0355698809887093</v>
      </c>
      <c r="K112" s="435">
        <v>1.0357947481625294</v>
      </c>
      <c r="L112" s="442">
        <v>0.74255694257194904</v>
      </c>
      <c r="M112" s="14">
        <f>Lisäosat[[#This Row],[Koefficient för främjande av välfärd och hälsa (HYTE) (inkl. Kultur-indikator)]]*Lisäosat[[#This Row],[Invånarantal 31.12.2022]]</f>
        <v>91033.025817665519</v>
      </c>
      <c r="N112" s="435">
        <f>Lisäosat[[#This Row],[Koefficient för främjande av välfärd och hälsa (HYTE) (inkl. Kultur-indikator)]]/$N$7</f>
        <v>1.0845568810639923</v>
      </c>
      <c r="O112" s="447">
        <v>0.91719853769839743</v>
      </c>
      <c r="P112" s="200">
        <v>0</v>
      </c>
      <c r="Q112" s="162">
        <v>0</v>
      </c>
      <c r="R112" s="162">
        <v>1663467.0997667061</v>
      </c>
      <c r="S112" s="162">
        <v>2567460.8108119415</v>
      </c>
      <c r="T112" s="162">
        <v>1151416.7043133166</v>
      </c>
      <c r="U112" s="314">
        <f t="shared" si="2"/>
        <v>5382344.614891964</v>
      </c>
      <c r="V112" s="44"/>
      <c r="W112" s="44"/>
      <c r="X112" s="110"/>
      <c r="Y112" s="110"/>
      <c r="Z112" s="111"/>
    </row>
    <row r="113" spans="1:26" s="45" customFormat="1">
      <c r="A113" s="128">
        <v>300</v>
      </c>
      <c r="B113" s="124" t="s">
        <v>108</v>
      </c>
      <c r="C113" s="416">
        <v>3437</v>
      </c>
      <c r="D113" s="420">
        <v>0.40506666666666669</v>
      </c>
      <c r="E113" s="428">
        <v>0</v>
      </c>
      <c r="F113" s="158">
        <v>0</v>
      </c>
      <c r="G113" s="427">
        <v>0</v>
      </c>
      <c r="H113" s="272">
        <v>1337</v>
      </c>
      <c r="I113" s="15">
        <v>1391</v>
      </c>
      <c r="J113" s="337">
        <v>0.96117900790797983</v>
      </c>
      <c r="K113" s="435">
        <v>0.96138772159404917</v>
      </c>
      <c r="L113" s="442">
        <v>0.65388035683744905</v>
      </c>
      <c r="M113" s="14">
        <f>Lisäosat[[#This Row],[Koefficient för främjande av välfärd och hälsa (HYTE) (inkl. Kultur-indikator)]]*Lisäosat[[#This Row],[Invånarantal 31.12.2022]]</f>
        <v>2247.3867864503122</v>
      </c>
      <c r="N113" s="435">
        <f>Lisäosat[[#This Row],[Koefficient för främjande av välfärd och hälsa (HYTE) (inkl. Kultur-indikator)]]/$N$7</f>
        <v>0.95503846202598797</v>
      </c>
      <c r="O113" s="447">
        <v>0</v>
      </c>
      <c r="P113" s="200">
        <v>87138.682605333335</v>
      </c>
      <c r="Q113" s="162">
        <v>0</v>
      </c>
      <c r="R113" s="162">
        <v>43286.193748455582</v>
      </c>
      <c r="S113" s="162">
        <v>63384.441515817918</v>
      </c>
      <c r="T113" s="162">
        <v>0</v>
      </c>
      <c r="U113" s="314">
        <f t="shared" si="2"/>
        <v>193809.31786960684</v>
      </c>
      <c r="V113" s="44"/>
      <c r="W113" s="44"/>
      <c r="X113" s="110"/>
      <c r="Y113" s="110"/>
      <c r="Z113" s="111"/>
    </row>
    <row r="114" spans="1:26" s="45" customFormat="1">
      <c r="A114" s="128">
        <v>301</v>
      </c>
      <c r="B114" s="124" t="s">
        <v>109</v>
      </c>
      <c r="C114" s="416">
        <v>19890</v>
      </c>
      <c r="D114" s="420">
        <v>0</v>
      </c>
      <c r="E114" s="428">
        <v>0</v>
      </c>
      <c r="F114" s="158">
        <v>0</v>
      </c>
      <c r="G114" s="427">
        <v>0</v>
      </c>
      <c r="H114" s="272">
        <v>6986</v>
      </c>
      <c r="I114" s="15">
        <v>7797</v>
      </c>
      <c r="J114" s="337">
        <v>0.89598563550083365</v>
      </c>
      <c r="K114" s="435">
        <v>0.8961801928757992</v>
      </c>
      <c r="L114" s="442">
        <v>0.73628266607873705</v>
      </c>
      <c r="M114" s="14">
        <f>Lisäosat[[#This Row],[Koefficient för främjande av välfärd och hälsa (HYTE) (inkl. Kultur-indikator)]]*Lisäosat[[#This Row],[Invånarantal 31.12.2022]]</f>
        <v>14644.662228306081</v>
      </c>
      <c r="N114" s="435">
        <f>Lisäosat[[#This Row],[Koefficient för främjande av välfärd och hälsa (HYTE) (inkl. Kultur-indikator)]]/$N$7</f>
        <v>1.0753928569275515</v>
      </c>
      <c r="O114" s="447">
        <v>0</v>
      </c>
      <c r="P114" s="200">
        <v>0</v>
      </c>
      <c r="Q114" s="162">
        <v>0</v>
      </c>
      <c r="R114" s="162">
        <v>233507.81487552534</v>
      </c>
      <c r="S114" s="162">
        <v>413032.47937802057</v>
      </c>
      <c r="T114" s="162">
        <v>0</v>
      </c>
      <c r="U114" s="314">
        <f t="shared" si="2"/>
        <v>646540.29425354593</v>
      </c>
      <c r="V114" s="44"/>
      <c r="W114" s="44"/>
      <c r="X114" s="110"/>
      <c r="Y114" s="110"/>
      <c r="Z114" s="111"/>
    </row>
    <row r="115" spans="1:26" s="104" customFormat="1">
      <c r="A115" s="124">
        <v>304</v>
      </c>
      <c r="B115" s="124" t="s">
        <v>854</v>
      </c>
      <c r="C115" s="416">
        <v>950</v>
      </c>
      <c r="D115" s="420">
        <v>1.30155</v>
      </c>
      <c r="E115" s="428">
        <v>0</v>
      </c>
      <c r="F115" s="158">
        <v>0</v>
      </c>
      <c r="G115" s="427">
        <v>0</v>
      </c>
      <c r="H115" s="272">
        <v>315</v>
      </c>
      <c r="I115" s="15">
        <v>388</v>
      </c>
      <c r="J115" s="337">
        <v>0.81185567010309279</v>
      </c>
      <c r="K115" s="435">
        <v>0.81203195921060489</v>
      </c>
      <c r="L115" s="442">
        <v>0.52182199639733295</v>
      </c>
      <c r="M115" s="14">
        <f>Lisäosat[[#This Row],[Koefficient för främjande av välfärd och hälsa (HYTE) (inkl. Kultur-indikator)]]*Lisäosat[[#This Row],[Invånarantal 31.12.2022]]</f>
        <v>495.7308965774663</v>
      </c>
      <c r="N115" s="435">
        <f>Lisäosat[[#This Row],[Koefficient för främjande av välfärd och hälsa (HYTE) (inkl. Kultur-indikator)]]/$N$7</f>
        <v>0.76215789582822568</v>
      </c>
      <c r="O115" s="446">
        <v>4.7565034233206425E-2</v>
      </c>
      <c r="P115" s="200">
        <v>116086.22066250001</v>
      </c>
      <c r="Q115" s="162">
        <v>0</v>
      </c>
      <c r="R115" s="162">
        <v>10105.737732375977</v>
      </c>
      <c r="S115" s="162">
        <v>13981.405520020884</v>
      </c>
      <c r="T115" s="162">
        <v>462.71265302063216</v>
      </c>
      <c r="U115" s="314">
        <f t="shared" si="2"/>
        <v>140636.07656791751</v>
      </c>
      <c r="V115" s="59"/>
      <c r="W115" s="59"/>
      <c r="X115" s="109"/>
      <c r="Y115" s="110"/>
      <c r="Z115" s="111"/>
    </row>
    <row r="116" spans="1:26" s="45" customFormat="1">
      <c r="A116" s="128">
        <v>305</v>
      </c>
      <c r="B116" s="124" t="s">
        <v>111</v>
      </c>
      <c r="C116" s="416">
        <v>15146</v>
      </c>
      <c r="D116" s="420">
        <v>0.90171666666666672</v>
      </c>
      <c r="E116" s="428">
        <v>0</v>
      </c>
      <c r="F116" s="158">
        <v>6</v>
      </c>
      <c r="G116" s="427">
        <v>3.9614419648752148E-4</v>
      </c>
      <c r="H116" s="272">
        <v>6002</v>
      </c>
      <c r="I116" s="15">
        <v>5912</v>
      </c>
      <c r="J116" s="337">
        <v>1.0152232746955345</v>
      </c>
      <c r="K116" s="435">
        <v>1.0154437237379104</v>
      </c>
      <c r="L116" s="442">
        <v>0.627260171098033</v>
      </c>
      <c r="M116" s="14">
        <f>Lisäosat[[#This Row],[Koefficient för främjande av välfärd och hälsa (HYTE) (inkl. Kultur-indikator)]]*Lisäosat[[#This Row],[Invånarantal 31.12.2022]]</f>
        <v>9500.4825514508084</v>
      </c>
      <c r="N116" s="435">
        <f>Lisäosat[[#This Row],[Koefficient för främjande av välfärd och hälsa (HYTE) (inkl. Kultur-indikator)]]/$N$7</f>
        <v>0.91615779986574186</v>
      </c>
      <c r="O116" s="447">
        <v>2.7065107118166381E-2</v>
      </c>
      <c r="P116" s="200">
        <v>854816.70564033347</v>
      </c>
      <c r="Q116" s="162">
        <v>0</v>
      </c>
      <c r="R116" s="162">
        <v>201476.82938052053</v>
      </c>
      <c r="S116" s="162">
        <v>267947.99376996158</v>
      </c>
      <c r="T116" s="162">
        <v>4197.6638710962998</v>
      </c>
      <c r="U116" s="314">
        <f t="shared" si="2"/>
        <v>1328439.1926619119</v>
      </c>
      <c r="V116" s="44"/>
      <c r="W116" s="44"/>
      <c r="X116" s="110"/>
      <c r="Y116" s="110"/>
      <c r="Z116" s="111"/>
    </row>
    <row r="117" spans="1:26" s="45" customFormat="1">
      <c r="A117" s="128">
        <v>309</v>
      </c>
      <c r="B117" s="124" t="s">
        <v>112</v>
      </c>
      <c r="C117" s="416">
        <v>6457</v>
      </c>
      <c r="D117" s="420">
        <v>0.377</v>
      </c>
      <c r="E117" s="428">
        <v>0</v>
      </c>
      <c r="F117" s="158">
        <v>0</v>
      </c>
      <c r="G117" s="427">
        <v>0</v>
      </c>
      <c r="H117" s="272">
        <v>2384</v>
      </c>
      <c r="I117" s="15">
        <v>2098</v>
      </c>
      <c r="J117" s="337">
        <v>1.1363203050524309</v>
      </c>
      <c r="K117" s="435">
        <v>1.1365670495167519</v>
      </c>
      <c r="L117" s="442">
        <v>0.73339538579728902</v>
      </c>
      <c r="M117" s="14">
        <f>Lisäosat[[#This Row],[Koefficient för främjande av välfärd och hälsa (HYTE) (inkl. Kultur-indikator)]]*Lisäosat[[#This Row],[Invånarantal 31.12.2022]]</f>
        <v>4735.5340060930948</v>
      </c>
      <c r="N117" s="435">
        <f>Lisäosat[[#This Row],[Koefficient för främjande av välfärd och hälsa (HYTE) (inkl. Kultur-indikator)]]/$N$7</f>
        <v>1.0711757800715209</v>
      </c>
      <c r="O117" s="447">
        <v>0</v>
      </c>
      <c r="P117" s="200">
        <v>152362.14851000003</v>
      </c>
      <c r="Q117" s="162">
        <v>0</v>
      </c>
      <c r="R117" s="162">
        <v>96138.456047358632</v>
      </c>
      <c r="S117" s="162">
        <v>133559.19865021016</v>
      </c>
      <c r="T117" s="162">
        <v>0</v>
      </c>
      <c r="U117" s="314">
        <f t="shared" si="2"/>
        <v>382059.80320756882</v>
      </c>
      <c r="V117" s="44"/>
      <c r="W117" s="44"/>
      <c r="X117" s="110"/>
      <c r="Y117" s="110"/>
      <c r="Z117" s="111"/>
    </row>
    <row r="118" spans="1:26" s="45" customFormat="1">
      <c r="A118" s="128">
        <v>312</v>
      </c>
      <c r="B118" s="124" t="s">
        <v>113</v>
      </c>
      <c r="C118" s="416">
        <v>1196</v>
      </c>
      <c r="D118" s="420">
        <v>1.3499166666666667</v>
      </c>
      <c r="E118" s="428">
        <v>0</v>
      </c>
      <c r="F118" s="158">
        <v>0</v>
      </c>
      <c r="G118" s="427">
        <v>0</v>
      </c>
      <c r="H118" s="272">
        <v>410</v>
      </c>
      <c r="I118" s="15">
        <v>413</v>
      </c>
      <c r="J118" s="337">
        <v>0.99273607748184023</v>
      </c>
      <c r="K118" s="435">
        <v>0.99295164357756283</v>
      </c>
      <c r="L118" s="442">
        <v>0.60797213696688102</v>
      </c>
      <c r="M118" s="14">
        <f>Lisäosat[[#This Row],[Koefficient för främjande av välfärd och hälsa (HYTE) (inkl. Kultur-indikator)]]*Lisäosat[[#This Row],[Invånarantal 31.12.2022]]</f>
        <v>727.13467581238967</v>
      </c>
      <c r="N118" s="435">
        <f>Lisäosat[[#This Row],[Koefficient för främjande av välfärd och hälsa (HYTE) (inkl. Kultur-indikator)]]/$N$7</f>
        <v>0.88798626319317064</v>
      </c>
      <c r="O118" s="447">
        <v>0</v>
      </c>
      <c r="P118" s="200">
        <v>151577.36379500001</v>
      </c>
      <c r="Q118" s="162">
        <v>0</v>
      </c>
      <c r="R118" s="162">
        <v>15557.169170915822</v>
      </c>
      <c r="S118" s="162">
        <v>20507.829631743109</v>
      </c>
      <c r="T118" s="162">
        <v>0</v>
      </c>
      <c r="U118" s="314">
        <f t="shared" si="2"/>
        <v>187642.36259765894</v>
      </c>
      <c r="V118" s="44"/>
      <c r="W118" s="44"/>
      <c r="X118" s="110"/>
      <c r="Y118" s="110"/>
      <c r="Z118" s="111"/>
    </row>
    <row r="119" spans="1:26" s="45" customFormat="1">
      <c r="A119" s="128">
        <v>316</v>
      </c>
      <c r="B119" s="124" t="s">
        <v>114</v>
      </c>
      <c r="C119" s="416">
        <v>4198</v>
      </c>
      <c r="D119" s="420">
        <v>0</v>
      </c>
      <c r="E119" s="428">
        <v>0</v>
      </c>
      <c r="F119" s="158">
        <v>0</v>
      </c>
      <c r="G119" s="427">
        <v>0</v>
      </c>
      <c r="H119" s="272">
        <v>1580</v>
      </c>
      <c r="I119" s="15">
        <v>1752</v>
      </c>
      <c r="J119" s="337">
        <v>0.90182648401826482</v>
      </c>
      <c r="K119" s="435">
        <v>0.90202230969498665</v>
      </c>
      <c r="L119" s="442">
        <v>0.672003980264403</v>
      </c>
      <c r="M119" s="14">
        <f>Lisäosat[[#This Row],[Koefficient för främjande av välfärd och hälsa (HYTE) (inkl. Kultur-indikator)]]*Lisäosat[[#This Row],[Invånarantal 31.12.2022]]</f>
        <v>2821.0727091499639</v>
      </c>
      <c r="N119" s="435">
        <f>Lisäosat[[#This Row],[Koefficient för främjande av välfärd och hälsa (HYTE) (inkl. Kultur-indikator)]]/$N$7</f>
        <v>0.98150929459195102</v>
      </c>
      <c r="O119" s="447">
        <v>0</v>
      </c>
      <c r="P119" s="200">
        <v>0</v>
      </c>
      <c r="Q119" s="162">
        <v>0</v>
      </c>
      <c r="R119" s="162">
        <v>49605.634494904152</v>
      </c>
      <c r="S119" s="162">
        <v>79564.460921039266</v>
      </c>
      <c r="T119" s="162">
        <v>0</v>
      </c>
      <c r="U119" s="314">
        <f t="shared" si="2"/>
        <v>129170.09541594342</v>
      </c>
      <c r="V119" s="44"/>
      <c r="W119" s="44"/>
      <c r="X119" s="110"/>
      <c r="Y119" s="110"/>
      <c r="Z119" s="111"/>
    </row>
    <row r="120" spans="1:26" s="45" customFormat="1">
      <c r="A120" s="128">
        <v>317</v>
      </c>
      <c r="B120" s="124" t="s">
        <v>115</v>
      </c>
      <c r="C120" s="416">
        <v>2474</v>
      </c>
      <c r="D120" s="420">
        <v>1.2173500000000002</v>
      </c>
      <c r="E120" s="428">
        <v>0</v>
      </c>
      <c r="F120" s="158">
        <v>0</v>
      </c>
      <c r="G120" s="427">
        <v>0</v>
      </c>
      <c r="H120" s="272">
        <v>999</v>
      </c>
      <c r="I120" s="15">
        <v>912</v>
      </c>
      <c r="J120" s="337">
        <v>1.0953947368421053</v>
      </c>
      <c r="K120" s="435">
        <v>1.0956325945890455</v>
      </c>
      <c r="L120" s="442">
        <v>0.55743166828860402</v>
      </c>
      <c r="M120" s="14">
        <f>Lisäosat[[#This Row],[Koefficient för främjande av välfärd och hälsa (HYTE) (inkl. Kultur-indikator)]]*Lisäosat[[#This Row],[Invånarantal 31.12.2022]]</f>
        <v>1379.0859473460064</v>
      </c>
      <c r="N120" s="435">
        <f>Lisäosat[[#This Row],[Koefficient för främjande av välfärd och hälsa (HYTE) (inkl. Kultur-indikator)]]/$N$7</f>
        <v>0.81416833767843699</v>
      </c>
      <c r="O120" s="447">
        <v>0</v>
      </c>
      <c r="P120" s="200">
        <v>282755.69835150003</v>
      </c>
      <c r="Q120" s="162">
        <v>0</v>
      </c>
      <c r="R120" s="162">
        <v>35508.795011074209</v>
      </c>
      <c r="S120" s="162">
        <v>38895.215145811708</v>
      </c>
      <c r="T120" s="162">
        <v>0</v>
      </c>
      <c r="U120" s="314">
        <f t="shared" si="2"/>
        <v>357159.70850838599</v>
      </c>
      <c r="V120" s="44"/>
      <c r="W120" s="44"/>
      <c r="X120" s="110"/>
      <c r="Y120" s="110"/>
      <c r="Z120" s="111"/>
    </row>
    <row r="121" spans="1:26" s="45" customFormat="1">
      <c r="A121" s="128">
        <v>320</v>
      </c>
      <c r="B121" s="124" t="s">
        <v>116</v>
      </c>
      <c r="C121" s="416">
        <v>6996</v>
      </c>
      <c r="D121" s="420">
        <v>1.4655333333333334</v>
      </c>
      <c r="E121" s="428">
        <v>0</v>
      </c>
      <c r="F121" s="158">
        <v>3</v>
      </c>
      <c r="G121" s="427">
        <v>4.288164665523156E-4</v>
      </c>
      <c r="H121" s="272">
        <v>2176</v>
      </c>
      <c r="I121" s="15">
        <v>2320</v>
      </c>
      <c r="J121" s="337">
        <v>0.93793103448275861</v>
      </c>
      <c r="K121" s="435">
        <v>0.93813470002463495</v>
      </c>
      <c r="L121" s="442">
        <v>0.634511258150256</v>
      </c>
      <c r="M121" s="14">
        <f>Lisäosat[[#This Row],[Koefficient för främjande av välfärd och hälsa (HYTE) (inkl. Kultur-indikator)]]*Lisäosat[[#This Row],[Invånarantal 31.12.2022]]</f>
        <v>4439.0407620191909</v>
      </c>
      <c r="N121" s="435">
        <f>Lisäosat[[#This Row],[Koefficient för främjande av välfärd och hälsa (HYTE) (inkl. Kultur-indikator)]]/$N$7</f>
        <v>0.92674852484158499</v>
      </c>
      <c r="O121" s="447">
        <v>0</v>
      </c>
      <c r="P121" s="200">
        <v>962590.81261200015</v>
      </c>
      <c r="Q121" s="162">
        <v>0</v>
      </c>
      <c r="R121" s="162">
        <v>85977.793733977727</v>
      </c>
      <c r="S121" s="162">
        <v>125197.01604677827</v>
      </c>
      <c r="T121" s="162">
        <v>0</v>
      </c>
      <c r="U121" s="314">
        <f t="shared" si="2"/>
        <v>1173765.6223927562</v>
      </c>
      <c r="V121" s="44"/>
      <c r="W121" s="44"/>
      <c r="X121" s="110"/>
      <c r="Y121" s="110"/>
      <c r="Z121" s="111"/>
    </row>
    <row r="122" spans="1:26" s="45" customFormat="1">
      <c r="A122" s="128">
        <v>322</v>
      </c>
      <c r="B122" s="124" t="s">
        <v>855</v>
      </c>
      <c r="C122" s="416">
        <v>6549</v>
      </c>
      <c r="D122" s="420">
        <v>1.2882500000000001</v>
      </c>
      <c r="E122" s="428">
        <v>0</v>
      </c>
      <c r="F122" s="158">
        <v>0</v>
      </c>
      <c r="G122" s="427">
        <v>0</v>
      </c>
      <c r="H122" s="272">
        <v>2124</v>
      </c>
      <c r="I122" s="15">
        <v>2509</v>
      </c>
      <c r="J122" s="337">
        <v>0.84655241131925074</v>
      </c>
      <c r="K122" s="435">
        <v>0.84673623459541847</v>
      </c>
      <c r="L122" s="442">
        <v>0.65887190421258102</v>
      </c>
      <c r="M122" s="14">
        <f>Lisäosat[[#This Row],[Koefficient för främjande av välfärd och hälsa (HYTE) (inkl. Kultur-indikator)]]*Lisäosat[[#This Row],[Invånarantal 31.12.2022]]</f>
        <v>4314.9521006881932</v>
      </c>
      <c r="N122" s="435">
        <f>Lisäosat[[#This Row],[Koefficient för främjande av välfärd och hälsa (HYTE) (inkl. Kultur-indikator)]]/$N$7</f>
        <v>0.9623289696523869</v>
      </c>
      <c r="O122" s="447">
        <v>0</v>
      </c>
      <c r="P122" s="200">
        <v>792084.20333625004</v>
      </c>
      <c r="Q122" s="162">
        <v>0</v>
      </c>
      <c r="R122" s="162">
        <v>72643.110364786684</v>
      </c>
      <c r="S122" s="162">
        <v>121697.26667371474</v>
      </c>
      <c r="T122" s="162">
        <v>0</v>
      </c>
      <c r="U122" s="314">
        <f t="shared" si="2"/>
        <v>986424.58037475147</v>
      </c>
      <c r="V122" s="44"/>
      <c r="W122" s="44"/>
      <c r="X122" s="110"/>
      <c r="Y122" s="110"/>
      <c r="Z122" s="111"/>
    </row>
    <row r="123" spans="1:26" s="45" customFormat="1">
      <c r="A123" s="128">
        <v>398</v>
      </c>
      <c r="B123" s="124" t="s">
        <v>856</v>
      </c>
      <c r="C123" s="416">
        <v>120175</v>
      </c>
      <c r="D123" s="420">
        <v>0</v>
      </c>
      <c r="E123" s="428">
        <v>0</v>
      </c>
      <c r="F123" s="158">
        <v>21</v>
      </c>
      <c r="G123" s="427">
        <v>1.747451633035157E-4</v>
      </c>
      <c r="H123" s="272">
        <v>50872</v>
      </c>
      <c r="I123" s="15">
        <v>47946</v>
      </c>
      <c r="J123" s="337">
        <v>1.0610269886956158</v>
      </c>
      <c r="K123" s="435">
        <v>1.0612573837125769</v>
      </c>
      <c r="L123" s="442">
        <v>0.75550478199125903</v>
      </c>
      <c r="M123" s="14">
        <f>Lisäosat[[#This Row],[Koefficient för främjande av välfärd och hälsa (HYTE) (inkl. Kultur-indikator)]]*Lisäosat[[#This Row],[Invånarantal 31.12.2022]]</f>
        <v>90792.78717579956</v>
      </c>
      <c r="N123" s="435">
        <f>Lisäosat[[#This Row],[Koefficient för främjande av välfärd och hälsa (HYTE) (inkl. Kultur-indikator)]]/$N$7</f>
        <v>1.1034681153842663</v>
      </c>
      <c r="O123" s="447">
        <v>9.7836185383815E-2</v>
      </c>
      <c r="P123" s="200">
        <v>0</v>
      </c>
      <c r="Q123" s="162">
        <v>0</v>
      </c>
      <c r="R123" s="162">
        <v>1670729.539748332</v>
      </c>
      <c r="S123" s="162">
        <v>2560685.2115973341</v>
      </c>
      <c r="T123" s="162">
        <v>120396.42704383968</v>
      </c>
      <c r="U123" s="314">
        <f t="shared" si="2"/>
        <v>4351811.1783895055</v>
      </c>
      <c r="V123" s="44"/>
      <c r="W123" s="44"/>
      <c r="X123" s="110"/>
      <c r="Y123" s="110"/>
      <c r="Z123" s="111"/>
    </row>
    <row r="124" spans="1:26" s="104" customFormat="1">
      <c r="A124" s="124">
        <v>399</v>
      </c>
      <c r="B124" s="124" t="s">
        <v>857</v>
      </c>
      <c r="C124" s="416">
        <v>7817</v>
      </c>
      <c r="D124" s="420">
        <v>0</v>
      </c>
      <c r="E124" s="428">
        <v>0</v>
      </c>
      <c r="F124" s="158">
        <v>0</v>
      </c>
      <c r="G124" s="427">
        <v>0</v>
      </c>
      <c r="H124" s="272">
        <v>1776</v>
      </c>
      <c r="I124" s="15">
        <v>3394</v>
      </c>
      <c r="J124" s="337">
        <v>0.52327637006482031</v>
      </c>
      <c r="K124" s="435">
        <v>0.52338999607946546</v>
      </c>
      <c r="L124" s="442">
        <v>0.51981467199980302</v>
      </c>
      <c r="M124" s="14">
        <f>Lisäosat[[#This Row],[Koefficient för främjande av välfärd och hälsa (HYTE) (inkl. Kultur-indikator)]]*Lisäosat[[#This Row],[Invånarantal 31.12.2022]]</f>
        <v>4063.3912910224603</v>
      </c>
      <c r="N124" s="435">
        <f>Lisäosat[[#This Row],[Koefficient för främjande av välfärd och hälsa (HYTE) (inkl. Kultur-indikator)]]/$N$7</f>
        <v>0.75922605671521681</v>
      </c>
      <c r="O124" s="446">
        <v>0</v>
      </c>
      <c r="P124" s="200">
        <v>0</v>
      </c>
      <c r="Q124" s="162">
        <v>0</v>
      </c>
      <c r="R124" s="162">
        <v>53596.54875152668</v>
      </c>
      <c r="S124" s="162">
        <v>114602.34134797043</v>
      </c>
      <c r="T124" s="162">
        <v>0</v>
      </c>
      <c r="U124" s="314">
        <f t="shared" si="2"/>
        <v>168198.8900994971</v>
      </c>
      <c r="V124" s="59"/>
      <c r="W124" s="59"/>
      <c r="X124" s="109"/>
      <c r="Y124" s="110"/>
      <c r="Z124" s="111"/>
    </row>
    <row r="125" spans="1:26" s="45" customFormat="1">
      <c r="A125" s="128">
        <v>400</v>
      </c>
      <c r="B125" s="124" t="s">
        <v>120</v>
      </c>
      <c r="C125" s="416">
        <v>8366</v>
      </c>
      <c r="D125" s="420">
        <v>0</v>
      </c>
      <c r="E125" s="428">
        <v>0</v>
      </c>
      <c r="F125" s="158">
        <v>0</v>
      </c>
      <c r="G125" s="427">
        <v>0</v>
      </c>
      <c r="H125" s="272">
        <v>3453</v>
      </c>
      <c r="I125" s="15">
        <v>3613</v>
      </c>
      <c r="J125" s="337">
        <v>0.95571547190700246</v>
      </c>
      <c r="K125" s="435">
        <v>0.95592299922224144</v>
      </c>
      <c r="L125" s="442">
        <v>0.54456596398623403</v>
      </c>
      <c r="M125" s="14">
        <f>Lisäosat[[#This Row],[Koefficient för främjande av välfärd och hälsa (HYTE) (inkl. Kultur-indikator)]]*Lisäosat[[#This Row],[Invånarantal 31.12.2022]]</f>
        <v>4555.8388547088334</v>
      </c>
      <c r="N125" s="435">
        <f>Lisäosat[[#This Row],[Koefficient för främjande av välfärd och hälsa (HYTE) (inkl. Kultur-indikator)]]/$N$7</f>
        <v>0.79537706749982973</v>
      </c>
      <c r="O125" s="447">
        <v>0</v>
      </c>
      <c r="P125" s="200">
        <v>0</v>
      </c>
      <c r="Q125" s="162">
        <v>0</v>
      </c>
      <c r="R125" s="162">
        <v>104763.99873056186</v>
      </c>
      <c r="S125" s="162">
        <v>128491.14499684602</v>
      </c>
      <c r="T125" s="162">
        <v>0</v>
      </c>
      <c r="U125" s="314">
        <f t="shared" si="2"/>
        <v>233255.14372740788</v>
      </c>
      <c r="V125" s="44"/>
      <c r="W125" s="44"/>
      <c r="X125" s="110"/>
      <c r="Y125" s="110"/>
      <c r="Z125" s="111"/>
    </row>
    <row r="126" spans="1:26" s="45" customFormat="1">
      <c r="A126" s="128">
        <v>402</v>
      </c>
      <c r="B126" s="124" t="s">
        <v>121</v>
      </c>
      <c r="C126" s="416">
        <v>9099</v>
      </c>
      <c r="D126" s="420">
        <v>0.42025000000000001</v>
      </c>
      <c r="E126" s="428">
        <v>0</v>
      </c>
      <c r="F126" s="158">
        <v>0</v>
      </c>
      <c r="G126" s="427">
        <v>0</v>
      </c>
      <c r="H126" s="272">
        <v>2759</v>
      </c>
      <c r="I126" s="15">
        <v>3567</v>
      </c>
      <c r="J126" s="337">
        <v>0.77347911410148584</v>
      </c>
      <c r="K126" s="435">
        <v>0.77364706999281674</v>
      </c>
      <c r="L126" s="442">
        <v>0.64837575865424901</v>
      </c>
      <c r="M126" s="14">
        <f>Lisäosat[[#This Row],[Koefficient för främjande av välfärd och hälsa (HYTE) (inkl. Kultur-indikator)]]*Lisäosat[[#This Row],[Invånarantal 31.12.2022]]</f>
        <v>5899.5710279950117</v>
      </c>
      <c r="N126" s="435">
        <f>Lisäosat[[#This Row],[Koefficient för främjande av välfärd och hälsa (HYTE) (inkl. Kultur-indikator)]]/$N$7</f>
        <v>0.94699860744405673</v>
      </c>
      <c r="O126" s="447">
        <v>0</v>
      </c>
      <c r="P126" s="200">
        <v>239335.0688025</v>
      </c>
      <c r="Q126" s="162">
        <v>0</v>
      </c>
      <c r="R126" s="162">
        <v>92216.332437226782</v>
      </c>
      <c r="S126" s="162">
        <v>166389.25575556734</v>
      </c>
      <c r="T126" s="162">
        <v>0</v>
      </c>
      <c r="U126" s="314">
        <f t="shared" si="2"/>
        <v>497940.65699529415</v>
      </c>
      <c r="V126" s="44"/>
      <c r="W126" s="44"/>
      <c r="X126" s="110"/>
      <c r="Y126" s="110"/>
      <c r="Z126" s="111"/>
    </row>
    <row r="127" spans="1:26" s="45" customFormat="1">
      <c r="A127" s="128">
        <v>403</v>
      </c>
      <c r="B127" s="124" t="s">
        <v>122</v>
      </c>
      <c r="C127" s="416">
        <v>2820</v>
      </c>
      <c r="D127" s="420">
        <v>0.9875166666666666</v>
      </c>
      <c r="E127" s="428">
        <v>0</v>
      </c>
      <c r="F127" s="158">
        <v>0</v>
      </c>
      <c r="G127" s="427">
        <v>0</v>
      </c>
      <c r="H127" s="272">
        <v>839</v>
      </c>
      <c r="I127" s="15">
        <v>971</v>
      </c>
      <c r="J127" s="337">
        <v>0.8640576725025747</v>
      </c>
      <c r="K127" s="435">
        <v>0.86424529693082452</v>
      </c>
      <c r="L127" s="442">
        <v>0.71291660271059598</v>
      </c>
      <c r="M127" s="14">
        <f>Lisäosat[[#This Row],[Koefficient för främjande av välfärd och hälsa (HYTE) (inkl. Kultur-indikator)]]*Lisäosat[[#This Row],[Invånarantal 31.12.2022]]</f>
        <v>2010.4248196438807</v>
      </c>
      <c r="N127" s="435">
        <f>Lisäosat[[#This Row],[Koefficient för främjande av välfärd och hälsa (HYTE) (inkl. Kultur-indikator)]]/$N$7</f>
        <v>1.0412650704152877</v>
      </c>
      <c r="O127" s="447">
        <v>0</v>
      </c>
      <c r="P127" s="200">
        <v>174300.44423000002</v>
      </c>
      <c r="Q127" s="162">
        <v>0</v>
      </c>
      <c r="R127" s="162">
        <v>31926.949759218518</v>
      </c>
      <c r="S127" s="162">
        <v>56701.256397408157</v>
      </c>
      <c r="T127" s="162">
        <v>0</v>
      </c>
      <c r="U127" s="314">
        <f t="shared" si="2"/>
        <v>262928.65038662672</v>
      </c>
      <c r="V127" s="44"/>
      <c r="W127" s="44"/>
      <c r="X127" s="110"/>
      <c r="Y127" s="110"/>
      <c r="Z127" s="111"/>
    </row>
    <row r="128" spans="1:26" s="45" customFormat="1">
      <c r="A128" s="128">
        <v>405</v>
      </c>
      <c r="B128" s="124" t="s">
        <v>858</v>
      </c>
      <c r="C128" s="416">
        <v>72650</v>
      </c>
      <c r="D128" s="420">
        <v>0</v>
      </c>
      <c r="E128" s="428">
        <v>0</v>
      </c>
      <c r="F128" s="158">
        <v>2</v>
      </c>
      <c r="G128" s="427">
        <v>2.7529249827942188E-5</v>
      </c>
      <c r="H128" s="272">
        <v>31532</v>
      </c>
      <c r="I128" s="15">
        <v>29377</v>
      </c>
      <c r="J128" s="337">
        <v>1.0733567076284167</v>
      </c>
      <c r="K128" s="435">
        <v>1.0735897799625742</v>
      </c>
      <c r="L128" s="442">
        <v>0.78627348141056497</v>
      </c>
      <c r="M128" s="14">
        <f>Lisäosat[[#This Row],[Koefficient för främjande av välfärd och hälsa (HYTE) (inkl. Kultur-indikator)]]*Lisäosat[[#This Row],[Invånarantal 31.12.2022]]</f>
        <v>57122.768424477545</v>
      </c>
      <c r="N128" s="435">
        <f>Lisäosat[[#This Row],[Koefficient för främjande av välfärd och hälsa (HYTE) (inkl. Kultur-indikator)]]/$N$7</f>
        <v>1.1484079748932419</v>
      </c>
      <c r="O128" s="447">
        <v>7.3477020329041727E-3</v>
      </c>
      <c r="P128" s="200">
        <v>0</v>
      </c>
      <c r="Q128" s="162">
        <v>0</v>
      </c>
      <c r="R128" s="162">
        <v>1021751.4974370813</v>
      </c>
      <c r="S128" s="162">
        <v>1611068.8183504445</v>
      </c>
      <c r="T128" s="162">
        <v>5466.2200595505992</v>
      </c>
      <c r="U128" s="314">
        <f t="shared" si="2"/>
        <v>2638286.5358470762</v>
      </c>
      <c r="V128" s="44"/>
      <c r="W128" s="44"/>
      <c r="X128" s="110"/>
      <c r="Y128" s="110"/>
      <c r="Z128" s="111"/>
    </row>
    <row r="129" spans="1:26" s="45" customFormat="1">
      <c r="A129" s="128">
        <v>407</v>
      </c>
      <c r="B129" s="124" t="s">
        <v>859</v>
      </c>
      <c r="C129" s="416">
        <v>2518</v>
      </c>
      <c r="D129" s="420">
        <v>0.19713333333333333</v>
      </c>
      <c r="E129" s="428">
        <v>0</v>
      </c>
      <c r="F129" s="158">
        <v>0</v>
      </c>
      <c r="G129" s="427">
        <v>0</v>
      </c>
      <c r="H129" s="272">
        <v>799</v>
      </c>
      <c r="I129" s="15">
        <v>1037</v>
      </c>
      <c r="J129" s="337">
        <v>0.77049180327868849</v>
      </c>
      <c r="K129" s="435">
        <v>0.77065911049516478</v>
      </c>
      <c r="L129" s="442">
        <v>0.62601291238052903</v>
      </c>
      <c r="M129" s="14">
        <f>Lisäosat[[#This Row],[Koefficient för främjande av välfärd och hälsa (HYTE) (inkl. Kultur-indikator)]]*Lisäosat[[#This Row],[Invånarantal 31.12.2022]]</f>
        <v>1576.3005133741722</v>
      </c>
      <c r="N129" s="435">
        <f>Lisäosat[[#This Row],[Koefficient för främjande av välfärd och hälsa (HYTE) (inkl. Kultur-indikator)]]/$N$7</f>
        <v>0.91433609038195374</v>
      </c>
      <c r="O129" s="447">
        <v>0</v>
      </c>
      <c r="P129" s="200">
        <v>31068.532689333333</v>
      </c>
      <c r="Q129" s="162">
        <v>0</v>
      </c>
      <c r="R129" s="162">
        <v>25420.807286971405</v>
      </c>
      <c r="S129" s="162">
        <v>44457.379701483769</v>
      </c>
      <c r="T129" s="162">
        <v>0</v>
      </c>
      <c r="U129" s="314">
        <f t="shared" si="2"/>
        <v>100946.7196777885</v>
      </c>
      <c r="V129" s="44"/>
      <c r="W129" s="44"/>
      <c r="X129" s="110"/>
      <c r="Y129" s="110"/>
      <c r="Z129" s="111"/>
    </row>
    <row r="130" spans="1:26" s="45" customFormat="1">
      <c r="A130" s="128">
        <v>408</v>
      </c>
      <c r="B130" s="124" t="s">
        <v>860</v>
      </c>
      <c r="C130" s="416">
        <v>14099</v>
      </c>
      <c r="D130" s="420">
        <v>0</v>
      </c>
      <c r="E130" s="428">
        <v>0</v>
      </c>
      <c r="F130" s="158">
        <v>0</v>
      </c>
      <c r="G130" s="427">
        <v>0</v>
      </c>
      <c r="H130" s="272">
        <v>4497</v>
      </c>
      <c r="I130" s="15">
        <v>5807</v>
      </c>
      <c r="J130" s="337">
        <v>0.77441019459273286</v>
      </c>
      <c r="K130" s="435">
        <v>0.77457835266205532</v>
      </c>
      <c r="L130" s="442">
        <v>0.68866911278556897</v>
      </c>
      <c r="M130" s="14">
        <f>Lisäosat[[#This Row],[Koefficient för främjande av välfärd och hälsa (HYTE) (inkl. Kultur-indikator)]]*Lisäosat[[#This Row],[Invånarantal 31.12.2022]]</f>
        <v>9709.545821163736</v>
      </c>
      <c r="N130" s="435">
        <f>Lisäosat[[#This Row],[Koefficient för främjande av välfärd och hälsa (HYTE) (inkl. Kultur-indikator)]]/$N$7</f>
        <v>1.0058498981382205</v>
      </c>
      <c r="O130" s="447">
        <v>0</v>
      </c>
      <c r="P130" s="200">
        <v>0</v>
      </c>
      <c r="Q130" s="162">
        <v>0</v>
      </c>
      <c r="R130" s="162">
        <v>143062.22054378837</v>
      </c>
      <c r="S130" s="162">
        <v>273844.33465445839</v>
      </c>
      <c r="T130" s="162">
        <v>0</v>
      </c>
      <c r="U130" s="314">
        <f t="shared" si="2"/>
        <v>416906.55519824673</v>
      </c>
      <c r="V130" s="44"/>
      <c r="W130" s="44"/>
      <c r="X130" s="110"/>
      <c r="Y130" s="110"/>
      <c r="Z130" s="111"/>
    </row>
    <row r="131" spans="1:26" s="45" customFormat="1">
      <c r="A131" s="128">
        <v>410</v>
      </c>
      <c r="B131" s="124" t="s">
        <v>126</v>
      </c>
      <c r="C131" s="416">
        <v>18775</v>
      </c>
      <c r="D131" s="420">
        <v>0</v>
      </c>
      <c r="E131" s="428">
        <v>0</v>
      </c>
      <c r="F131" s="158">
        <v>2</v>
      </c>
      <c r="G131" s="427">
        <v>1.0652463382157124E-4</v>
      </c>
      <c r="H131" s="272">
        <v>5226</v>
      </c>
      <c r="I131" s="15">
        <v>7619</v>
      </c>
      <c r="J131" s="337">
        <v>0.68591678697991865</v>
      </c>
      <c r="K131" s="435">
        <v>0.68606572928907184</v>
      </c>
      <c r="L131" s="442">
        <v>0.63116570865990396</v>
      </c>
      <c r="M131" s="14">
        <f>Lisäosat[[#This Row],[Koefficient för främjande av välfärd och hälsa (HYTE) (inkl. Kultur-indikator)]]*Lisäosat[[#This Row],[Invånarantal 31.12.2022]]</f>
        <v>11850.136180089698</v>
      </c>
      <c r="N131" s="435">
        <f>Lisäosat[[#This Row],[Koefficient för främjande av välfärd och hälsa (HYTE) (inkl. Kultur-indikator)]]/$N$7</f>
        <v>0.92186211342627478</v>
      </c>
      <c r="O131" s="447">
        <v>0</v>
      </c>
      <c r="P131" s="200">
        <v>0</v>
      </c>
      <c r="Q131" s="162">
        <v>0</v>
      </c>
      <c r="R131" s="162">
        <v>168739.58128297044</v>
      </c>
      <c r="S131" s="162">
        <v>334216.73037765711</v>
      </c>
      <c r="T131" s="162">
        <v>0</v>
      </c>
      <c r="U131" s="314">
        <f t="shared" si="2"/>
        <v>502956.31166062754</v>
      </c>
      <c r="V131" s="44"/>
      <c r="W131" s="44"/>
      <c r="X131" s="110"/>
      <c r="Y131" s="110"/>
      <c r="Z131" s="111"/>
    </row>
    <row r="132" spans="1:26" s="45" customFormat="1">
      <c r="A132" s="128">
        <v>416</v>
      </c>
      <c r="B132" s="124" t="s">
        <v>127</v>
      </c>
      <c r="C132" s="416">
        <v>2886</v>
      </c>
      <c r="D132" s="420">
        <v>0</v>
      </c>
      <c r="E132" s="428">
        <v>0</v>
      </c>
      <c r="F132" s="158">
        <v>0</v>
      </c>
      <c r="G132" s="427">
        <v>0</v>
      </c>
      <c r="H132" s="272">
        <v>493</v>
      </c>
      <c r="I132" s="15">
        <v>1185</v>
      </c>
      <c r="J132" s="337">
        <v>0.41603375527426162</v>
      </c>
      <c r="K132" s="435">
        <v>0.41612409426198205</v>
      </c>
      <c r="L132" s="442">
        <v>0.62852239532154697</v>
      </c>
      <c r="M132" s="14">
        <f>Lisäosat[[#This Row],[Koefficient för främjande av välfärd och hälsa (HYTE) (inkl. Kultur-indikator)]]*Lisäosat[[#This Row],[Invånarantal 31.12.2022]]</f>
        <v>1813.9156328979846</v>
      </c>
      <c r="N132" s="435">
        <f>Lisäosat[[#This Row],[Koefficient för främjande av välfärd och hälsa (HYTE) (inkl. Kultur-indikator)]]/$N$7</f>
        <v>0.91800136752846706</v>
      </c>
      <c r="O132" s="447">
        <v>0</v>
      </c>
      <c r="P132" s="200">
        <v>0</v>
      </c>
      <c r="Q132" s="162">
        <v>0</v>
      </c>
      <c r="R132" s="162">
        <v>15732.237182125049</v>
      </c>
      <c r="S132" s="162">
        <v>51158.986090528975</v>
      </c>
      <c r="T132" s="162">
        <v>0</v>
      </c>
      <c r="U132" s="314">
        <f t="shared" si="2"/>
        <v>66891.223272654024</v>
      </c>
      <c r="V132" s="44"/>
      <c r="W132" s="44"/>
      <c r="X132" s="110"/>
      <c r="Y132" s="110"/>
      <c r="Z132" s="111"/>
    </row>
    <row r="133" spans="1:26" s="45" customFormat="1">
      <c r="A133" s="128">
        <v>418</v>
      </c>
      <c r="B133" s="124" t="s">
        <v>128</v>
      </c>
      <c r="C133" s="416">
        <v>24580</v>
      </c>
      <c r="D133" s="420">
        <v>0</v>
      </c>
      <c r="E133" s="428">
        <v>0</v>
      </c>
      <c r="F133" s="158">
        <v>0</v>
      </c>
      <c r="G133" s="427">
        <v>0</v>
      </c>
      <c r="H133" s="272">
        <v>7716</v>
      </c>
      <c r="I133" s="15">
        <v>11021</v>
      </c>
      <c r="J133" s="337">
        <v>0.70011795662825516</v>
      </c>
      <c r="K133" s="435">
        <v>0.70026998262779216</v>
      </c>
      <c r="L133" s="442">
        <v>0.75235684326656804</v>
      </c>
      <c r="M133" s="14">
        <f>Lisäosat[[#This Row],[Koefficient för främjande av välfärd och hälsa (HYTE) (inkl. Kultur-indikator)]]*Lisäosat[[#This Row],[Invånarantal 31.12.2022]]</f>
        <v>18492.931207492242</v>
      </c>
      <c r="N133" s="435">
        <f>Lisäosat[[#This Row],[Koefficient för främjande av välfärd och hälsa (HYTE) (inkl. Kultur-indikator)]]/$N$7</f>
        <v>1.098870328454679</v>
      </c>
      <c r="O133" s="447">
        <v>1.4760927863158562</v>
      </c>
      <c r="P133" s="200">
        <v>0</v>
      </c>
      <c r="Q133" s="162">
        <v>0</v>
      </c>
      <c r="R133" s="162">
        <v>225485.53386618383</v>
      </c>
      <c r="S133" s="162">
        <v>521567.59292366309</v>
      </c>
      <c r="T133" s="162">
        <v>371531.37344147201</v>
      </c>
      <c r="U133" s="314">
        <f t="shared" si="2"/>
        <v>1118584.5002313189</v>
      </c>
      <c r="V133" s="44"/>
      <c r="W133" s="44"/>
      <c r="X133" s="110"/>
      <c r="Y133" s="110"/>
      <c r="Z133" s="111"/>
    </row>
    <row r="134" spans="1:26" s="45" customFormat="1">
      <c r="A134" s="128">
        <v>420</v>
      </c>
      <c r="B134" s="124" t="s">
        <v>129</v>
      </c>
      <c r="C134" s="416">
        <v>9177</v>
      </c>
      <c r="D134" s="420">
        <v>0</v>
      </c>
      <c r="E134" s="428">
        <v>0</v>
      </c>
      <c r="F134" s="158">
        <v>0</v>
      </c>
      <c r="G134" s="427">
        <v>0</v>
      </c>
      <c r="H134" s="272">
        <v>2881</v>
      </c>
      <c r="I134" s="15">
        <v>3604</v>
      </c>
      <c r="J134" s="337">
        <v>0.79938956714761378</v>
      </c>
      <c r="K134" s="435">
        <v>0.79956314932303796</v>
      </c>
      <c r="L134" s="442">
        <v>0.67427469261673201</v>
      </c>
      <c r="M134" s="14">
        <f>Lisäosat[[#This Row],[Koefficient för främjande av välfärd och hälsa (HYTE) (inkl. Kultur-indikator)]]*Lisäosat[[#This Row],[Invånarantal 31.12.2022]]</f>
        <v>6187.8188541437494</v>
      </c>
      <c r="N134" s="435">
        <f>Lisäosat[[#This Row],[Koefficient för främjande av välfärd och hälsa (HYTE) (inkl. Kultur-indikator)]]/$N$7</f>
        <v>0.98482583042300187</v>
      </c>
      <c r="O134" s="447">
        <v>0</v>
      </c>
      <c r="P134" s="200">
        <v>0</v>
      </c>
      <c r="Q134" s="162">
        <v>0</v>
      </c>
      <c r="R134" s="162">
        <v>96122.442379521497</v>
      </c>
      <c r="S134" s="162">
        <v>174518.88773024137</v>
      </c>
      <c r="T134" s="162">
        <v>0</v>
      </c>
      <c r="U134" s="314">
        <f t="shared" si="2"/>
        <v>270641.33010976284</v>
      </c>
      <c r="V134" s="44"/>
      <c r="W134" s="44"/>
      <c r="X134" s="110"/>
      <c r="Y134" s="110"/>
      <c r="Z134" s="111"/>
    </row>
    <row r="135" spans="1:26" s="45" customFormat="1">
      <c r="A135" s="128">
        <v>421</v>
      </c>
      <c r="B135" s="124" t="s">
        <v>130</v>
      </c>
      <c r="C135" s="416">
        <v>695</v>
      </c>
      <c r="D135" s="420">
        <v>1.5782666666666665</v>
      </c>
      <c r="E135" s="428">
        <v>0</v>
      </c>
      <c r="F135" s="158">
        <v>0</v>
      </c>
      <c r="G135" s="427">
        <v>0</v>
      </c>
      <c r="H135" s="272">
        <v>250</v>
      </c>
      <c r="I135" s="15">
        <v>249</v>
      </c>
      <c r="J135" s="337">
        <v>1.0040160642570282</v>
      </c>
      <c r="K135" s="435">
        <v>1.0042340797275282</v>
      </c>
      <c r="L135" s="442">
        <v>0.38715194588437202</v>
      </c>
      <c r="M135" s="14">
        <f>Lisäosat[[#This Row],[Koefficient för främjande av välfärd och hälsa (HYTE) (inkl. Kultur-indikator)]]*Lisäosat[[#This Row],[Invånarantal 31.12.2022]]</f>
        <v>269.07060238963857</v>
      </c>
      <c r="N135" s="435">
        <f>Lisäosat[[#This Row],[Koefficient för främjande av välfärd och hälsa (HYTE) (inkl. Kultur-indikator)]]/$N$7</f>
        <v>0.56546277174632376</v>
      </c>
      <c r="O135" s="447">
        <v>0</v>
      </c>
      <c r="P135" s="200">
        <v>205964.03673999995</v>
      </c>
      <c r="Q135" s="162">
        <v>0</v>
      </c>
      <c r="R135" s="162">
        <v>9143.0491788792806</v>
      </c>
      <c r="S135" s="162">
        <v>7588.7648550829499</v>
      </c>
      <c r="T135" s="162">
        <v>0</v>
      </c>
      <c r="U135" s="314">
        <f t="shared" si="2"/>
        <v>222695.85077396219</v>
      </c>
      <c r="V135" s="44"/>
      <c r="W135" s="44"/>
      <c r="X135" s="110"/>
      <c r="Y135" s="110"/>
      <c r="Z135" s="111"/>
    </row>
    <row r="136" spans="1:26" s="45" customFormat="1">
      <c r="A136" s="128">
        <v>422</v>
      </c>
      <c r="B136" s="124" t="s">
        <v>131</v>
      </c>
      <c r="C136" s="416">
        <v>10372</v>
      </c>
      <c r="D136" s="420">
        <v>1.20475</v>
      </c>
      <c r="E136" s="428">
        <v>0</v>
      </c>
      <c r="F136" s="158">
        <v>0</v>
      </c>
      <c r="G136" s="427">
        <v>0</v>
      </c>
      <c r="H136" s="272">
        <v>3385</v>
      </c>
      <c r="I136" s="15">
        <v>3308</v>
      </c>
      <c r="J136" s="337">
        <v>1.0232769044740024</v>
      </c>
      <c r="K136" s="435">
        <v>1.0234991023090001</v>
      </c>
      <c r="L136" s="442">
        <v>0.62598583936758401</v>
      </c>
      <c r="M136" s="14">
        <f>Lisäosat[[#This Row],[Koefficient för främjande av välfärd och hälsa (HYTE) (inkl. Kultur-indikator)]]*Lisäosat[[#This Row],[Invånarantal 31.12.2022]]</f>
        <v>6492.7251259205814</v>
      </c>
      <c r="N136" s="435">
        <f>Lisäosat[[#This Row],[Koefficient för främjande av välfärd och hälsa (HYTE) (inkl. Kultur-indikator)]]/$N$7</f>
        <v>0.91429654833366458</v>
      </c>
      <c r="O136" s="447">
        <v>0</v>
      </c>
      <c r="P136" s="200">
        <v>1173155.6962949999</v>
      </c>
      <c r="Q136" s="162">
        <v>0</v>
      </c>
      <c r="R136" s="162">
        <v>139066.09822785121</v>
      </c>
      <c r="S136" s="162">
        <v>183118.34816480681</v>
      </c>
      <c r="T136" s="162">
        <v>0</v>
      </c>
      <c r="U136" s="314">
        <f t="shared" si="2"/>
        <v>1495340.1426876581</v>
      </c>
      <c r="V136" s="44"/>
      <c r="W136" s="44"/>
      <c r="X136" s="110"/>
      <c r="Y136" s="110"/>
      <c r="Z136" s="111"/>
    </row>
    <row r="137" spans="1:26" s="45" customFormat="1">
      <c r="A137" s="128">
        <v>423</v>
      </c>
      <c r="B137" s="124" t="s">
        <v>861</v>
      </c>
      <c r="C137" s="416">
        <v>20497</v>
      </c>
      <c r="D137" s="420">
        <v>0</v>
      </c>
      <c r="E137" s="428">
        <v>0</v>
      </c>
      <c r="F137" s="158">
        <v>2</v>
      </c>
      <c r="G137" s="427">
        <v>9.7575254915353461E-5</v>
      </c>
      <c r="H137" s="272">
        <v>6923</v>
      </c>
      <c r="I137" s="15">
        <v>9463</v>
      </c>
      <c r="J137" s="337">
        <v>0.7315861777449012</v>
      </c>
      <c r="K137" s="435">
        <v>0.7317450368612346</v>
      </c>
      <c r="L137" s="442">
        <v>0.67340994022827205</v>
      </c>
      <c r="M137" s="14">
        <f>Lisäosat[[#This Row],[Koefficient för främjande av välfärd och hälsa (HYTE) (inkl. Kultur-indikator)]]*Lisäosat[[#This Row],[Invånarantal 31.12.2022]]</f>
        <v>13802.883544858892</v>
      </c>
      <c r="N137" s="435">
        <f>Lisäosat[[#This Row],[Koefficient för främjande av välfärd och hälsa (HYTE) (inkl. Kultur-indikator)]]/$N$7</f>
        <v>0.98356279845932193</v>
      </c>
      <c r="O137" s="447">
        <v>0.83173411669103336</v>
      </c>
      <c r="P137" s="200">
        <v>0</v>
      </c>
      <c r="Q137" s="162">
        <v>0</v>
      </c>
      <c r="R137" s="162">
        <v>196481.37206913592</v>
      </c>
      <c r="S137" s="162">
        <v>389291.27379120013</v>
      </c>
      <c r="T137" s="162">
        <v>174572.07490371697</v>
      </c>
      <c r="U137" s="314">
        <f t="shared" ref="U137:U200" si="3">SUM(P137:T137)</f>
        <v>760344.72076405305</v>
      </c>
      <c r="V137" s="44"/>
      <c r="W137" s="44"/>
      <c r="X137" s="110"/>
      <c r="Y137" s="110"/>
      <c r="Z137" s="111"/>
    </row>
    <row r="138" spans="1:26" s="45" customFormat="1">
      <c r="A138" s="128">
        <v>425</v>
      </c>
      <c r="B138" s="124" t="s">
        <v>862</v>
      </c>
      <c r="C138" s="416">
        <v>10258</v>
      </c>
      <c r="D138" s="420">
        <v>0</v>
      </c>
      <c r="E138" s="428">
        <v>0</v>
      </c>
      <c r="F138" s="158">
        <v>5</v>
      </c>
      <c r="G138" s="427">
        <v>4.8742444921037238E-4</v>
      </c>
      <c r="H138" s="272">
        <v>2711</v>
      </c>
      <c r="I138" s="15">
        <v>4195</v>
      </c>
      <c r="J138" s="337">
        <v>0.64624553039332544</v>
      </c>
      <c r="K138" s="435">
        <v>0.64638585835059925</v>
      </c>
      <c r="L138" s="442">
        <v>0.75045514297498495</v>
      </c>
      <c r="M138" s="14">
        <f>Lisäosat[[#This Row],[Koefficient för främjande av välfärd och hälsa (HYTE) (inkl. Kultur-indikator)]]*Lisäosat[[#This Row],[Invånarantal 31.12.2022]]</f>
        <v>7698.1688566373959</v>
      </c>
      <c r="N138" s="435">
        <f>Lisäosat[[#This Row],[Koefficient för främjande av välfärd och hälsa (HYTE) (inkl. Kultur-indikator)]]/$N$7</f>
        <v>1.0960927608114299</v>
      </c>
      <c r="O138" s="447">
        <v>0.21910221102506844</v>
      </c>
      <c r="P138" s="200">
        <v>0</v>
      </c>
      <c r="Q138" s="162">
        <v>0</v>
      </c>
      <c r="R138" s="162">
        <v>86861.202367981852</v>
      </c>
      <c r="S138" s="162">
        <v>217116.22432519443</v>
      </c>
      <c r="T138" s="162">
        <v>23014.91692231836</v>
      </c>
      <c r="U138" s="314">
        <f t="shared" si="3"/>
        <v>326992.34361549461</v>
      </c>
      <c r="V138" s="44"/>
      <c r="W138" s="44"/>
      <c r="X138" s="110"/>
      <c r="Y138" s="110"/>
      <c r="Z138" s="111"/>
    </row>
    <row r="139" spans="1:26" s="45" customFormat="1">
      <c r="A139" s="128">
        <v>426</v>
      </c>
      <c r="B139" s="124" t="s">
        <v>134</v>
      </c>
      <c r="C139" s="416">
        <v>11962</v>
      </c>
      <c r="D139" s="420">
        <v>0</v>
      </c>
      <c r="E139" s="428">
        <v>0</v>
      </c>
      <c r="F139" s="158">
        <v>0</v>
      </c>
      <c r="G139" s="427">
        <v>0</v>
      </c>
      <c r="H139" s="272">
        <v>3293</v>
      </c>
      <c r="I139" s="15">
        <v>4916</v>
      </c>
      <c r="J139" s="337">
        <v>0.66985353946297799</v>
      </c>
      <c r="K139" s="435">
        <v>0.66999899374381189</v>
      </c>
      <c r="L139" s="442">
        <v>0.66855479499173798</v>
      </c>
      <c r="M139" s="14">
        <f>Lisäosat[[#This Row],[Koefficient för främjande av välfärd och hälsa (HYTE) (inkl. Kultur-indikator)]]*Lisäosat[[#This Row],[Invånarantal 31.12.2022]]</f>
        <v>7997.2524576911701</v>
      </c>
      <c r="N139" s="435">
        <f>Lisäosat[[#This Row],[Koefficient för främjande av välfärd och hälsa (HYTE) (inkl. Kultur-indikator)]]/$N$7</f>
        <v>0.97647151579403613</v>
      </c>
      <c r="O139" s="447">
        <v>0</v>
      </c>
      <c r="P139" s="200">
        <v>0</v>
      </c>
      <c r="Q139" s="162">
        <v>0</v>
      </c>
      <c r="R139" s="162">
        <v>104990.31631744155</v>
      </c>
      <c r="S139" s="162">
        <v>225551.46437093467</v>
      </c>
      <c r="T139" s="162">
        <v>0</v>
      </c>
      <c r="U139" s="314">
        <f t="shared" si="3"/>
        <v>330541.78068837622</v>
      </c>
      <c r="V139" s="44"/>
      <c r="W139" s="44"/>
      <c r="X139" s="110"/>
      <c r="Y139" s="110"/>
      <c r="Z139" s="111"/>
    </row>
    <row r="140" spans="1:26" s="45" customFormat="1">
      <c r="A140" s="128">
        <v>430</v>
      </c>
      <c r="B140" s="124" t="s">
        <v>135</v>
      </c>
      <c r="C140" s="416">
        <v>15392</v>
      </c>
      <c r="D140" s="420">
        <v>0</v>
      </c>
      <c r="E140" s="428">
        <v>0</v>
      </c>
      <c r="F140" s="158">
        <v>0</v>
      </c>
      <c r="G140" s="427">
        <v>0</v>
      </c>
      <c r="H140" s="272">
        <v>6202</v>
      </c>
      <c r="I140" s="15">
        <v>6026</v>
      </c>
      <c r="J140" s="337">
        <v>1.0292067706604713</v>
      </c>
      <c r="K140" s="435">
        <v>1.0294302561268254</v>
      </c>
      <c r="L140" s="442">
        <v>0.70841598991594201</v>
      </c>
      <c r="M140" s="14">
        <f>Lisäosat[[#This Row],[Koefficient för främjande av välfärd och hälsa (HYTE) (inkl. Kultur-indikator)]]*Lisäosat[[#This Row],[Invånarantal 31.12.2022]]</f>
        <v>10903.938916786179</v>
      </c>
      <c r="N140" s="435">
        <f>Lisäosat[[#This Row],[Koefficient för främjande av välfärd och hälsa (HYTE) (inkl. Kultur-indikator)]]/$N$7</f>
        <v>1.0346916074313717</v>
      </c>
      <c r="O140" s="447">
        <v>0</v>
      </c>
      <c r="P140" s="200">
        <v>0</v>
      </c>
      <c r="Q140" s="162">
        <v>0</v>
      </c>
      <c r="R140" s="162">
        <v>207569.37558018364</v>
      </c>
      <c r="S140" s="162">
        <v>307530.54290878068</v>
      </c>
      <c r="T140" s="162">
        <v>0</v>
      </c>
      <c r="U140" s="314">
        <f t="shared" si="3"/>
        <v>515099.91848896432</v>
      </c>
      <c r="V140" s="44"/>
      <c r="W140" s="44"/>
      <c r="X140" s="110"/>
      <c r="Y140" s="110"/>
      <c r="Z140" s="111"/>
    </row>
    <row r="141" spans="1:26" s="45" customFormat="1">
      <c r="A141" s="128">
        <v>433</v>
      </c>
      <c r="B141" s="124" t="s">
        <v>136</v>
      </c>
      <c r="C141" s="416">
        <v>7749</v>
      </c>
      <c r="D141" s="420">
        <v>0</v>
      </c>
      <c r="E141" s="428">
        <v>0</v>
      </c>
      <c r="F141" s="158">
        <v>0</v>
      </c>
      <c r="G141" s="427">
        <v>0</v>
      </c>
      <c r="H141" s="272">
        <v>1969</v>
      </c>
      <c r="I141" s="15">
        <v>3321</v>
      </c>
      <c r="J141" s="337">
        <v>0.59289370671484498</v>
      </c>
      <c r="K141" s="435">
        <v>0.59302244967526929</v>
      </c>
      <c r="L141" s="442">
        <v>0.57687289564710598</v>
      </c>
      <c r="M141" s="14">
        <f>Lisäosat[[#This Row],[Koefficient för främjande av välfärd och hälsa (HYTE) (inkl. Kultur-indikator)]]*Lisäosat[[#This Row],[Invånarantal 31.12.2022]]</f>
        <v>4470.1880683694244</v>
      </c>
      <c r="N141" s="435">
        <f>Lisäosat[[#This Row],[Koefficient för främjande av välfärd och hälsa (HYTE) (inkl. Kultur-indikator)]]/$N$7</f>
        <v>0.84256362388364248</v>
      </c>
      <c r="O141" s="447">
        <v>0</v>
      </c>
      <c r="P141" s="200">
        <v>0</v>
      </c>
      <c r="Q141" s="162">
        <v>0</v>
      </c>
      <c r="R141" s="162">
        <v>60198.835609190966</v>
      </c>
      <c r="S141" s="162">
        <v>126075.4828196696</v>
      </c>
      <c r="T141" s="162">
        <v>0</v>
      </c>
      <c r="U141" s="314">
        <f t="shared" si="3"/>
        <v>186274.31842886057</v>
      </c>
      <c r="V141" s="44"/>
      <c r="W141" s="44"/>
      <c r="X141" s="110"/>
      <c r="Y141" s="110"/>
      <c r="Z141" s="111"/>
    </row>
    <row r="142" spans="1:26" s="45" customFormat="1">
      <c r="A142" s="128">
        <v>434</v>
      </c>
      <c r="B142" s="124" t="s">
        <v>863</v>
      </c>
      <c r="C142" s="416">
        <v>14568</v>
      </c>
      <c r="D142" s="420">
        <v>0</v>
      </c>
      <c r="E142" s="428">
        <v>0</v>
      </c>
      <c r="F142" s="158">
        <v>0</v>
      </c>
      <c r="G142" s="427">
        <v>0</v>
      </c>
      <c r="H142" s="272">
        <v>4867</v>
      </c>
      <c r="I142" s="15">
        <v>5943</v>
      </c>
      <c r="J142" s="337">
        <v>0.8189466599360592</v>
      </c>
      <c r="K142" s="435">
        <v>0.81912448880527411</v>
      </c>
      <c r="L142" s="442">
        <v>0.56988594594851305</v>
      </c>
      <c r="M142" s="14">
        <f>Lisäosat[[#This Row],[Koefficient för främjande av välfärd och hälsa (HYTE) (inkl. Kultur-indikator)]]*Lisäosat[[#This Row],[Invånarantal 31.12.2022]]</f>
        <v>8302.0984605779377</v>
      </c>
      <c r="N142" s="435">
        <f>Lisäosat[[#This Row],[Koefficient för främjande av välfärd och hälsa (HYTE) (inkl. Kultur-indikator)]]/$N$7</f>
        <v>0.83235869017578379</v>
      </c>
      <c r="O142" s="447">
        <v>0</v>
      </c>
      <c r="P142" s="200">
        <v>0</v>
      </c>
      <c r="Q142" s="162">
        <v>0</v>
      </c>
      <c r="R142" s="162">
        <v>156322.37274318954</v>
      </c>
      <c r="S142" s="162">
        <v>234149.22500466459</v>
      </c>
      <c r="T142" s="162">
        <v>0</v>
      </c>
      <c r="U142" s="314">
        <f t="shared" si="3"/>
        <v>390471.59774785413</v>
      </c>
      <c r="V142" s="44"/>
      <c r="W142" s="44"/>
      <c r="X142" s="110"/>
      <c r="Y142" s="110"/>
      <c r="Z142" s="111"/>
    </row>
    <row r="143" spans="1:26" s="45" customFormat="1">
      <c r="A143" s="128">
        <v>435</v>
      </c>
      <c r="B143" s="124" t="s">
        <v>138</v>
      </c>
      <c r="C143" s="416">
        <v>692</v>
      </c>
      <c r="D143" s="420">
        <v>1.5087833333333334</v>
      </c>
      <c r="E143" s="428">
        <v>0</v>
      </c>
      <c r="F143" s="158">
        <v>0</v>
      </c>
      <c r="G143" s="427">
        <v>0</v>
      </c>
      <c r="H143" s="272">
        <v>148</v>
      </c>
      <c r="I143" s="15">
        <v>246</v>
      </c>
      <c r="J143" s="337">
        <v>0.60162601626016265</v>
      </c>
      <c r="K143" s="435">
        <v>0.60175665538404677</v>
      </c>
      <c r="L143" s="442">
        <v>0.43802680268743399</v>
      </c>
      <c r="M143" s="14">
        <f>Lisäosat[[#This Row],[Koefficient för främjande av välfärd och hälsa (HYTE) (inkl. Kultur-indikator)]]*Lisäosat[[#This Row],[Invånarantal 31.12.2022]]</f>
        <v>303.11454745970434</v>
      </c>
      <c r="N143" s="435">
        <f>Lisäosat[[#This Row],[Koefficient för främjande av välfärd och hälsa (HYTE) (inkl. Kultur-indikator)]]/$N$7</f>
        <v>0.6397690947439838</v>
      </c>
      <c r="O143" s="447">
        <v>0.10395709151368449</v>
      </c>
      <c r="P143" s="200">
        <v>196046.53857800001</v>
      </c>
      <c r="Q143" s="162">
        <v>0</v>
      </c>
      <c r="R143" s="162">
        <v>5455.0444323874608</v>
      </c>
      <c r="S143" s="162">
        <v>8548.9273238983787</v>
      </c>
      <c r="T143" s="162">
        <v>736.64826703328936</v>
      </c>
      <c r="U143" s="314">
        <f t="shared" si="3"/>
        <v>210787.15860131913</v>
      </c>
      <c r="V143" s="44"/>
      <c r="W143" s="44"/>
      <c r="X143" s="110"/>
      <c r="Y143" s="110"/>
      <c r="Z143" s="111"/>
    </row>
    <row r="144" spans="1:26" s="45" customFormat="1">
      <c r="A144" s="128">
        <v>436</v>
      </c>
      <c r="B144" s="124" t="s">
        <v>139</v>
      </c>
      <c r="C144" s="416">
        <v>1988</v>
      </c>
      <c r="D144" s="420">
        <v>6.2333333333333331E-2</v>
      </c>
      <c r="E144" s="428">
        <v>0</v>
      </c>
      <c r="F144" s="158">
        <v>0</v>
      </c>
      <c r="G144" s="427">
        <v>0</v>
      </c>
      <c r="H144" s="272">
        <v>479</v>
      </c>
      <c r="I144" s="15">
        <v>759</v>
      </c>
      <c r="J144" s="337">
        <v>0.63109354413702234</v>
      </c>
      <c r="K144" s="435">
        <v>0.6312305819403532</v>
      </c>
      <c r="L144" s="442">
        <v>0.58548614782558805</v>
      </c>
      <c r="M144" s="14">
        <f>Lisäosat[[#This Row],[Koefficient för främjande av välfärd och hälsa (HYTE) (inkl. Kultur-indikator)]]*Lisäosat[[#This Row],[Invånarantal 31.12.2022]]</f>
        <v>1163.946461877269</v>
      </c>
      <c r="N144" s="435">
        <f>Lisäosat[[#This Row],[Koefficient för främjande av välfärd och hälsa (HYTE) (inkl. Kultur-indikator)]]/$N$7</f>
        <v>0.85514388727213941</v>
      </c>
      <c r="O144" s="447">
        <v>0</v>
      </c>
      <c r="P144" s="200">
        <v>7756.0693466666671</v>
      </c>
      <c r="Q144" s="162">
        <v>0</v>
      </c>
      <c r="R144" s="162">
        <v>16439.011799356231</v>
      </c>
      <c r="S144" s="162">
        <v>32827.502984891318</v>
      </c>
      <c r="T144" s="162">
        <v>0</v>
      </c>
      <c r="U144" s="314">
        <f t="shared" si="3"/>
        <v>57022.584130914212</v>
      </c>
      <c r="V144" s="44"/>
      <c r="W144" s="44"/>
      <c r="X144" s="110"/>
      <c r="Y144" s="110"/>
      <c r="Z144" s="111"/>
    </row>
    <row r="145" spans="1:26" s="45" customFormat="1">
      <c r="A145" s="128">
        <v>440</v>
      </c>
      <c r="B145" s="124" t="s">
        <v>864</v>
      </c>
      <c r="C145" s="416">
        <v>5732</v>
      </c>
      <c r="D145" s="420">
        <v>0</v>
      </c>
      <c r="E145" s="428">
        <v>0</v>
      </c>
      <c r="F145" s="158">
        <v>0</v>
      </c>
      <c r="G145" s="427">
        <v>0</v>
      </c>
      <c r="H145" s="272">
        <v>1179</v>
      </c>
      <c r="I145" s="15">
        <v>2471</v>
      </c>
      <c r="J145" s="337">
        <v>0.47713476325374343</v>
      </c>
      <c r="K145" s="435">
        <v>0.47723836992260654</v>
      </c>
      <c r="L145" s="442">
        <v>0.72241266039844798</v>
      </c>
      <c r="M145" s="14">
        <f>Lisäosat[[#This Row],[Koefficient för främjande av välfärd och hälsa (HYTE) (inkl. Kultur-indikator)]]*Lisäosat[[#This Row],[Invånarantal 31.12.2022]]</f>
        <v>4140.8693694039039</v>
      </c>
      <c r="N145" s="435">
        <f>Lisäosat[[#This Row],[Koefficient för främjande av välfärd och hälsa (HYTE) (inkl. Kultur-indikator)]]/$N$7</f>
        <v>1.055134733626123</v>
      </c>
      <c r="O145" s="447">
        <v>1.9022120064059456</v>
      </c>
      <c r="P145" s="200">
        <v>0</v>
      </c>
      <c r="Q145" s="162">
        <v>0</v>
      </c>
      <c r="R145" s="162">
        <v>35835.447406792584</v>
      </c>
      <c r="S145" s="162">
        <v>116787.50358062873</v>
      </c>
      <c r="T145" s="162">
        <v>111651.62722016133</v>
      </c>
      <c r="U145" s="314">
        <f t="shared" si="3"/>
        <v>264274.57820758264</v>
      </c>
      <c r="V145" s="44"/>
      <c r="W145" s="44"/>
      <c r="X145" s="110"/>
      <c r="Y145" s="110"/>
      <c r="Z145" s="111"/>
    </row>
    <row r="146" spans="1:26" s="45" customFormat="1">
      <c r="A146" s="128">
        <v>441</v>
      </c>
      <c r="B146" s="124" t="s">
        <v>141</v>
      </c>
      <c r="C146" s="416">
        <v>4421</v>
      </c>
      <c r="D146" s="420">
        <v>0.6498666666666667</v>
      </c>
      <c r="E146" s="428">
        <v>0</v>
      </c>
      <c r="F146" s="158">
        <v>0</v>
      </c>
      <c r="G146" s="427">
        <v>0</v>
      </c>
      <c r="H146" s="272">
        <v>1198</v>
      </c>
      <c r="I146" s="15">
        <v>1667</v>
      </c>
      <c r="J146" s="337">
        <v>0.71865626874625077</v>
      </c>
      <c r="K146" s="435">
        <v>0.71881232021807107</v>
      </c>
      <c r="L146" s="442">
        <v>0.67778632932851601</v>
      </c>
      <c r="M146" s="14">
        <f>Lisäosat[[#This Row],[Koefficient för främjande av välfärd och hälsa (HYTE) (inkl. Kultur-indikator)]]*Lisäosat[[#This Row],[Invånarantal 31.12.2022]]</f>
        <v>2996.4933619613694</v>
      </c>
      <c r="N146" s="435">
        <f>Lisäosat[[#This Row],[Koefficient för främjande av välfärd och hälsa (HYTE) (inkl. Kultur-indikator)]]/$N$7</f>
        <v>0.98995482396034695</v>
      </c>
      <c r="O146" s="447">
        <v>0</v>
      </c>
      <c r="P146" s="200">
        <v>179824.85878133334</v>
      </c>
      <c r="Q146" s="162">
        <v>0</v>
      </c>
      <c r="R146" s="162">
        <v>41630.087406661609</v>
      </c>
      <c r="S146" s="162">
        <v>84511.958243631059</v>
      </c>
      <c r="T146" s="162">
        <v>0</v>
      </c>
      <c r="U146" s="314">
        <f t="shared" si="3"/>
        <v>305966.90443162603</v>
      </c>
      <c r="V146" s="44"/>
      <c r="W146" s="44"/>
      <c r="X146" s="110"/>
      <c r="Y146" s="110"/>
      <c r="Z146" s="111"/>
    </row>
    <row r="147" spans="1:26" s="45" customFormat="1">
      <c r="A147" s="128">
        <v>444</v>
      </c>
      <c r="B147" s="124" t="s">
        <v>865</v>
      </c>
      <c r="C147" s="416">
        <v>45811</v>
      </c>
      <c r="D147" s="420">
        <v>0</v>
      </c>
      <c r="E147" s="428">
        <v>0</v>
      </c>
      <c r="F147" s="158">
        <v>2</v>
      </c>
      <c r="G147" s="427">
        <v>4.3657636812119359E-5</v>
      </c>
      <c r="H147" s="272">
        <v>15638</v>
      </c>
      <c r="I147" s="15">
        <v>19472</v>
      </c>
      <c r="J147" s="337">
        <v>0.80310188989317999</v>
      </c>
      <c r="K147" s="435">
        <v>0.80327627817501901</v>
      </c>
      <c r="L147" s="442">
        <v>0.62318458287267198</v>
      </c>
      <c r="M147" s="14">
        <f>Lisäosat[[#This Row],[Koefficient för främjande av välfärd och hälsa (HYTE) (inkl. Kultur-indikator)]]*Lisäosat[[#This Row],[Invånarantal 31.12.2022]]</f>
        <v>28548.708925979976</v>
      </c>
      <c r="N147" s="435">
        <f>Lisäosat[[#This Row],[Koefficient för främjande av välfärd och hälsa (HYTE) (inkl. Kultur-indikator)]]/$N$7</f>
        <v>0.91020511529600545</v>
      </c>
      <c r="O147" s="447">
        <v>0</v>
      </c>
      <c r="P147" s="200">
        <v>0</v>
      </c>
      <c r="Q147" s="162">
        <v>0</v>
      </c>
      <c r="R147" s="162">
        <v>482065.45349113294</v>
      </c>
      <c r="S147" s="162">
        <v>805176.92022609664</v>
      </c>
      <c r="T147" s="162">
        <v>0</v>
      </c>
      <c r="U147" s="314">
        <f t="shared" si="3"/>
        <v>1287242.3737172296</v>
      </c>
      <c r="V147" s="44"/>
      <c r="W147" s="44"/>
      <c r="X147" s="110"/>
      <c r="Y147" s="110"/>
      <c r="Z147" s="111"/>
    </row>
    <row r="148" spans="1:26" s="45" customFormat="1">
      <c r="A148" s="128">
        <v>445</v>
      </c>
      <c r="B148" s="124" t="s">
        <v>866</v>
      </c>
      <c r="C148" s="416">
        <v>14991</v>
      </c>
      <c r="D148" s="420">
        <v>0</v>
      </c>
      <c r="E148" s="428">
        <v>0</v>
      </c>
      <c r="F148" s="158">
        <v>0</v>
      </c>
      <c r="G148" s="427">
        <v>0</v>
      </c>
      <c r="H148" s="272">
        <v>5080</v>
      </c>
      <c r="I148" s="15">
        <v>6351</v>
      </c>
      <c r="J148" s="337">
        <v>0.7998740355849473</v>
      </c>
      <c r="K148" s="435">
        <v>0.80004772295949933</v>
      </c>
      <c r="L148" s="442">
        <v>0.63575848437534899</v>
      </c>
      <c r="M148" s="14">
        <f>Lisäosat[[#This Row],[Koefficient för främjande av välfärd och hälsa (HYTE) (inkl. Kultur-indikator)]]*Lisäosat[[#This Row],[Invånarantal 31.12.2022]]</f>
        <v>9530.6554392708567</v>
      </c>
      <c r="N148" s="435">
        <f>Lisäosat[[#This Row],[Koefficient för främjande av välfärd och hälsa (HYTE) (inkl. Kultur-indikator)]]/$N$7</f>
        <v>0.92857018686791104</v>
      </c>
      <c r="O148" s="447">
        <v>0</v>
      </c>
      <c r="P148" s="200">
        <v>0</v>
      </c>
      <c r="Q148" s="162">
        <v>0</v>
      </c>
      <c r="R148" s="162">
        <v>157115.05193500468</v>
      </c>
      <c r="S148" s="162">
        <v>268798.97841351462</v>
      </c>
      <c r="T148" s="162">
        <v>0</v>
      </c>
      <c r="U148" s="314">
        <f t="shared" si="3"/>
        <v>425914.03034851933</v>
      </c>
      <c r="V148" s="44"/>
      <c r="W148" s="44"/>
      <c r="X148" s="110"/>
      <c r="Y148" s="110"/>
      <c r="Z148" s="111"/>
    </row>
    <row r="149" spans="1:26" s="45" customFormat="1">
      <c r="A149" s="128">
        <v>475</v>
      </c>
      <c r="B149" s="124" t="s">
        <v>867</v>
      </c>
      <c r="C149" s="416">
        <v>5479</v>
      </c>
      <c r="D149" s="420">
        <v>8.0533333333333332E-2</v>
      </c>
      <c r="E149" s="428">
        <v>0</v>
      </c>
      <c r="F149" s="158">
        <v>0</v>
      </c>
      <c r="G149" s="427">
        <v>0</v>
      </c>
      <c r="H149" s="272">
        <v>1865</v>
      </c>
      <c r="I149" s="15">
        <v>2499</v>
      </c>
      <c r="J149" s="337">
        <v>0.74629851940776315</v>
      </c>
      <c r="K149" s="435">
        <v>0.74646057321211401</v>
      </c>
      <c r="L149" s="442">
        <v>0.71212407279694601</v>
      </c>
      <c r="M149" s="14">
        <f>Lisäosat[[#This Row],[Koefficient för främjande av välfärd och hälsa (HYTE) (inkl. Kultur-indikator)]]*Lisäosat[[#This Row],[Invånarantal 31.12.2022]]</f>
        <v>3901.727794854467</v>
      </c>
      <c r="N149" s="435">
        <f>Lisäosat[[#This Row],[Koefficient för främjande av välfärd och hälsa (HYTE) (inkl. Kultur-indikator)]]/$N$7</f>
        <v>1.0401075244790516</v>
      </c>
      <c r="O149" s="447">
        <v>2.5424650997659299E-2</v>
      </c>
      <c r="P149" s="200">
        <v>27617.345125333333</v>
      </c>
      <c r="Q149" s="162">
        <v>0</v>
      </c>
      <c r="R149" s="162">
        <v>53577.132996242159</v>
      </c>
      <c r="S149" s="162">
        <v>110042.84563504616</v>
      </c>
      <c r="T149" s="162">
        <v>1426.4490272376352</v>
      </c>
      <c r="U149" s="314">
        <f t="shared" si="3"/>
        <v>192663.77278385928</v>
      </c>
      <c r="V149" s="44"/>
      <c r="W149" s="44"/>
      <c r="X149" s="110"/>
      <c r="Y149" s="110"/>
      <c r="Z149" s="111"/>
    </row>
    <row r="150" spans="1:26" s="45" customFormat="1">
      <c r="A150" s="128">
        <v>480</v>
      </c>
      <c r="B150" s="124" t="s">
        <v>145</v>
      </c>
      <c r="C150" s="416">
        <v>1978</v>
      </c>
      <c r="D150" s="420">
        <v>0</v>
      </c>
      <c r="E150" s="428">
        <v>0</v>
      </c>
      <c r="F150" s="158">
        <v>0</v>
      </c>
      <c r="G150" s="427">
        <v>0</v>
      </c>
      <c r="H150" s="272">
        <v>484</v>
      </c>
      <c r="I150" s="15">
        <v>818</v>
      </c>
      <c r="J150" s="337">
        <v>0.59168704156479213</v>
      </c>
      <c r="K150" s="435">
        <v>0.59181552250583269</v>
      </c>
      <c r="L150" s="442">
        <v>0.538624481578722</v>
      </c>
      <c r="M150" s="14">
        <f>Lisäosat[[#This Row],[Koefficient för främjande av välfärd och hälsa (HYTE) (inkl. Kultur-indikator)]]*Lisäosat[[#This Row],[Invånarantal 31.12.2022]]</f>
        <v>1065.3992245627121</v>
      </c>
      <c r="N150" s="435">
        <f>Lisäosat[[#This Row],[Koefficient för främjande av välfärd och hälsa (HYTE) (inkl. Kultur-indikator)]]/$N$7</f>
        <v>0.78669911263960246</v>
      </c>
      <c r="O150" s="447">
        <v>0</v>
      </c>
      <c r="P150" s="200">
        <v>0</v>
      </c>
      <c r="Q150" s="162">
        <v>0</v>
      </c>
      <c r="R150" s="162">
        <v>15335.005456066634</v>
      </c>
      <c r="S150" s="162">
        <v>30048.11421310989</v>
      </c>
      <c r="T150" s="162">
        <v>0</v>
      </c>
      <c r="U150" s="314">
        <f t="shared" si="3"/>
        <v>45383.119669176522</v>
      </c>
      <c r="V150" s="44"/>
      <c r="W150" s="44"/>
      <c r="X150" s="110"/>
      <c r="Y150" s="110"/>
      <c r="Z150" s="111"/>
    </row>
    <row r="151" spans="1:26" s="45" customFormat="1">
      <c r="A151" s="128">
        <v>481</v>
      </c>
      <c r="B151" s="124" t="s">
        <v>146</v>
      </c>
      <c r="C151" s="416">
        <v>9642</v>
      </c>
      <c r="D151" s="420">
        <v>0</v>
      </c>
      <c r="E151" s="428">
        <v>0</v>
      </c>
      <c r="F151" s="158">
        <v>0</v>
      </c>
      <c r="G151" s="427">
        <v>0</v>
      </c>
      <c r="H151" s="272">
        <v>2360</v>
      </c>
      <c r="I151" s="15">
        <v>4536</v>
      </c>
      <c r="J151" s="337">
        <v>0.52028218694885364</v>
      </c>
      <c r="K151" s="435">
        <v>0.52039516279637099</v>
      </c>
      <c r="L151" s="442">
        <v>0.70780330048381301</v>
      </c>
      <c r="M151" s="14">
        <f>Lisäosat[[#This Row],[Koefficient för främjande av välfärd och hälsa (HYTE) (inkl. Kultur-indikator)]]*Lisäosat[[#This Row],[Invånarantal 31.12.2022]]</f>
        <v>6824.6394232649254</v>
      </c>
      <c r="N151" s="435">
        <f>Lisäosat[[#This Row],[Koefficient för främjande av välfärd och hälsa (HYTE) (inkl. Kultur-indikator)]]/$N$7</f>
        <v>1.0337967312252869</v>
      </c>
      <c r="O151" s="447">
        <v>0.37651730798886618</v>
      </c>
      <c r="P151" s="200">
        <v>0</v>
      </c>
      <c r="Q151" s="162">
        <v>0</v>
      </c>
      <c r="R151" s="162">
        <v>65731.217091842176</v>
      </c>
      <c r="S151" s="162">
        <v>192479.5326725771</v>
      </c>
      <c r="T151" s="162">
        <v>37175.090008357358</v>
      </c>
      <c r="U151" s="314">
        <f t="shared" si="3"/>
        <v>295385.83977277664</v>
      </c>
      <c r="V151" s="44"/>
      <c r="W151" s="44"/>
      <c r="X151" s="110"/>
      <c r="Y151" s="110"/>
      <c r="Z151" s="111"/>
    </row>
    <row r="152" spans="1:26" s="45" customFormat="1">
      <c r="A152" s="128">
        <v>483</v>
      </c>
      <c r="B152" s="124" t="s">
        <v>147</v>
      </c>
      <c r="C152" s="416">
        <v>1067</v>
      </c>
      <c r="D152" s="420">
        <v>0.44555</v>
      </c>
      <c r="E152" s="428">
        <v>0</v>
      </c>
      <c r="F152" s="158">
        <v>0</v>
      </c>
      <c r="G152" s="427">
        <v>0</v>
      </c>
      <c r="H152" s="272">
        <v>253</v>
      </c>
      <c r="I152" s="15">
        <v>381</v>
      </c>
      <c r="J152" s="337">
        <v>0.66404199475065617</v>
      </c>
      <c r="K152" s="435">
        <v>0.66418618709286192</v>
      </c>
      <c r="L152" s="442">
        <v>0.430562999573744</v>
      </c>
      <c r="M152" s="14">
        <f>Lisäosat[[#This Row],[Koefficient för främjande av välfärd och hälsa (HYTE) (inkl. Kultur-indikator)]]*Lisäosat[[#This Row],[Invånarantal 31.12.2022]]</f>
        <v>459.41072054518486</v>
      </c>
      <c r="N152" s="435">
        <f>Lisäosat[[#This Row],[Koefficient för främjande av välfärd och hälsa (HYTE) (inkl. Kultur-indikator)]]/$N$7</f>
        <v>0.62886768293060624</v>
      </c>
      <c r="O152" s="447">
        <v>0</v>
      </c>
      <c r="P152" s="200">
        <v>29755.401791500004</v>
      </c>
      <c r="Q152" s="162">
        <v>0</v>
      </c>
      <c r="R152" s="162">
        <v>9283.795267327896</v>
      </c>
      <c r="S152" s="162">
        <v>12957.045099535137</v>
      </c>
      <c r="T152" s="162">
        <v>0</v>
      </c>
      <c r="U152" s="314">
        <f t="shared" si="3"/>
        <v>51996.242158363035</v>
      </c>
      <c r="V152" s="44"/>
      <c r="W152" s="44"/>
      <c r="X152" s="110"/>
      <c r="Y152" s="110"/>
      <c r="Z152" s="111"/>
    </row>
    <row r="153" spans="1:26" s="45" customFormat="1">
      <c r="A153" s="128">
        <v>484</v>
      </c>
      <c r="B153" s="124" t="s">
        <v>868</v>
      </c>
      <c r="C153" s="416">
        <v>2967</v>
      </c>
      <c r="D153" s="420">
        <v>0.84028333333333327</v>
      </c>
      <c r="E153" s="428">
        <v>0</v>
      </c>
      <c r="F153" s="158">
        <v>0</v>
      </c>
      <c r="G153" s="427">
        <v>0</v>
      </c>
      <c r="H153" s="272">
        <v>947</v>
      </c>
      <c r="I153" s="15">
        <v>1056</v>
      </c>
      <c r="J153" s="337">
        <v>0.89678030303030298</v>
      </c>
      <c r="K153" s="435">
        <v>0.89697503296208458</v>
      </c>
      <c r="L153" s="442">
        <v>0.46201075535688602</v>
      </c>
      <c r="M153" s="14">
        <f>Lisäosat[[#This Row],[Koefficient för främjande av välfärd och hälsa (HYTE) (inkl. Kultur-indikator)]]*Lisäosat[[#This Row],[Invånarantal 31.12.2022]]</f>
        <v>1370.7859111438809</v>
      </c>
      <c r="N153" s="435">
        <f>Lisäosat[[#This Row],[Koefficient för främjande av välfärd och hälsa (HYTE) (inkl. Kultur-indikator)]]/$N$7</f>
        <v>0.67479935223867671</v>
      </c>
      <c r="O153" s="447">
        <v>0</v>
      </c>
      <c r="P153" s="200">
        <v>156044.42148349999</v>
      </c>
      <c r="Q153" s="162">
        <v>0</v>
      </c>
      <c r="R153" s="162">
        <v>34863.356488660414</v>
      </c>
      <c r="S153" s="162">
        <v>38661.12408395949</v>
      </c>
      <c r="T153" s="162">
        <v>0</v>
      </c>
      <c r="U153" s="314">
        <f t="shared" si="3"/>
        <v>229568.9020561199</v>
      </c>
      <c r="V153" s="44"/>
      <c r="W153" s="44"/>
      <c r="X153" s="110"/>
      <c r="Y153" s="110"/>
      <c r="Z153" s="111"/>
    </row>
    <row r="154" spans="1:26" s="45" customFormat="1">
      <c r="A154" s="128">
        <v>489</v>
      </c>
      <c r="B154" s="124" t="s">
        <v>149</v>
      </c>
      <c r="C154" s="416">
        <v>1791</v>
      </c>
      <c r="D154" s="420">
        <v>1.1574333333333333</v>
      </c>
      <c r="E154" s="428">
        <v>0</v>
      </c>
      <c r="F154" s="158">
        <v>0</v>
      </c>
      <c r="G154" s="427">
        <v>0</v>
      </c>
      <c r="H154" s="272">
        <v>434</v>
      </c>
      <c r="I154" s="15">
        <v>638</v>
      </c>
      <c r="J154" s="337">
        <v>0.68025078369905956</v>
      </c>
      <c r="K154" s="435">
        <v>0.68039849567294708</v>
      </c>
      <c r="L154" s="442">
        <v>0.48128926985439902</v>
      </c>
      <c r="M154" s="14">
        <f>Lisäosat[[#This Row],[Koefficient för främjande av välfärd och hälsa (HYTE) (inkl. Kultur-indikator)]]*Lisäosat[[#This Row],[Invånarantal 31.12.2022]]</f>
        <v>861.98908230922859</v>
      </c>
      <c r="N154" s="435">
        <f>Lisäosat[[#This Row],[Koefficient för främjande av välfärd och hälsa (HYTE) (inkl. Kultur-indikator)]]/$N$7</f>
        <v>0.70295698481369473</v>
      </c>
      <c r="O154" s="447">
        <v>0</v>
      </c>
      <c r="P154" s="200">
        <v>194620.1406435</v>
      </c>
      <c r="Q154" s="162">
        <v>0</v>
      </c>
      <c r="R154" s="162">
        <v>15963.577545328253</v>
      </c>
      <c r="S154" s="162">
        <v>24311.211983763627</v>
      </c>
      <c r="T154" s="162">
        <v>0</v>
      </c>
      <c r="U154" s="314">
        <f t="shared" si="3"/>
        <v>234894.93017259188</v>
      </c>
      <c r="V154" s="44"/>
      <c r="W154" s="44"/>
      <c r="X154" s="110"/>
      <c r="Y154" s="110"/>
      <c r="Z154" s="111"/>
    </row>
    <row r="155" spans="1:26" s="45" customFormat="1">
      <c r="A155" s="128">
        <v>491</v>
      </c>
      <c r="B155" s="124" t="s">
        <v>869</v>
      </c>
      <c r="C155" s="416">
        <v>51980</v>
      </c>
      <c r="D155" s="420">
        <v>0</v>
      </c>
      <c r="E155" s="428">
        <v>0</v>
      </c>
      <c r="F155" s="158">
        <v>0</v>
      </c>
      <c r="G155" s="427">
        <v>0</v>
      </c>
      <c r="H155" s="272">
        <v>21755</v>
      </c>
      <c r="I155" s="15">
        <v>20994</v>
      </c>
      <c r="J155" s="337">
        <v>1.0362484519386492</v>
      </c>
      <c r="K155" s="435">
        <v>1.0364734664596784</v>
      </c>
      <c r="L155" s="442">
        <v>0.691385701083847</v>
      </c>
      <c r="M155" s="14">
        <f>Lisäosat[[#This Row],[Koefficient för främjande av välfärd och hälsa (HYTE) (inkl. Kultur-indikator)]]*Lisäosat[[#This Row],[Invånarantal 31.12.2022]]</f>
        <v>35938.228742338368</v>
      </c>
      <c r="N155" s="435">
        <f>Lisäosat[[#This Row],[Koefficient för främjande av välfärd och hälsa (HYTE) (inkl. Kultur-indikator)]]/$N$7</f>
        <v>1.0098176672923416</v>
      </c>
      <c r="O155" s="447">
        <v>0</v>
      </c>
      <c r="P155" s="200">
        <v>0</v>
      </c>
      <c r="Q155" s="162">
        <v>0</v>
      </c>
      <c r="R155" s="162">
        <v>705774.16930412047</v>
      </c>
      <c r="S155" s="162">
        <v>1013588.1244984777</v>
      </c>
      <c r="T155" s="162">
        <v>0</v>
      </c>
      <c r="U155" s="314">
        <f t="shared" si="3"/>
        <v>1719362.293802598</v>
      </c>
      <c r="V155" s="44"/>
      <c r="W155" s="44"/>
      <c r="X155" s="110"/>
      <c r="Y155" s="110"/>
      <c r="Z155" s="111"/>
    </row>
    <row r="156" spans="1:26" s="45" customFormat="1">
      <c r="A156" s="128">
        <v>494</v>
      </c>
      <c r="B156" s="124" t="s">
        <v>151</v>
      </c>
      <c r="C156" s="416">
        <v>8882</v>
      </c>
      <c r="D156" s="420">
        <v>0.19033333333333333</v>
      </c>
      <c r="E156" s="428">
        <v>0</v>
      </c>
      <c r="F156" s="158">
        <v>0</v>
      </c>
      <c r="G156" s="427">
        <v>0</v>
      </c>
      <c r="H156" s="272">
        <v>2466</v>
      </c>
      <c r="I156" s="15">
        <v>3363</v>
      </c>
      <c r="J156" s="337">
        <v>0.73327386262265837</v>
      </c>
      <c r="K156" s="435">
        <v>0.73343308820863884</v>
      </c>
      <c r="L156" s="442">
        <v>0.53484941883286596</v>
      </c>
      <c r="M156" s="14">
        <f>Lisäosat[[#This Row],[Koefficient för främjande av välfärd och hälsa (HYTE) (inkl. Kultur-indikator)]]*Lisäosat[[#This Row],[Invånarantal 31.12.2022]]</f>
        <v>4750.5325380735158</v>
      </c>
      <c r="N156" s="435">
        <f>Lisäosat[[#This Row],[Koefficient för främjande av välfärd och hälsa (HYTE) (inkl. Kultur-indikator)]]/$N$7</f>
        <v>0.78118536676674666</v>
      </c>
      <c r="O156" s="447">
        <v>0</v>
      </c>
      <c r="P156" s="200">
        <v>105810.94032666666</v>
      </c>
      <c r="Q156" s="162">
        <v>0</v>
      </c>
      <c r="R156" s="162">
        <v>85338.020232045601</v>
      </c>
      <c r="S156" s="162">
        <v>133982.2115373855</v>
      </c>
      <c r="T156" s="162">
        <v>0</v>
      </c>
      <c r="U156" s="314">
        <f t="shared" si="3"/>
        <v>325131.17209609773</v>
      </c>
      <c r="V156" s="44"/>
      <c r="W156" s="44"/>
      <c r="X156" s="110"/>
      <c r="Y156" s="110"/>
      <c r="Z156" s="111"/>
    </row>
    <row r="157" spans="1:26" s="45" customFormat="1">
      <c r="A157" s="128">
        <v>495</v>
      </c>
      <c r="B157" s="124" t="s">
        <v>152</v>
      </c>
      <c r="C157" s="416">
        <v>1477</v>
      </c>
      <c r="D157" s="420">
        <v>0.85261666666666658</v>
      </c>
      <c r="E157" s="428">
        <v>0</v>
      </c>
      <c r="F157" s="158">
        <v>0</v>
      </c>
      <c r="G157" s="427">
        <v>0</v>
      </c>
      <c r="H157" s="272">
        <v>529</v>
      </c>
      <c r="I157" s="15">
        <v>489</v>
      </c>
      <c r="J157" s="337">
        <v>1.081799591002045</v>
      </c>
      <c r="K157" s="435">
        <v>1.0820344966526769</v>
      </c>
      <c r="L157" s="442">
        <v>0.60792452174392098</v>
      </c>
      <c r="M157" s="14">
        <f>Lisäosat[[#This Row],[Koefficient för främjande av välfärd och hälsa (HYTE) (inkl. Kultur-indikator)]]*Lisäosat[[#This Row],[Invånarantal 31.12.2022]]</f>
        <v>897.90451861577128</v>
      </c>
      <c r="N157" s="435">
        <f>Lisäosat[[#This Row],[Koefficient för främjande av välfärd och hälsa (HYTE) (inkl. Kultur-indikator)]]/$N$7</f>
        <v>0.88791671779571479</v>
      </c>
      <c r="O157" s="447">
        <v>0</v>
      </c>
      <c r="P157" s="200">
        <v>78820.514375166662</v>
      </c>
      <c r="Q157" s="162">
        <v>0</v>
      </c>
      <c r="R157" s="162">
        <v>20935.960865383651</v>
      </c>
      <c r="S157" s="162">
        <v>25324.157279078267</v>
      </c>
      <c r="T157" s="162">
        <v>0</v>
      </c>
      <c r="U157" s="314">
        <f t="shared" si="3"/>
        <v>125080.63251962858</v>
      </c>
      <c r="V157" s="44"/>
      <c r="W157" s="44"/>
      <c r="X157" s="110"/>
      <c r="Y157" s="110"/>
      <c r="Z157" s="111"/>
    </row>
    <row r="158" spans="1:26" s="45" customFormat="1">
      <c r="A158" s="128">
        <v>498</v>
      </c>
      <c r="B158" s="124" t="s">
        <v>153</v>
      </c>
      <c r="C158" s="416">
        <v>2281</v>
      </c>
      <c r="D158" s="420">
        <v>1.8335333333333335</v>
      </c>
      <c r="E158" s="428">
        <v>0</v>
      </c>
      <c r="F158" s="158">
        <v>8</v>
      </c>
      <c r="G158" s="427">
        <v>3.5072336694432268E-3</v>
      </c>
      <c r="H158" s="272">
        <v>1003</v>
      </c>
      <c r="I158" s="15">
        <v>966</v>
      </c>
      <c r="J158" s="337">
        <v>1.0383022774327122</v>
      </c>
      <c r="K158" s="435">
        <v>1.0385277379284099</v>
      </c>
      <c r="L158" s="442">
        <v>0.69635553288052099</v>
      </c>
      <c r="M158" s="14">
        <f>Lisäosat[[#This Row],[Koefficient för främjande av välfärd och hälsa (HYTE) (inkl. Kultur-indikator)]]*Lisäosat[[#This Row],[Invånarantal 31.12.2022]]</f>
        <v>1588.3869705004684</v>
      </c>
      <c r="N158" s="435">
        <f>Lisäosat[[#This Row],[Koefficient för främjande av välfärd och hälsa (HYTE) (inkl. Kultur-indikator)]]/$N$7</f>
        <v>1.017076457782057</v>
      </c>
      <c r="O158" s="447">
        <v>0</v>
      </c>
      <c r="P158" s="200">
        <v>785308.50567400001</v>
      </c>
      <c r="Q158" s="162">
        <v>0</v>
      </c>
      <c r="R158" s="162">
        <v>31032.351189812609</v>
      </c>
      <c r="S158" s="162">
        <v>44798.26153787884</v>
      </c>
      <c r="T158" s="162">
        <v>0</v>
      </c>
      <c r="U158" s="314">
        <f t="shared" si="3"/>
        <v>861139.11840169155</v>
      </c>
      <c r="V158" s="44"/>
      <c r="W158" s="44"/>
      <c r="X158" s="110"/>
      <c r="Y158" s="110"/>
      <c r="Z158" s="111"/>
    </row>
    <row r="159" spans="1:26" s="45" customFormat="1">
      <c r="A159" s="128">
        <v>499</v>
      </c>
      <c r="B159" s="124" t="s">
        <v>870</v>
      </c>
      <c r="C159" s="416">
        <v>19662</v>
      </c>
      <c r="D159" s="420">
        <v>0</v>
      </c>
      <c r="E159" s="428">
        <v>0</v>
      </c>
      <c r="F159" s="158">
        <v>0</v>
      </c>
      <c r="G159" s="427">
        <v>0</v>
      </c>
      <c r="H159" s="272">
        <v>5241</v>
      </c>
      <c r="I159" s="15">
        <v>9077</v>
      </c>
      <c r="J159" s="337">
        <v>0.57739341192023796</v>
      </c>
      <c r="K159" s="435">
        <v>0.57751878909381593</v>
      </c>
      <c r="L159" s="442">
        <v>0.68247225317506</v>
      </c>
      <c r="M159" s="14">
        <f>Lisäosat[[#This Row],[Koefficient för främjande av välfärd och hälsa (HYTE) (inkl. Kultur-indikator)]]*Lisäosat[[#This Row],[Invånarantal 31.12.2022]]</f>
        <v>13418.769441928029</v>
      </c>
      <c r="N159" s="435">
        <f>Lisäosat[[#This Row],[Koefficient för främjande av välfärd och hälsa (HYTE) (inkl. Kultur-indikator)]]/$N$7</f>
        <v>0.99679894682896952</v>
      </c>
      <c r="O159" s="447">
        <v>0.36578071260457978</v>
      </c>
      <c r="P159" s="200">
        <v>0</v>
      </c>
      <c r="Q159" s="162">
        <v>0</v>
      </c>
      <c r="R159" s="162">
        <v>148752.78504823017</v>
      </c>
      <c r="S159" s="162">
        <v>378457.86583516363</v>
      </c>
      <c r="T159" s="162">
        <v>73645.879001407986</v>
      </c>
      <c r="U159" s="314">
        <f t="shared" si="3"/>
        <v>600856.52988480183</v>
      </c>
      <c r="V159" s="44"/>
      <c r="W159" s="44"/>
      <c r="X159" s="110"/>
      <c r="Y159" s="110"/>
      <c r="Z159" s="111"/>
    </row>
    <row r="160" spans="1:26" s="45" customFormat="1">
      <c r="A160" s="128">
        <v>500</v>
      </c>
      <c r="B160" s="124" t="s">
        <v>155</v>
      </c>
      <c r="C160" s="416">
        <v>10486</v>
      </c>
      <c r="D160" s="420">
        <v>0</v>
      </c>
      <c r="E160" s="428">
        <v>0</v>
      </c>
      <c r="F160" s="158">
        <v>0</v>
      </c>
      <c r="G160" s="427">
        <v>0</v>
      </c>
      <c r="H160" s="272">
        <v>2855</v>
      </c>
      <c r="I160" s="15">
        <v>4521</v>
      </c>
      <c r="J160" s="337">
        <v>0.63149745631497456</v>
      </c>
      <c r="K160" s="435">
        <v>0.63163458182517251</v>
      </c>
      <c r="L160" s="442">
        <v>0.54642764059999105</v>
      </c>
      <c r="M160" s="14">
        <f>Lisäosat[[#This Row],[Koefficient för främjande av välfärd och hälsa (HYTE) (inkl. Kultur-indikator)]]*Lisäosat[[#This Row],[Invånarantal 31.12.2022]]</f>
        <v>5729.8402393315064</v>
      </c>
      <c r="N160" s="435">
        <f>Lisäosat[[#This Row],[Koefficient för främjande av välfärd och hälsa (HYTE) (inkl. Kultur-indikator)]]/$N$7</f>
        <v>0.79809617773368291</v>
      </c>
      <c r="O160" s="447">
        <v>1.0458386475557486</v>
      </c>
      <c r="P160" s="200">
        <v>0</v>
      </c>
      <c r="Q160" s="162">
        <v>0</v>
      </c>
      <c r="R160" s="162">
        <v>86765.494947745741</v>
      </c>
      <c r="S160" s="162">
        <v>161602.23319570435</v>
      </c>
      <c r="T160" s="162">
        <v>112298.6399566805</v>
      </c>
      <c r="U160" s="314">
        <f t="shared" si="3"/>
        <v>360666.36810013058</v>
      </c>
      <c r="V160" s="44"/>
      <c r="W160" s="44"/>
      <c r="X160" s="110"/>
      <c r="Y160" s="110"/>
      <c r="Z160" s="111"/>
    </row>
    <row r="161" spans="1:26" s="45" customFormat="1">
      <c r="A161" s="128">
        <v>503</v>
      </c>
      <c r="B161" s="124" t="s">
        <v>156</v>
      </c>
      <c r="C161" s="416">
        <v>7539</v>
      </c>
      <c r="D161" s="420">
        <v>0</v>
      </c>
      <c r="E161" s="428">
        <v>0</v>
      </c>
      <c r="F161" s="158">
        <v>0</v>
      </c>
      <c r="G161" s="427">
        <v>0</v>
      </c>
      <c r="H161" s="272">
        <v>1953</v>
      </c>
      <c r="I161" s="15">
        <v>3286</v>
      </c>
      <c r="J161" s="337">
        <v>0.59433962264150941</v>
      </c>
      <c r="K161" s="435">
        <v>0.59446867957304661</v>
      </c>
      <c r="L161" s="442">
        <v>0.69262229239625805</v>
      </c>
      <c r="M161" s="14">
        <f>Lisäosat[[#This Row],[Koefficient för främjande av välfärd och hälsa (HYTE) (inkl. Kultur-indikator)]]*Lisäosat[[#This Row],[Invånarantal 31.12.2022]]</f>
        <v>5221.6794623753894</v>
      </c>
      <c r="N161" s="435">
        <f>Lisäosat[[#This Row],[Koefficient för främjande av välfärd och hälsa (HYTE) (inkl. Kultur-indikator)]]/$N$7</f>
        <v>1.0116237962772705</v>
      </c>
      <c r="O161" s="447">
        <v>0</v>
      </c>
      <c r="P161" s="200">
        <v>0</v>
      </c>
      <c r="Q161" s="162">
        <v>0</v>
      </c>
      <c r="R161" s="162">
        <v>58710.261816445694</v>
      </c>
      <c r="S161" s="162">
        <v>147270.26006059416</v>
      </c>
      <c r="T161" s="162">
        <v>0</v>
      </c>
      <c r="U161" s="314">
        <f t="shared" si="3"/>
        <v>205980.52187703986</v>
      </c>
      <c r="V161" s="44"/>
      <c r="W161" s="44"/>
      <c r="X161" s="110"/>
      <c r="Y161" s="110"/>
      <c r="Z161" s="111"/>
    </row>
    <row r="162" spans="1:26" s="45" customFormat="1">
      <c r="A162" s="128">
        <v>504</v>
      </c>
      <c r="B162" s="124" t="s">
        <v>871</v>
      </c>
      <c r="C162" s="416">
        <v>1764</v>
      </c>
      <c r="D162" s="420">
        <v>0</v>
      </c>
      <c r="E162" s="428">
        <v>0</v>
      </c>
      <c r="F162" s="158">
        <v>0</v>
      </c>
      <c r="G162" s="427">
        <v>0</v>
      </c>
      <c r="H162" s="272">
        <v>502</v>
      </c>
      <c r="I162" s="15">
        <v>732</v>
      </c>
      <c r="J162" s="337">
        <v>0.68579234972677594</v>
      </c>
      <c r="K162" s="435">
        <v>0.68594126501519981</v>
      </c>
      <c r="L162" s="442">
        <v>0.66091585559049904</v>
      </c>
      <c r="M162" s="14">
        <f>Lisäosat[[#This Row],[Koefficient för främjande av välfärd och hälsa (HYTE) (inkl. Kultur-indikator)]]*Lisäosat[[#This Row],[Invånarantal 31.12.2022]]</f>
        <v>1165.8555692616403</v>
      </c>
      <c r="N162" s="435">
        <f>Lisäosat[[#This Row],[Koefficient för främjande av välfärd och hälsa (HYTE) (inkl. Kultur-indikator)]]/$N$7</f>
        <v>0.96531430505818505</v>
      </c>
      <c r="O162" s="447">
        <v>0</v>
      </c>
      <c r="P162" s="200">
        <v>0</v>
      </c>
      <c r="Q162" s="162">
        <v>0</v>
      </c>
      <c r="R162" s="162">
        <v>15851.005128477243</v>
      </c>
      <c r="S162" s="162">
        <v>32881.346722908143</v>
      </c>
      <c r="T162" s="162">
        <v>0</v>
      </c>
      <c r="U162" s="314">
        <f t="shared" si="3"/>
        <v>48732.351851385385</v>
      </c>
      <c r="V162" s="44"/>
      <c r="W162" s="44"/>
      <c r="X162" s="110"/>
      <c r="Y162" s="110"/>
      <c r="Z162" s="111"/>
    </row>
    <row r="163" spans="1:26" s="45" customFormat="1">
      <c r="A163" s="128">
        <v>505</v>
      </c>
      <c r="B163" s="124" t="s">
        <v>158</v>
      </c>
      <c r="C163" s="416">
        <v>20912</v>
      </c>
      <c r="D163" s="420">
        <v>0</v>
      </c>
      <c r="E163" s="428">
        <v>0</v>
      </c>
      <c r="F163" s="158">
        <v>6</v>
      </c>
      <c r="G163" s="427">
        <v>2.8691660290742159E-4</v>
      </c>
      <c r="H163" s="272">
        <v>6145</v>
      </c>
      <c r="I163" s="15">
        <v>9508</v>
      </c>
      <c r="J163" s="337">
        <v>0.64629785443836774</v>
      </c>
      <c r="K163" s="435">
        <v>0.64643819375746303</v>
      </c>
      <c r="L163" s="442">
        <v>0.67706358188835603</v>
      </c>
      <c r="M163" s="14">
        <f>Lisäosat[[#This Row],[Koefficient för främjande av välfärd och hälsa (HYTE) (inkl. Kultur-indikator)]]*Lisäosat[[#This Row],[Invånarantal 31.12.2022]]</f>
        <v>14158.7536244493</v>
      </c>
      <c r="N163" s="435">
        <f>Lisäosat[[#This Row],[Koefficient för främjande av välfärd och hälsa (HYTE) (inkl. Kultur-indikator)]]/$N$7</f>
        <v>0.98889920025722478</v>
      </c>
      <c r="O163" s="447">
        <v>0.30632591780237473</v>
      </c>
      <c r="P163" s="200">
        <v>0</v>
      </c>
      <c r="Q163" s="162">
        <v>0</v>
      </c>
      <c r="R163" s="162">
        <v>177089.93315291445</v>
      </c>
      <c r="S163" s="162">
        <v>399328.09806329408</v>
      </c>
      <c r="T163" s="162">
        <v>65596.288953172581</v>
      </c>
      <c r="U163" s="314">
        <f t="shared" si="3"/>
        <v>642014.32016938122</v>
      </c>
      <c r="V163" s="44"/>
      <c r="W163" s="44"/>
      <c r="X163" s="110"/>
      <c r="Y163" s="110"/>
      <c r="Z163" s="111"/>
    </row>
    <row r="164" spans="1:26" s="45" customFormat="1">
      <c r="A164" s="128">
        <v>507</v>
      </c>
      <c r="B164" s="124" t="s">
        <v>159</v>
      </c>
      <c r="C164" s="416">
        <v>5564</v>
      </c>
      <c r="D164" s="420">
        <v>0.68535000000000001</v>
      </c>
      <c r="E164" s="428">
        <v>0</v>
      </c>
      <c r="F164" s="158">
        <v>0</v>
      </c>
      <c r="G164" s="427">
        <v>0</v>
      </c>
      <c r="H164" s="272">
        <v>1907</v>
      </c>
      <c r="I164" s="15">
        <v>1975</v>
      </c>
      <c r="J164" s="337">
        <v>0.96556962025316451</v>
      </c>
      <c r="K164" s="435">
        <v>0.96577928733176444</v>
      </c>
      <c r="L164" s="442">
        <v>0.70616618361824801</v>
      </c>
      <c r="M164" s="14">
        <f>Lisäosat[[#This Row],[Koefficient för främjande av välfärd och hälsa (HYTE) (inkl. Kultur-indikator)]]*Lisäosat[[#This Row],[Invånarantal 31.12.2022]]</f>
        <v>3929.108645651932</v>
      </c>
      <c r="N164" s="435">
        <f>Lisäosat[[#This Row],[Koefficient för främjande av välfärd och hälsa (HYTE) (inkl. Kultur-indikator)]]/$N$7</f>
        <v>1.0314056063702628</v>
      </c>
      <c r="O164" s="447">
        <v>0</v>
      </c>
      <c r="P164" s="200">
        <v>238673.65836600002</v>
      </c>
      <c r="Q164" s="162">
        <v>0</v>
      </c>
      <c r="R164" s="162">
        <v>70394.107006752572</v>
      </c>
      <c r="S164" s="162">
        <v>110815.08472913038</v>
      </c>
      <c r="T164" s="162">
        <v>0</v>
      </c>
      <c r="U164" s="314">
        <f t="shared" si="3"/>
        <v>419882.85010188294</v>
      </c>
      <c r="V164" s="44"/>
      <c r="W164" s="44"/>
      <c r="X164" s="110"/>
      <c r="Y164" s="110"/>
      <c r="Z164" s="111"/>
    </row>
    <row r="165" spans="1:26" s="45" customFormat="1">
      <c r="A165" s="128">
        <v>508</v>
      </c>
      <c r="B165" s="124" t="s">
        <v>160</v>
      </c>
      <c r="C165" s="416">
        <v>9360</v>
      </c>
      <c r="D165" s="420">
        <v>0.56678333333333331</v>
      </c>
      <c r="E165" s="428">
        <v>0</v>
      </c>
      <c r="F165" s="158">
        <v>1</v>
      </c>
      <c r="G165" s="427">
        <v>1.0683760683760684E-4</v>
      </c>
      <c r="H165" s="272">
        <v>3692</v>
      </c>
      <c r="I165" s="15">
        <v>3408</v>
      </c>
      <c r="J165" s="337">
        <v>1.0833333333333333</v>
      </c>
      <c r="K165" s="435">
        <v>1.0835685720260029</v>
      </c>
      <c r="L165" s="442">
        <v>0.64677686220595898</v>
      </c>
      <c r="M165" s="14">
        <f>Lisäosat[[#This Row],[Koefficient för främjande av välfärd och hälsa (HYTE) (inkl. Kultur-indikator)]]*Lisäosat[[#This Row],[Invånarantal 31.12.2022]]</f>
        <v>6053.8314302477756</v>
      </c>
      <c r="N165" s="435">
        <f>Lisäosat[[#This Row],[Koefficient för främjande av välfärd och hälsa (HYTE) (inkl. Kultur-indikator)]]/$N$7</f>
        <v>0.94466330620898176</v>
      </c>
      <c r="O165" s="447">
        <v>0</v>
      </c>
      <c r="P165" s="200">
        <v>332045.70828000002</v>
      </c>
      <c r="Q165" s="162">
        <v>0</v>
      </c>
      <c r="R165" s="162">
        <v>132862.84402754036</v>
      </c>
      <c r="S165" s="162">
        <v>170739.95742550128</v>
      </c>
      <c r="T165" s="162">
        <v>0</v>
      </c>
      <c r="U165" s="314">
        <f t="shared" si="3"/>
        <v>635648.50973304163</v>
      </c>
      <c r="V165" s="44"/>
      <c r="W165" s="44"/>
      <c r="X165" s="110"/>
      <c r="Y165" s="110"/>
      <c r="Z165" s="111"/>
    </row>
    <row r="166" spans="1:26" s="45" customFormat="1">
      <c r="A166" s="128">
        <v>529</v>
      </c>
      <c r="B166" s="124" t="s">
        <v>872</v>
      </c>
      <c r="C166" s="416">
        <v>19850</v>
      </c>
      <c r="D166" s="420">
        <v>0</v>
      </c>
      <c r="E166" s="428">
        <v>0</v>
      </c>
      <c r="F166" s="158">
        <v>1</v>
      </c>
      <c r="G166" s="427">
        <v>5.0377833753148616E-5</v>
      </c>
      <c r="H166" s="272">
        <v>5387</v>
      </c>
      <c r="I166" s="15">
        <v>8545</v>
      </c>
      <c r="J166" s="337">
        <v>0.63042715038033936</v>
      </c>
      <c r="K166" s="435">
        <v>0.63056404348065831</v>
      </c>
      <c r="L166" s="442">
        <v>0.74495281118328904</v>
      </c>
      <c r="M166" s="14">
        <f>Lisäosat[[#This Row],[Koefficient för främjande av välfärd och hälsa (HYTE) (inkl. Kultur-indikator)]]*Lisäosat[[#This Row],[Invånarantal 31.12.2022]]</f>
        <v>14787.313301988288</v>
      </c>
      <c r="N166" s="435">
        <f>Lisäosat[[#This Row],[Koefficient för främjande av välfärd och hälsa (HYTE) (inkl. Kultur-indikator)]]/$N$7</f>
        <v>1.0880562164544256</v>
      </c>
      <c r="O166" s="447">
        <v>0.91720670514640423</v>
      </c>
      <c r="P166" s="200">
        <v>0</v>
      </c>
      <c r="Q166" s="162">
        <v>0</v>
      </c>
      <c r="R166" s="162">
        <v>163968.72104649298</v>
      </c>
      <c r="S166" s="162">
        <v>417055.75596373895</v>
      </c>
      <c r="T166" s="162">
        <v>186435.1037148787</v>
      </c>
      <c r="U166" s="314">
        <f t="shared" si="3"/>
        <v>767459.5807251106</v>
      </c>
      <c r="V166" s="44"/>
      <c r="W166" s="44"/>
      <c r="X166" s="110"/>
      <c r="Y166" s="110"/>
      <c r="Z166" s="111"/>
    </row>
    <row r="167" spans="1:26" s="45" customFormat="1">
      <c r="A167" s="128">
        <v>531</v>
      </c>
      <c r="B167" s="124" t="s">
        <v>162</v>
      </c>
      <c r="C167" s="416">
        <v>5072</v>
      </c>
      <c r="D167" s="420">
        <v>0</v>
      </c>
      <c r="E167" s="428">
        <v>0</v>
      </c>
      <c r="F167" s="158">
        <v>0</v>
      </c>
      <c r="G167" s="427">
        <v>0</v>
      </c>
      <c r="H167" s="272">
        <v>1465</v>
      </c>
      <c r="I167" s="15">
        <v>2042</v>
      </c>
      <c r="J167" s="337">
        <v>0.71743388834476007</v>
      </c>
      <c r="K167" s="435">
        <v>0.71758967438473342</v>
      </c>
      <c r="L167" s="442">
        <v>0.60521511276379403</v>
      </c>
      <c r="M167" s="14">
        <f>Lisäosat[[#This Row],[Koefficient för främjande av välfärd och hälsa (HYTE) (inkl. Kultur-indikator)]]*Lisäosat[[#This Row],[Invånarantal 31.12.2022]]</f>
        <v>3069.6510519379635</v>
      </c>
      <c r="N167" s="435">
        <f>Lisäosat[[#This Row],[Koefficient för främjande av välfärd och hälsa (HYTE) (inkl. Kultur-indikator)]]/$N$7</f>
        <v>0.88395943454301862</v>
      </c>
      <c r="O167" s="447">
        <v>0</v>
      </c>
      <c r="P167" s="200">
        <v>0</v>
      </c>
      <c r="Q167" s="162">
        <v>0</v>
      </c>
      <c r="R167" s="162">
        <v>47678.954253079719</v>
      </c>
      <c r="S167" s="162">
        <v>86575.269886162292</v>
      </c>
      <c r="T167" s="162">
        <v>0</v>
      </c>
      <c r="U167" s="314">
        <f t="shared" si="3"/>
        <v>134254.22413924203</v>
      </c>
      <c r="V167" s="44"/>
      <c r="W167" s="44"/>
      <c r="X167" s="110"/>
      <c r="Y167" s="110"/>
      <c r="Z167" s="111"/>
    </row>
    <row r="168" spans="1:26" s="45" customFormat="1">
      <c r="A168" s="128">
        <v>535</v>
      </c>
      <c r="B168" s="124" t="s">
        <v>163</v>
      </c>
      <c r="C168" s="416">
        <v>10419</v>
      </c>
      <c r="D168" s="420">
        <v>8.7833333333333333E-2</v>
      </c>
      <c r="E168" s="428">
        <v>0</v>
      </c>
      <c r="F168" s="158">
        <v>0</v>
      </c>
      <c r="G168" s="427">
        <v>0</v>
      </c>
      <c r="H168" s="272">
        <v>3730</v>
      </c>
      <c r="I168" s="15">
        <v>3980</v>
      </c>
      <c r="J168" s="337">
        <v>0.93718592964824121</v>
      </c>
      <c r="K168" s="435">
        <v>0.93738943339551395</v>
      </c>
      <c r="L168" s="442">
        <v>0.67706110195504599</v>
      </c>
      <c r="M168" s="14">
        <f>Lisäosat[[#This Row],[Koefficient för främjande av välfärd och hälsa (HYTE) (inkl. Kultur-indikator)]]*Lisäosat[[#This Row],[Invånarantal 31.12.2022]]</f>
        <v>7054.2996212696244</v>
      </c>
      <c r="N168" s="435">
        <f>Lisäosat[[#This Row],[Koefficient för främjande av välfärd och hälsa (HYTE) (inkl. Kultur-indikator)]]/$N$7</f>
        <v>0.9888955781394021</v>
      </c>
      <c r="O168" s="447">
        <v>0</v>
      </c>
      <c r="P168" s="200">
        <v>57278.330945000002</v>
      </c>
      <c r="Q168" s="162">
        <v>0</v>
      </c>
      <c r="R168" s="162">
        <v>127943.25263577695</v>
      </c>
      <c r="S168" s="162">
        <v>198956.78148293085</v>
      </c>
      <c r="T168" s="162">
        <v>0</v>
      </c>
      <c r="U168" s="314">
        <f t="shared" si="3"/>
        <v>384178.36506370781</v>
      </c>
      <c r="V168" s="44"/>
      <c r="W168" s="44"/>
      <c r="X168" s="110"/>
      <c r="Y168" s="110"/>
      <c r="Z168" s="111"/>
    </row>
    <row r="169" spans="1:26" s="45" customFormat="1">
      <c r="A169" s="128">
        <v>536</v>
      </c>
      <c r="B169" s="124" t="s">
        <v>164</v>
      </c>
      <c r="C169" s="416">
        <v>35346</v>
      </c>
      <c r="D169" s="420">
        <v>0</v>
      </c>
      <c r="E169" s="428">
        <v>0</v>
      </c>
      <c r="F169" s="158">
        <v>4</v>
      </c>
      <c r="G169" s="427">
        <v>1.1316697787585583E-4</v>
      </c>
      <c r="H169" s="272">
        <v>12111</v>
      </c>
      <c r="I169" s="15">
        <v>15541</v>
      </c>
      <c r="J169" s="337">
        <v>0.77929348175793067</v>
      </c>
      <c r="K169" s="435">
        <v>0.77946270020087349</v>
      </c>
      <c r="L169" s="442">
        <v>0.75051585731815995</v>
      </c>
      <c r="M169" s="14">
        <f>Lisäosat[[#This Row],[Koefficient för främjande av välfärd och hälsa (HYTE) (inkl. Kultur-indikator)]]*Lisäosat[[#This Row],[Invånarantal 31.12.2022]]</f>
        <v>26527.733492767682</v>
      </c>
      <c r="N169" s="435">
        <f>Lisäosat[[#This Row],[Koefficient för främjande av välfärd och hälsa (HYTE) (inkl. Kultur-indikator)]]/$N$7</f>
        <v>1.096181438399497</v>
      </c>
      <c r="O169" s="447">
        <v>1.3733371731186568</v>
      </c>
      <c r="P169" s="200">
        <v>0</v>
      </c>
      <c r="Q169" s="162">
        <v>0</v>
      </c>
      <c r="R169" s="162">
        <v>360916.64067703095</v>
      </c>
      <c r="S169" s="162">
        <v>748178.09833942109</v>
      </c>
      <c r="T169" s="162">
        <v>497069.83138357289</v>
      </c>
      <c r="U169" s="314">
        <f t="shared" si="3"/>
        <v>1606164.570400025</v>
      </c>
      <c r="V169" s="44"/>
      <c r="W169" s="44"/>
      <c r="X169" s="110"/>
      <c r="Y169" s="110"/>
      <c r="Z169" s="111"/>
    </row>
    <row r="170" spans="1:26" s="45" customFormat="1">
      <c r="A170" s="128">
        <v>538</v>
      </c>
      <c r="B170" s="124" t="s">
        <v>873</v>
      </c>
      <c r="C170" s="416">
        <v>4644</v>
      </c>
      <c r="D170" s="420">
        <v>0</v>
      </c>
      <c r="E170" s="428">
        <v>0</v>
      </c>
      <c r="F170" s="158">
        <v>1</v>
      </c>
      <c r="G170" s="427">
        <v>2.1533161068044789E-4</v>
      </c>
      <c r="H170" s="272">
        <v>917</v>
      </c>
      <c r="I170" s="15">
        <v>2124</v>
      </c>
      <c r="J170" s="337">
        <v>0.43173258003766479</v>
      </c>
      <c r="K170" s="435">
        <v>0.43182632792170567</v>
      </c>
      <c r="L170" s="442">
        <v>0.54141914759431797</v>
      </c>
      <c r="M170" s="14">
        <f>Lisäosat[[#This Row],[Koefficient för främjande av välfärd och hälsa (HYTE) (inkl. Kultur-indikator)]]*Lisäosat[[#This Row],[Invånarantal 31.12.2022]]</f>
        <v>2514.3505214280126</v>
      </c>
      <c r="N170" s="435">
        <f>Lisäosat[[#This Row],[Koefficient för främjande av välfärd och hälsa (HYTE) (inkl. Kultur-indikator)]]/$N$7</f>
        <v>0.79078091981656062</v>
      </c>
      <c r="O170" s="447">
        <v>0</v>
      </c>
      <c r="P170" s="200">
        <v>0</v>
      </c>
      <c r="Q170" s="162">
        <v>0</v>
      </c>
      <c r="R170" s="162">
        <v>26270.759215976053</v>
      </c>
      <c r="S170" s="162">
        <v>70913.785084338757</v>
      </c>
      <c r="T170" s="162">
        <v>0</v>
      </c>
      <c r="U170" s="314">
        <f t="shared" si="3"/>
        <v>97184.54430031481</v>
      </c>
      <c r="V170" s="44"/>
      <c r="W170" s="44"/>
      <c r="X170" s="110"/>
      <c r="Y170" s="110"/>
      <c r="Z170" s="111"/>
    </row>
    <row r="171" spans="1:26" s="45" customFormat="1">
      <c r="A171" s="128">
        <v>541</v>
      </c>
      <c r="B171" s="124" t="s">
        <v>166</v>
      </c>
      <c r="C171" s="416">
        <v>9243</v>
      </c>
      <c r="D171" s="420">
        <v>1.181</v>
      </c>
      <c r="E171" s="428">
        <v>0</v>
      </c>
      <c r="F171" s="158">
        <v>0</v>
      </c>
      <c r="G171" s="427">
        <v>0</v>
      </c>
      <c r="H171" s="272">
        <v>3215</v>
      </c>
      <c r="I171" s="15">
        <v>3227</v>
      </c>
      <c r="J171" s="337">
        <v>0.99628137589092036</v>
      </c>
      <c r="K171" s="435">
        <v>0.99649771182482405</v>
      </c>
      <c r="L171" s="442">
        <v>0.60105582998475204</v>
      </c>
      <c r="M171" s="14">
        <f>Lisäosat[[#This Row],[Koefficient för främjande av välfärd och hälsa (HYTE) (inkl. Kultur-indikator)]]*Lisäosat[[#This Row],[Invånarantal 31.12.2022]]</f>
        <v>5555.5590365490634</v>
      </c>
      <c r="N171" s="435">
        <f>Lisäosat[[#This Row],[Koefficient för främjande av välfärd och hälsa (HYTE) (inkl. Kultur-indikator)]]/$N$7</f>
        <v>0.87788450816407115</v>
      </c>
      <c r="O171" s="447">
        <v>0</v>
      </c>
      <c r="P171" s="200">
        <v>1024847.0639550001</v>
      </c>
      <c r="Q171" s="162">
        <v>0</v>
      </c>
      <c r="R171" s="162">
        <v>120659.23139019871</v>
      </c>
      <c r="S171" s="162">
        <v>156686.87248802744</v>
      </c>
      <c r="T171" s="162">
        <v>0</v>
      </c>
      <c r="U171" s="314">
        <f t="shared" si="3"/>
        <v>1302193.1678332263</v>
      </c>
      <c r="V171" s="44"/>
      <c r="W171" s="44"/>
      <c r="X171" s="110"/>
      <c r="Y171" s="110"/>
      <c r="Z171" s="111"/>
    </row>
    <row r="172" spans="1:26" s="45" customFormat="1">
      <c r="A172" s="128">
        <v>543</v>
      </c>
      <c r="B172" s="124" t="s">
        <v>167</v>
      </c>
      <c r="C172" s="416">
        <v>44458</v>
      </c>
      <c r="D172" s="420">
        <v>0</v>
      </c>
      <c r="E172" s="428">
        <v>0</v>
      </c>
      <c r="F172" s="158">
        <v>1</v>
      </c>
      <c r="G172" s="427">
        <v>2.249313959242431E-5</v>
      </c>
      <c r="H172" s="272">
        <v>12389</v>
      </c>
      <c r="I172" s="15">
        <v>21040</v>
      </c>
      <c r="J172" s="337">
        <v>0.58883079847908748</v>
      </c>
      <c r="K172" s="435">
        <v>0.58895865920576851</v>
      </c>
      <c r="L172" s="442">
        <v>0.70044328653209498</v>
      </c>
      <c r="M172" s="14">
        <f>Lisäosat[[#This Row],[Koefficient för främjande av välfärd och hälsa (HYTE) (inkl. Kultur-indikator)]]*Lisäosat[[#This Row],[Invånarantal 31.12.2022]]</f>
        <v>31140.307632643879</v>
      </c>
      <c r="N172" s="435">
        <f>Lisäosat[[#This Row],[Koefficient för främjande av välfärd och hälsa (HYTE) (inkl. Kultur-indikator)]]/$N$7</f>
        <v>1.0230469108163431</v>
      </c>
      <c r="O172" s="447">
        <v>1.1237285078534425</v>
      </c>
      <c r="P172" s="200">
        <v>0</v>
      </c>
      <c r="Q172" s="162">
        <v>0</v>
      </c>
      <c r="R172" s="162">
        <v>343009.40532970772</v>
      </c>
      <c r="S172" s="162">
        <v>878269.38372431928</v>
      </c>
      <c r="T172" s="162">
        <v>511577.31330199906</v>
      </c>
      <c r="U172" s="314">
        <f t="shared" si="3"/>
        <v>1732856.1023560262</v>
      </c>
      <c r="V172" s="44"/>
      <c r="W172" s="44"/>
      <c r="X172" s="110"/>
      <c r="Y172" s="110"/>
      <c r="Z172" s="111"/>
    </row>
    <row r="173" spans="1:26" s="45" customFormat="1">
      <c r="A173" s="128">
        <v>545</v>
      </c>
      <c r="B173" s="124" t="s">
        <v>874</v>
      </c>
      <c r="C173" s="416">
        <v>9584</v>
      </c>
      <c r="D173" s="420">
        <v>0.75511666666666666</v>
      </c>
      <c r="E173" s="428">
        <v>0</v>
      </c>
      <c r="F173" s="158">
        <v>0</v>
      </c>
      <c r="G173" s="427">
        <v>0</v>
      </c>
      <c r="H173" s="272">
        <v>4588</v>
      </c>
      <c r="I173" s="15">
        <v>4293</v>
      </c>
      <c r="J173" s="337">
        <v>1.0687165152573959</v>
      </c>
      <c r="K173" s="435">
        <v>1.0689485800043654</v>
      </c>
      <c r="L173" s="442">
        <v>0.54108440037222205</v>
      </c>
      <c r="M173" s="14">
        <f>Lisäosat[[#This Row],[Koefficient för främjande av välfärd och hälsa (HYTE) (inkl. Kultur-indikator)]]*Lisäosat[[#This Row],[Invånarantal 31.12.2022]]</f>
        <v>5185.752893167376</v>
      </c>
      <c r="N173" s="435">
        <f>Lisäosat[[#This Row],[Koefficient för främjande av välfärd och hälsa (HYTE) (inkl. Kultur-indikator)]]/$N$7</f>
        <v>0.79029199784663906</v>
      </c>
      <c r="O173" s="447">
        <v>0.36844946533275785</v>
      </c>
      <c r="P173" s="200">
        <v>452966.21676533337</v>
      </c>
      <c r="Q173" s="162">
        <v>0</v>
      </c>
      <c r="R173" s="162">
        <v>134206.9217989801</v>
      </c>
      <c r="S173" s="162">
        <v>146257.00077716386</v>
      </c>
      <c r="T173" s="162">
        <v>36159.68947967131</v>
      </c>
      <c r="U173" s="314">
        <f t="shared" si="3"/>
        <v>769589.82882114872</v>
      </c>
      <c r="V173" s="44"/>
      <c r="W173" s="44"/>
      <c r="X173" s="110"/>
      <c r="Y173" s="110"/>
      <c r="Z173" s="111"/>
    </row>
    <row r="174" spans="1:26" s="45" customFormat="1">
      <c r="A174" s="128">
        <v>560</v>
      </c>
      <c r="B174" s="124" t="s">
        <v>169</v>
      </c>
      <c r="C174" s="416">
        <v>15735</v>
      </c>
      <c r="D174" s="420">
        <v>0</v>
      </c>
      <c r="E174" s="428">
        <v>0</v>
      </c>
      <c r="F174" s="158">
        <v>4</v>
      </c>
      <c r="G174" s="427">
        <v>2.5421035907213221E-4</v>
      </c>
      <c r="H174" s="272">
        <v>4603</v>
      </c>
      <c r="I174" s="15">
        <v>6411</v>
      </c>
      <c r="J174" s="337">
        <v>0.71798471377320228</v>
      </c>
      <c r="K174" s="435">
        <v>0.71814061942128671</v>
      </c>
      <c r="L174" s="442">
        <v>0.56639649410869397</v>
      </c>
      <c r="M174" s="14">
        <f>Lisäosat[[#This Row],[Koefficient för främjande av välfärd och hälsa (HYTE) (inkl. Kultur-indikator)]]*Lisäosat[[#This Row],[Invånarantal 31.12.2022]]</f>
        <v>8912.2488348002989</v>
      </c>
      <c r="N174" s="435">
        <f>Lisäosat[[#This Row],[Koefficient för främjande av välfärd och hälsa (HYTE) (inkl. Kultur-indikator)]]/$N$7</f>
        <v>0.82726209921144778</v>
      </c>
      <c r="O174" s="447">
        <v>0</v>
      </c>
      <c r="P174" s="200">
        <v>0</v>
      </c>
      <c r="Q174" s="162">
        <v>0</v>
      </c>
      <c r="R174" s="162">
        <v>148029.24867038071</v>
      </c>
      <c r="S174" s="162">
        <v>251357.67392138904</v>
      </c>
      <c r="T174" s="162">
        <v>0</v>
      </c>
      <c r="U174" s="314">
        <f t="shared" si="3"/>
        <v>399386.92259176972</v>
      </c>
      <c r="V174" s="44"/>
      <c r="W174" s="44"/>
      <c r="X174" s="110"/>
      <c r="Y174" s="110"/>
      <c r="Z174" s="111"/>
    </row>
    <row r="175" spans="1:26" s="45" customFormat="1">
      <c r="A175" s="128">
        <v>561</v>
      </c>
      <c r="B175" s="124" t="s">
        <v>170</v>
      </c>
      <c r="C175" s="416">
        <v>1317</v>
      </c>
      <c r="D175" s="420">
        <v>0</v>
      </c>
      <c r="E175" s="428">
        <v>0</v>
      </c>
      <c r="F175" s="158">
        <v>0</v>
      </c>
      <c r="G175" s="427">
        <v>0</v>
      </c>
      <c r="H175" s="272">
        <v>462</v>
      </c>
      <c r="I175" s="15">
        <v>549</v>
      </c>
      <c r="J175" s="337">
        <v>0.84153005464480879</v>
      </c>
      <c r="K175" s="435">
        <v>0.84171278734932897</v>
      </c>
      <c r="L175" s="442">
        <v>0.458121230243074</v>
      </c>
      <c r="M175" s="14">
        <f>Lisäosat[[#This Row],[Koefficient för främjande av välfärd och hälsa (HYTE) (inkl. Kultur-indikator)]]*Lisäosat[[#This Row],[Invånarantal 31.12.2022]]</f>
        <v>603.34566023012849</v>
      </c>
      <c r="N175" s="435">
        <f>Lisäosat[[#This Row],[Koefficient för främjande av välfärd och hälsa (HYTE) (inkl. Kultur-indikator)]]/$N$7</f>
        <v>0.66911842598991667</v>
      </c>
      <c r="O175" s="447">
        <v>0</v>
      </c>
      <c r="P175" s="200">
        <v>0</v>
      </c>
      <c r="Q175" s="162">
        <v>0</v>
      </c>
      <c r="R175" s="162">
        <v>14521.818206301768</v>
      </c>
      <c r="S175" s="162">
        <v>17016.531353324586</v>
      </c>
      <c r="T175" s="162">
        <v>0</v>
      </c>
      <c r="U175" s="314">
        <f t="shared" si="3"/>
        <v>31538.349559626353</v>
      </c>
      <c r="V175" s="44"/>
      <c r="W175" s="44"/>
      <c r="X175" s="110"/>
      <c r="Y175" s="110"/>
      <c r="Z175" s="111"/>
    </row>
    <row r="176" spans="1:26" s="45" customFormat="1">
      <c r="A176" s="128">
        <v>562</v>
      </c>
      <c r="B176" s="124" t="s">
        <v>171</v>
      </c>
      <c r="C176" s="416">
        <v>8935</v>
      </c>
      <c r="D176" s="420">
        <v>0.28939999999999999</v>
      </c>
      <c r="E176" s="428">
        <v>0</v>
      </c>
      <c r="F176" s="158">
        <v>0</v>
      </c>
      <c r="G176" s="427">
        <v>0</v>
      </c>
      <c r="H176" s="272">
        <v>2419</v>
      </c>
      <c r="I176" s="15">
        <v>3417</v>
      </c>
      <c r="J176" s="337">
        <v>0.70793093356745684</v>
      </c>
      <c r="K176" s="435">
        <v>0.70808465610343785</v>
      </c>
      <c r="L176" s="442">
        <v>0.66464407958516303</v>
      </c>
      <c r="M176" s="14">
        <f>Lisäosat[[#This Row],[Koefficient för främjande av välfärd och hälsa (HYTE) (inkl. Kultur-indikator)]]*Lisäosat[[#This Row],[Invånarantal 31.12.2022]]</f>
        <v>5938.5948510934313</v>
      </c>
      <c r="N176" s="435">
        <f>Lisäosat[[#This Row],[Koefficient för främjande av välfärd och hälsa (HYTE) (inkl. Kultur-indikator)]]/$N$7</f>
        <v>0.97075963962546497</v>
      </c>
      <c r="O176" s="447">
        <v>0</v>
      </c>
      <c r="P176" s="200">
        <v>161844.53350999998</v>
      </c>
      <c r="Q176" s="162">
        <v>0</v>
      </c>
      <c r="R176" s="162">
        <v>82880.246869923241</v>
      </c>
      <c r="S176" s="162">
        <v>167489.86880883365</v>
      </c>
      <c r="T176" s="162">
        <v>0</v>
      </c>
      <c r="U176" s="314">
        <f t="shared" si="3"/>
        <v>412214.64918875688</v>
      </c>
      <c r="V176" s="44"/>
      <c r="W176" s="44"/>
      <c r="X176" s="110"/>
      <c r="Y176" s="110"/>
      <c r="Z176" s="111"/>
    </row>
    <row r="177" spans="1:26" s="45" customFormat="1">
      <c r="A177" s="128">
        <v>563</v>
      </c>
      <c r="B177" s="124" t="s">
        <v>172</v>
      </c>
      <c r="C177" s="416">
        <v>7025</v>
      </c>
      <c r="D177" s="420">
        <v>0.48</v>
      </c>
      <c r="E177" s="428">
        <v>0</v>
      </c>
      <c r="F177" s="158">
        <v>0</v>
      </c>
      <c r="G177" s="427">
        <v>0</v>
      </c>
      <c r="H177" s="272">
        <v>2848</v>
      </c>
      <c r="I177" s="15">
        <v>2642</v>
      </c>
      <c r="J177" s="337">
        <v>1.0779712339137018</v>
      </c>
      <c r="K177" s="435">
        <v>1.0782053082618261</v>
      </c>
      <c r="L177" s="442">
        <v>0.54918957672784796</v>
      </c>
      <c r="M177" s="14">
        <f>Lisäosat[[#This Row],[Koefficient för främjande av välfärd och hälsa (HYTE) (inkl. Kultur-indikator)]]*Lisäosat[[#This Row],[Invånarantal 31.12.2022]]</f>
        <v>3858.0567765131318</v>
      </c>
      <c r="N177" s="435">
        <f>Lisäosat[[#This Row],[Koefficient för främjande av välfärd och hälsa (HYTE) (inkl. Kultur-indikator)]]/$N$7</f>
        <v>0.80213018059702057</v>
      </c>
      <c r="O177" s="447">
        <v>0</v>
      </c>
      <c r="P177" s="200">
        <v>211053.48</v>
      </c>
      <c r="Q177" s="162">
        <v>0</v>
      </c>
      <c r="R177" s="162">
        <v>99224.539006065199</v>
      </c>
      <c r="S177" s="162">
        <v>108811.16485598248</v>
      </c>
      <c r="T177" s="162">
        <v>0</v>
      </c>
      <c r="U177" s="314">
        <f t="shared" si="3"/>
        <v>419089.18386204768</v>
      </c>
      <c r="V177" s="44"/>
      <c r="W177" s="44"/>
      <c r="X177" s="110"/>
      <c r="Y177" s="110"/>
      <c r="Z177" s="111"/>
    </row>
    <row r="178" spans="1:26" s="45" customFormat="1">
      <c r="A178" s="128">
        <v>564</v>
      </c>
      <c r="B178" s="124" t="s">
        <v>875</v>
      </c>
      <c r="C178" s="416">
        <v>211848</v>
      </c>
      <c r="D178" s="420">
        <v>0</v>
      </c>
      <c r="E178" s="428">
        <v>0</v>
      </c>
      <c r="F178" s="158">
        <v>143</v>
      </c>
      <c r="G178" s="427">
        <v>6.7501227295041727E-4</v>
      </c>
      <c r="H178" s="272">
        <v>94664</v>
      </c>
      <c r="I178" s="15">
        <v>90795</v>
      </c>
      <c r="J178" s="337">
        <v>1.0426124786607192</v>
      </c>
      <c r="K178" s="435">
        <v>1.0428388750882034</v>
      </c>
      <c r="L178" s="442">
        <v>0.69617997244478202</v>
      </c>
      <c r="M178" s="14">
        <f>Lisäosat[[#This Row],[Koefficient för främjande av välfärd och hälsa (HYTE) (inkl. Kultur-indikator)]]*Lisäosat[[#This Row],[Invånarantal 31.12.2022]]</f>
        <v>147484.33480248219</v>
      </c>
      <c r="N178" s="435">
        <f>Lisäosat[[#This Row],[Koefficient för främjande av välfärd och hälsa (HYTE) (inkl. Kultur-indikator)]]/$N$7</f>
        <v>1.016820039361183</v>
      </c>
      <c r="O178" s="447">
        <v>1.0211021841988781</v>
      </c>
      <c r="P178" s="200">
        <v>0</v>
      </c>
      <c r="Q178" s="162">
        <v>0</v>
      </c>
      <c r="R178" s="162">
        <v>2894095.6231268826</v>
      </c>
      <c r="S178" s="162">
        <v>4159592.0426997324</v>
      </c>
      <c r="T178" s="162">
        <v>2215100.9845059984</v>
      </c>
      <c r="U178" s="314">
        <f t="shared" si="3"/>
        <v>9268788.6503326129</v>
      </c>
      <c r="V178" s="44"/>
      <c r="W178" s="44"/>
      <c r="X178" s="110"/>
      <c r="Y178" s="110"/>
      <c r="Z178" s="111"/>
    </row>
    <row r="179" spans="1:26" s="45" customFormat="1">
      <c r="A179" s="128">
        <v>576</v>
      </c>
      <c r="B179" s="124" t="s">
        <v>174</v>
      </c>
      <c r="C179" s="416">
        <v>2750</v>
      </c>
      <c r="D179" s="420">
        <v>1.1095333333333333</v>
      </c>
      <c r="E179" s="428">
        <v>0</v>
      </c>
      <c r="F179" s="158">
        <v>0</v>
      </c>
      <c r="G179" s="427">
        <v>0</v>
      </c>
      <c r="H179" s="272">
        <v>726</v>
      </c>
      <c r="I179" s="15">
        <v>937</v>
      </c>
      <c r="J179" s="337">
        <v>0.77481323372465316</v>
      </c>
      <c r="K179" s="435">
        <v>0.7749814793112666</v>
      </c>
      <c r="L179" s="442">
        <v>0.62593491668676704</v>
      </c>
      <c r="M179" s="14">
        <f>Lisäosat[[#This Row],[Koefficient för främjande av välfärd och hälsa (HYTE) (inkl. Kultur-indikator)]]*Lisäosat[[#This Row],[Invånarantal 31.12.2022]]</f>
        <v>1721.3210208886094</v>
      </c>
      <c r="N179" s="435">
        <f>Lisäosat[[#This Row],[Koefficient för främjande av välfärd och hälsa (HYTE) (inkl. Kultur-indikator)]]/$N$7</f>
        <v>0.91422217216031554</v>
      </c>
      <c r="O179" s="447">
        <v>0</v>
      </c>
      <c r="P179" s="200">
        <v>286463.47674999997</v>
      </c>
      <c r="Q179" s="162">
        <v>0</v>
      </c>
      <c r="R179" s="162">
        <v>27918.707792188379</v>
      </c>
      <c r="S179" s="162">
        <v>48547.482897143156</v>
      </c>
      <c r="T179" s="162">
        <v>0</v>
      </c>
      <c r="U179" s="314">
        <f t="shared" si="3"/>
        <v>362929.66743933153</v>
      </c>
      <c r="V179" s="44"/>
      <c r="W179" s="44"/>
      <c r="X179" s="110"/>
      <c r="Y179" s="110"/>
      <c r="Z179" s="111"/>
    </row>
    <row r="180" spans="1:26" s="45" customFormat="1">
      <c r="A180" s="128">
        <v>577</v>
      </c>
      <c r="B180" s="124" t="s">
        <v>876</v>
      </c>
      <c r="C180" s="416">
        <v>11138</v>
      </c>
      <c r="D180" s="420">
        <v>0</v>
      </c>
      <c r="E180" s="428">
        <v>0</v>
      </c>
      <c r="F180" s="158">
        <v>1</v>
      </c>
      <c r="G180" s="427">
        <v>8.9782725803555402E-5</v>
      </c>
      <c r="H180" s="272">
        <v>3180</v>
      </c>
      <c r="I180" s="15">
        <v>4889</v>
      </c>
      <c r="J180" s="337">
        <v>0.65043976273266513</v>
      </c>
      <c r="K180" s="435">
        <v>0.65058100143984565</v>
      </c>
      <c r="L180" s="442">
        <v>0.68392039939486104</v>
      </c>
      <c r="M180" s="14">
        <f>Lisäosat[[#This Row],[Koefficient för främjande av välfärd och hälsa (HYTE) (inkl. Kultur-indikator)]]*Lisäosat[[#This Row],[Invånarantal 31.12.2022]]</f>
        <v>7617.5054084599624</v>
      </c>
      <c r="N180" s="435">
        <f>Lisäosat[[#This Row],[Koefficient för främjande av välfärd och hälsa (HYTE) (inkl. Kultur-indikator)]]/$N$7</f>
        <v>0.99891406670386029</v>
      </c>
      <c r="O180" s="447">
        <v>0.8772273732598368</v>
      </c>
      <c r="P180" s="200">
        <v>0</v>
      </c>
      <c r="Q180" s="162">
        <v>0</v>
      </c>
      <c r="R180" s="162">
        <v>94924.842641884708</v>
      </c>
      <c r="S180" s="162">
        <v>214841.22313523805</v>
      </c>
      <c r="T180" s="162">
        <v>100050.51886968897</v>
      </c>
      <c r="U180" s="314">
        <f t="shared" si="3"/>
        <v>409816.58464681171</v>
      </c>
      <c r="V180" s="44"/>
      <c r="W180" s="44"/>
      <c r="X180" s="110"/>
      <c r="Y180" s="110"/>
      <c r="Z180" s="111"/>
    </row>
    <row r="181" spans="1:26" s="45" customFormat="1">
      <c r="A181" s="128">
        <v>578</v>
      </c>
      <c r="B181" s="124" t="s">
        <v>176</v>
      </c>
      <c r="C181" s="416">
        <v>3100</v>
      </c>
      <c r="D181" s="420">
        <v>0.96758333333333335</v>
      </c>
      <c r="E181" s="428">
        <v>0</v>
      </c>
      <c r="F181" s="158">
        <v>0</v>
      </c>
      <c r="G181" s="427">
        <v>0</v>
      </c>
      <c r="H181" s="272">
        <v>929</v>
      </c>
      <c r="I181" s="15">
        <v>1100</v>
      </c>
      <c r="J181" s="337">
        <v>0.8445454545454546</v>
      </c>
      <c r="K181" s="435">
        <v>0.84472884202418752</v>
      </c>
      <c r="L181" s="442">
        <v>0.71936175369747202</v>
      </c>
      <c r="M181" s="14">
        <f>Lisäosat[[#This Row],[Koefficient för främjande av välfärd och hälsa (HYTE) (inkl. Kultur-indikator)]]*Lisäosat[[#This Row],[Invånarantal 31.12.2022]]</f>
        <v>2230.0214364621634</v>
      </c>
      <c r="N181" s="435">
        <f>Lisäosat[[#This Row],[Koefficient för främjande av välfärd och hälsa (HYTE) (inkl. Kultur-indikator)]]/$N$7</f>
        <v>1.0506786688231102</v>
      </c>
      <c r="O181" s="447">
        <v>0</v>
      </c>
      <c r="P181" s="200">
        <v>187739.22658333334</v>
      </c>
      <c r="Q181" s="162">
        <v>0</v>
      </c>
      <c r="R181" s="162">
        <v>34304.438274602253</v>
      </c>
      <c r="S181" s="162">
        <v>62894.675794420196</v>
      </c>
      <c r="T181" s="162">
        <v>0</v>
      </c>
      <c r="U181" s="314">
        <f t="shared" si="3"/>
        <v>284938.34065235581</v>
      </c>
      <c r="V181" s="44"/>
      <c r="W181" s="44"/>
      <c r="X181" s="110"/>
      <c r="Y181" s="110"/>
      <c r="Z181" s="111"/>
    </row>
    <row r="182" spans="1:26" s="45" customFormat="1">
      <c r="A182" s="128">
        <v>580</v>
      </c>
      <c r="B182" s="124" t="s">
        <v>177</v>
      </c>
      <c r="C182" s="416">
        <v>4438</v>
      </c>
      <c r="D182" s="420">
        <v>1.3523166666666668</v>
      </c>
      <c r="E182" s="428">
        <v>0</v>
      </c>
      <c r="F182" s="158">
        <v>0</v>
      </c>
      <c r="G182" s="427">
        <v>0</v>
      </c>
      <c r="H182" s="272">
        <v>1222</v>
      </c>
      <c r="I182" s="15">
        <v>1517</v>
      </c>
      <c r="J182" s="337">
        <v>0.80553724456163478</v>
      </c>
      <c r="K182" s="435">
        <v>0.80571216166468773</v>
      </c>
      <c r="L182" s="442">
        <v>0.58509038273283998</v>
      </c>
      <c r="M182" s="14">
        <f>Lisäosat[[#This Row],[Koefficient för främjande av välfärd och hälsa (HYTE) (inkl. Kultur-indikator)]]*Lisäosat[[#This Row],[Invånarantal 31.12.2022]]</f>
        <v>2596.6311185683439</v>
      </c>
      <c r="N182" s="435">
        <f>Lisäosat[[#This Row],[Koefficient för främjande av välfärd och hälsa (HYTE) (inkl. Kultur-indikator)]]/$N$7</f>
        <v>0.85456584439082428</v>
      </c>
      <c r="O182" s="447">
        <v>0</v>
      </c>
      <c r="P182" s="200">
        <v>563458.46660950012</v>
      </c>
      <c r="Q182" s="162">
        <v>0</v>
      </c>
      <c r="R182" s="162">
        <v>46842.332512429282</v>
      </c>
      <c r="S182" s="162">
        <v>73234.395728119081</v>
      </c>
      <c r="T182" s="162">
        <v>0</v>
      </c>
      <c r="U182" s="314">
        <f t="shared" si="3"/>
        <v>683535.19485004852</v>
      </c>
      <c r="V182" s="44"/>
      <c r="W182" s="44"/>
      <c r="X182" s="110"/>
      <c r="Y182" s="110"/>
      <c r="Z182" s="111"/>
    </row>
    <row r="183" spans="1:26" s="45" customFormat="1">
      <c r="A183" s="128">
        <v>581</v>
      </c>
      <c r="B183" s="124" t="s">
        <v>178</v>
      </c>
      <c r="C183" s="416">
        <v>6240</v>
      </c>
      <c r="D183" s="420">
        <v>0.81511666666666671</v>
      </c>
      <c r="E183" s="428">
        <v>0</v>
      </c>
      <c r="F183" s="158">
        <v>0</v>
      </c>
      <c r="G183" s="427">
        <v>0</v>
      </c>
      <c r="H183" s="272">
        <v>2417</v>
      </c>
      <c r="I183" s="15">
        <v>2241</v>
      </c>
      <c r="J183" s="337">
        <v>1.0785363676929942</v>
      </c>
      <c r="K183" s="435">
        <v>1.0787705647561936</v>
      </c>
      <c r="L183" s="442">
        <v>0.56678743792090003</v>
      </c>
      <c r="M183" s="14">
        <f>Lisäosat[[#This Row],[Koefficient för främjande av välfärd och hälsa (HYTE) (inkl. Kultur-indikator)]]*Lisäosat[[#This Row],[Invånarantal 31.12.2022]]</f>
        <v>3536.7536126264163</v>
      </c>
      <c r="N183" s="435">
        <f>Lisäosat[[#This Row],[Koefficient för främjande av välfärd och hälsa (HYTE) (inkl. Kultur-indikator)]]/$N$7</f>
        <v>0.82783310027187673</v>
      </c>
      <c r="O183" s="447">
        <v>0</v>
      </c>
      <c r="P183" s="200">
        <v>318353.26952000003</v>
      </c>
      <c r="Q183" s="162">
        <v>0</v>
      </c>
      <c r="R183" s="162">
        <v>88183.021045430287</v>
      </c>
      <c r="S183" s="162">
        <v>99749.25271739962</v>
      </c>
      <c r="T183" s="162">
        <v>0</v>
      </c>
      <c r="U183" s="314">
        <f t="shared" si="3"/>
        <v>506285.54328282992</v>
      </c>
      <c r="V183" s="44"/>
      <c r="W183" s="44"/>
      <c r="X183" s="110"/>
      <c r="Y183" s="110"/>
      <c r="Z183" s="111"/>
    </row>
    <row r="184" spans="1:26" s="45" customFormat="1">
      <c r="A184" s="128">
        <v>583</v>
      </c>
      <c r="B184" s="124" t="s">
        <v>179</v>
      </c>
      <c r="C184" s="416">
        <v>947</v>
      </c>
      <c r="D184" s="420">
        <v>1.8659666666666666</v>
      </c>
      <c r="E184" s="428">
        <v>0</v>
      </c>
      <c r="F184" s="158">
        <v>0</v>
      </c>
      <c r="G184" s="427">
        <v>0</v>
      </c>
      <c r="H184" s="272">
        <v>392</v>
      </c>
      <c r="I184" s="15">
        <v>332</v>
      </c>
      <c r="J184" s="337">
        <v>1.1807228915662651</v>
      </c>
      <c r="K184" s="435">
        <v>1.1809792777595733</v>
      </c>
      <c r="L184" s="442">
        <v>0.61589962131451004</v>
      </c>
      <c r="M184" s="14">
        <f>Lisäosat[[#This Row],[Koefficient för främjande av välfärd och hälsa (HYTE) (inkl. Kultur-indikator)]]*Lisäosat[[#This Row],[Invånarantal 31.12.2022]]</f>
        <v>583.25694138484096</v>
      </c>
      <c r="N184" s="435">
        <f>Lisäosat[[#This Row],[Koefficient för främjande av välfärd och hälsa (HYTE) (inkl. Kultur-indikator)]]/$N$7</f>
        <v>0.8995649142107861</v>
      </c>
      <c r="O184" s="447">
        <v>0.29510920296190363</v>
      </c>
      <c r="P184" s="200">
        <v>331802.815267</v>
      </c>
      <c r="Q184" s="162">
        <v>0</v>
      </c>
      <c r="R184" s="162">
        <v>14650.874626101939</v>
      </c>
      <c r="S184" s="162">
        <v>16449.956773259535</v>
      </c>
      <c r="T184" s="162">
        <v>2861.7565716984091</v>
      </c>
      <c r="U184" s="314">
        <f t="shared" si="3"/>
        <v>365765.40323805989</v>
      </c>
      <c r="V184" s="44"/>
      <c r="W184" s="44"/>
      <c r="X184" s="110"/>
      <c r="Y184" s="110"/>
      <c r="Z184" s="111"/>
    </row>
    <row r="185" spans="1:26" s="45" customFormat="1">
      <c r="A185" s="128">
        <v>584</v>
      </c>
      <c r="B185" s="124" t="s">
        <v>180</v>
      </c>
      <c r="C185" s="416">
        <v>2653</v>
      </c>
      <c r="D185" s="420">
        <v>1.371</v>
      </c>
      <c r="E185" s="428">
        <v>0</v>
      </c>
      <c r="F185" s="158">
        <v>0</v>
      </c>
      <c r="G185" s="427">
        <v>0</v>
      </c>
      <c r="H185" s="272">
        <v>867</v>
      </c>
      <c r="I185" s="15">
        <v>902</v>
      </c>
      <c r="J185" s="337">
        <v>0.96119733924611972</v>
      </c>
      <c r="K185" s="435">
        <v>0.9614060569127183</v>
      </c>
      <c r="L185" s="442">
        <v>0.48712054811320799</v>
      </c>
      <c r="M185" s="14">
        <f>Lisäosat[[#This Row],[Koefficient för främjande av välfärd och hälsa (HYTE) (inkl. Kultur-indikator)]]*Lisäosat[[#This Row],[Invånarantal 31.12.2022]]</f>
        <v>1292.3308141443408</v>
      </c>
      <c r="N185" s="435">
        <f>Lisäosat[[#This Row],[Koefficient för främjande av välfärd och hälsa (HYTE) (inkl. Kultur-indikator)]]/$N$7</f>
        <v>0.71147397872810725</v>
      </c>
      <c r="O185" s="447">
        <v>0</v>
      </c>
      <c r="P185" s="200">
        <v>341484.43675500003</v>
      </c>
      <c r="Q185" s="162">
        <v>0</v>
      </c>
      <c r="R185" s="162">
        <v>33412.994523761685</v>
      </c>
      <c r="S185" s="162">
        <v>36448.406390073054</v>
      </c>
      <c r="T185" s="162">
        <v>0</v>
      </c>
      <c r="U185" s="314">
        <f t="shared" si="3"/>
        <v>411345.83766883478</v>
      </c>
      <c r="V185" s="44"/>
      <c r="W185" s="44"/>
      <c r="X185" s="110"/>
      <c r="Y185" s="110"/>
      <c r="Z185" s="111"/>
    </row>
    <row r="186" spans="1:26" s="45" customFormat="1">
      <c r="A186" s="128">
        <v>588</v>
      </c>
      <c r="B186" s="124" t="s">
        <v>181</v>
      </c>
      <c r="C186" s="416">
        <v>1600</v>
      </c>
      <c r="D186" s="420">
        <v>1.2120333333333333</v>
      </c>
      <c r="E186" s="428">
        <v>0</v>
      </c>
      <c r="F186" s="158">
        <v>0</v>
      </c>
      <c r="G186" s="427">
        <v>0</v>
      </c>
      <c r="H186" s="272">
        <v>519</v>
      </c>
      <c r="I186" s="15">
        <v>567</v>
      </c>
      <c r="J186" s="337">
        <v>0.91534391534391535</v>
      </c>
      <c r="K186" s="435">
        <v>0.91554267624175101</v>
      </c>
      <c r="L186" s="442">
        <v>0.49140164571006201</v>
      </c>
      <c r="M186" s="14">
        <f>Lisäosat[[#This Row],[Koefficient för främjande av välfärd och hälsa (HYTE) (inkl. Kultur-indikator)]]*Lisäosat[[#This Row],[Invånarantal 31.12.2022]]</f>
        <v>786.24263313609924</v>
      </c>
      <c r="N186" s="435">
        <f>Lisäosat[[#This Row],[Koefficient för främjande av välfärd och hälsa (HYTE) (inkl. Kultur-indikator)]]/$N$7</f>
        <v>0.71772682425547185</v>
      </c>
      <c r="O186" s="447">
        <v>0</v>
      </c>
      <c r="P186" s="200">
        <v>182066.79920000001</v>
      </c>
      <c r="Q186" s="162">
        <v>0</v>
      </c>
      <c r="R186" s="162">
        <v>19189.7744940271</v>
      </c>
      <c r="S186" s="162">
        <v>22174.887962197059</v>
      </c>
      <c r="T186" s="162">
        <v>0</v>
      </c>
      <c r="U186" s="314">
        <f t="shared" si="3"/>
        <v>223431.46165622419</v>
      </c>
      <c r="V186" s="44"/>
      <c r="W186" s="44"/>
      <c r="X186" s="110"/>
      <c r="Y186" s="110"/>
      <c r="Z186" s="111"/>
    </row>
    <row r="187" spans="1:26" s="45" customFormat="1">
      <c r="A187" s="128">
        <v>592</v>
      </c>
      <c r="B187" s="124" t="s">
        <v>182</v>
      </c>
      <c r="C187" s="416">
        <v>3651</v>
      </c>
      <c r="D187" s="420">
        <v>0.49086666666666667</v>
      </c>
      <c r="E187" s="428">
        <v>0</v>
      </c>
      <c r="F187" s="158">
        <v>1</v>
      </c>
      <c r="G187" s="427">
        <v>2.7389756231169541E-4</v>
      </c>
      <c r="H187" s="272">
        <v>803</v>
      </c>
      <c r="I187" s="15">
        <v>1446</v>
      </c>
      <c r="J187" s="337">
        <v>0.55532503457814664</v>
      </c>
      <c r="K187" s="435">
        <v>0.55544561974904594</v>
      </c>
      <c r="L187" s="442">
        <v>0.51245052864265495</v>
      </c>
      <c r="M187" s="14">
        <f>Lisäosat[[#This Row],[Koefficient för främjande av välfärd och hälsa (HYTE) (inkl. Kultur-indikator)]]*Lisäosat[[#This Row],[Invånarantal 31.12.2022]]</f>
        <v>1870.9568800743332</v>
      </c>
      <c r="N187" s="435">
        <f>Lisäosat[[#This Row],[Koefficient för främjande av välfärd och hälsa (HYTE) (inkl. Kultur-indikator)]]/$N$7</f>
        <v>0.74847020501787331</v>
      </c>
      <c r="O187" s="447">
        <v>0</v>
      </c>
      <c r="P187" s="200">
        <v>112170.93137800001</v>
      </c>
      <c r="Q187" s="162">
        <v>0</v>
      </c>
      <c r="R187" s="162">
        <v>26565.908645919346</v>
      </c>
      <c r="S187" s="162">
        <v>52767.755714626132</v>
      </c>
      <c r="T187" s="162">
        <v>0</v>
      </c>
      <c r="U187" s="314">
        <f t="shared" si="3"/>
        <v>191504.5957385455</v>
      </c>
      <c r="V187" s="44"/>
      <c r="W187" s="44"/>
      <c r="X187" s="110"/>
      <c r="Y187" s="110"/>
      <c r="Z187" s="111"/>
    </row>
    <row r="188" spans="1:26" s="45" customFormat="1">
      <c r="A188" s="128">
        <v>593</v>
      </c>
      <c r="B188" s="124" t="s">
        <v>183</v>
      </c>
      <c r="C188" s="416">
        <v>17077</v>
      </c>
      <c r="D188" s="420">
        <v>0</v>
      </c>
      <c r="E188" s="428">
        <v>0</v>
      </c>
      <c r="F188" s="158">
        <v>0</v>
      </c>
      <c r="G188" s="427">
        <v>0</v>
      </c>
      <c r="H188" s="272">
        <v>6483</v>
      </c>
      <c r="I188" s="15">
        <v>6289</v>
      </c>
      <c r="J188" s="337">
        <v>1.0308475115280649</v>
      </c>
      <c r="K188" s="435">
        <v>1.0310713532704836</v>
      </c>
      <c r="L188" s="442">
        <v>0.697264662907221</v>
      </c>
      <c r="M188" s="14">
        <f>Lisäosat[[#This Row],[Koefficient för främjande av välfärd och hälsa (HYTE) (inkl. Kultur-indikator)]]*Lisäosat[[#This Row],[Invånarantal 31.12.2022]]</f>
        <v>11907.188648466614</v>
      </c>
      <c r="N188" s="435">
        <f>Lisäosat[[#This Row],[Koefficient för främjande av välfärd och hälsa (HYTE) (inkl. Kultur-indikator)]]/$N$7</f>
        <v>1.0184043064219528</v>
      </c>
      <c r="O188" s="447">
        <v>0</v>
      </c>
      <c r="P188" s="200">
        <v>0</v>
      </c>
      <c r="Q188" s="162">
        <v>0</v>
      </c>
      <c r="R188" s="162">
        <v>230659.63204738061</v>
      </c>
      <c r="S188" s="162">
        <v>335825.81648022408</v>
      </c>
      <c r="T188" s="162">
        <v>0</v>
      </c>
      <c r="U188" s="314">
        <f t="shared" si="3"/>
        <v>566485.44852760469</v>
      </c>
      <c r="V188" s="44"/>
      <c r="W188" s="44"/>
      <c r="X188" s="110"/>
      <c r="Y188" s="110"/>
      <c r="Z188" s="111"/>
    </row>
    <row r="189" spans="1:26" s="45" customFormat="1">
      <c r="A189" s="128">
        <v>595</v>
      </c>
      <c r="B189" s="124" t="s">
        <v>184</v>
      </c>
      <c r="C189" s="416">
        <v>4140</v>
      </c>
      <c r="D189" s="420">
        <v>1.3087</v>
      </c>
      <c r="E189" s="428">
        <v>0</v>
      </c>
      <c r="F189" s="158">
        <v>0</v>
      </c>
      <c r="G189" s="427">
        <v>0</v>
      </c>
      <c r="H189" s="272">
        <v>1172</v>
      </c>
      <c r="I189" s="15">
        <v>1402</v>
      </c>
      <c r="J189" s="337">
        <v>0.83594864479315267</v>
      </c>
      <c r="K189" s="435">
        <v>0.83613016553131281</v>
      </c>
      <c r="L189" s="442">
        <v>0.66076237991756903</v>
      </c>
      <c r="M189" s="14">
        <f>Lisäosat[[#This Row],[Koefficient för främjande av välfärd och hälsa (HYTE) (inkl. Kultur-indikator)]]*Lisäosat[[#This Row],[Invånarantal 31.12.2022]]</f>
        <v>2735.5562528587357</v>
      </c>
      <c r="N189" s="435">
        <f>Lisäosat[[#This Row],[Koefficient för främjande av välfärd och hälsa (HYTE) (inkl. Kultur-indikator)]]/$N$7</f>
        <v>0.96509014299382445</v>
      </c>
      <c r="O189" s="447">
        <v>0</v>
      </c>
      <c r="P189" s="200">
        <v>508670.61993000004</v>
      </c>
      <c r="Q189" s="162">
        <v>0</v>
      </c>
      <c r="R189" s="162">
        <v>45346.683397425222</v>
      </c>
      <c r="S189" s="162">
        <v>77152.587337412508</v>
      </c>
      <c r="T189" s="162">
        <v>0</v>
      </c>
      <c r="U189" s="314">
        <f t="shared" si="3"/>
        <v>631169.89066483779</v>
      </c>
      <c r="V189" s="44"/>
      <c r="W189" s="44"/>
      <c r="X189" s="110"/>
      <c r="Y189" s="110"/>
      <c r="Z189" s="111"/>
    </row>
    <row r="190" spans="1:26" s="45" customFormat="1">
      <c r="A190" s="128">
        <v>598</v>
      </c>
      <c r="B190" s="124" t="s">
        <v>877</v>
      </c>
      <c r="C190" s="416">
        <v>19207</v>
      </c>
      <c r="D190" s="420">
        <v>0</v>
      </c>
      <c r="E190" s="428">
        <v>0</v>
      </c>
      <c r="F190" s="158">
        <v>2</v>
      </c>
      <c r="G190" s="427">
        <v>1.0412870307700318E-4</v>
      </c>
      <c r="H190" s="272">
        <v>10935</v>
      </c>
      <c r="I190" s="15">
        <v>8045</v>
      </c>
      <c r="J190" s="337">
        <v>1.3592293349906774</v>
      </c>
      <c r="K190" s="435">
        <v>1.3595244826815711</v>
      </c>
      <c r="L190" s="442">
        <v>0.50609876040636104</v>
      </c>
      <c r="M190" s="14">
        <f>Lisäosat[[#This Row],[Koefficient för främjande av välfärd och hälsa (HYTE) (inkl. Kultur-indikator)]]*Lisäosat[[#This Row],[Invånarantal 31.12.2022]]</f>
        <v>9720.638891124976</v>
      </c>
      <c r="N190" s="435">
        <f>Lisäosat[[#This Row],[Koefficient för främjande av välfärd och hälsa (HYTE) (inkl. Kultur-indikator)]]/$N$7</f>
        <v>0.73919299871536981</v>
      </c>
      <c r="O190" s="447">
        <v>0</v>
      </c>
      <c r="P190" s="200">
        <v>0</v>
      </c>
      <c r="Q190" s="162">
        <v>0</v>
      </c>
      <c r="R190" s="162">
        <v>342072.26627913065</v>
      </c>
      <c r="S190" s="162">
        <v>274157.19937735709</v>
      </c>
      <c r="T190" s="162">
        <v>0</v>
      </c>
      <c r="U190" s="314">
        <f t="shared" si="3"/>
        <v>616229.46565648774</v>
      </c>
      <c r="V190" s="44"/>
      <c r="W190" s="44"/>
      <c r="X190" s="110"/>
      <c r="Y190" s="110"/>
      <c r="Z190" s="111"/>
    </row>
    <row r="191" spans="1:26" s="45" customFormat="1">
      <c r="A191" s="128">
        <v>599</v>
      </c>
      <c r="B191" s="124" t="s">
        <v>186</v>
      </c>
      <c r="C191" s="416">
        <v>11206</v>
      </c>
      <c r="D191" s="420">
        <v>0</v>
      </c>
      <c r="E191" s="428">
        <v>0</v>
      </c>
      <c r="F191" s="158">
        <v>0</v>
      </c>
      <c r="G191" s="427">
        <v>0</v>
      </c>
      <c r="H191" s="272">
        <v>4526</v>
      </c>
      <c r="I191" s="15">
        <v>5142</v>
      </c>
      <c r="J191" s="337">
        <v>0.88020225593154411</v>
      </c>
      <c r="K191" s="435">
        <v>0.88039338604967043</v>
      </c>
      <c r="L191" s="442">
        <v>0.67051311448406503</v>
      </c>
      <c r="M191" s="14">
        <f>Lisäosat[[#This Row],[Koefficient för främjande av välfärd och hälsa (HYTE) (inkl. Kultur-indikator)]]*Lisäosat[[#This Row],[Invånarantal 31.12.2022]]</f>
        <v>7513.7699609084329</v>
      </c>
      <c r="N191" s="435">
        <f>Lisäosat[[#This Row],[Koefficient för främjande av välfärd och hälsa (HYTE) (inkl. Kultur-indikator)]]/$N$7</f>
        <v>0.97933177978048358</v>
      </c>
      <c r="O191" s="447">
        <v>0.37523599984649048</v>
      </c>
      <c r="P191" s="200">
        <v>0</v>
      </c>
      <c r="Q191" s="162">
        <v>0</v>
      </c>
      <c r="R191" s="162">
        <v>129240.51652135115</v>
      </c>
      <c r="S191" s="162">
        <v>211915.5080566901</v>
      </c>
      <c r="T191" s="162">
        <v>43058.12085022487</v>
      </c>
      <c r="U191" s="314">
        <f t="shared" si="3"/>
        <v>384214.14542826614</v>
      </c>
      <c r="V191" s="44"/>
      <c r="W191" s="44"/>
      <c r="X191" s="110"/>
      <c r="Y191" s="110"/>
      <c r="Z191" s="111"/>
    </row>
    <row r="192" spans="1:26" s="45" customFormat="1">
      <c r="A192" s="128">
        <v>601</v>
      </c>
      <c r="B192" s="124" t="s">
        <v>187</v>
      </c>
      <c r="C192" s="416">
        <v>3786</v>
      </c>
      <c r="D192" s="420">
        <v>1.4822833333333334</v>
      </c>
      <c r="E192" s="428">
        <v>0</v>
      </c>
      <c r="F192" s="158">
        <v>0</v>
      </c>
      <c r="G192" s="427">
        <v>0</v>
      </c>
      <c r="H192" s="272">
        <v>1304</v>
      </c>
      <c r="I192" s="15">
        <v>1402</v>
      </c>
      <c r="J192" s="337">
        <v>0.93009985734664768</v>
      </c>
      <c r="K192" s="435">
        <v>0.93030182240002712</v>
      </c>
      <c r="L192" s="442">
        <v>0.51355974858699505</v>
      </c>
      <c r="M192" s="14">
        <f>Lisäosat[[#This Row],[Koefficient för främjande av välfärd och hälsa (HYTE) (inkl. Kultur-indikator)]]*Lisäosat[[#This Row],[Invånarantal 31.12.2022]]</f>
        <v>1944.3372081503633</v>
      </c>
      <c r="N192" s="435">
        <f>Lisäosat[[#This Row],[Koefficient för främjande av välfärd och hälsa (HYTE) (inkl. Kultur-indikator)]]/$N$7</f>
        <v>0.75009029912012581</v>
      </c>
      <c r="O192" s="447">
        <v>0</v>
      </c>
      <c r="P192" s="200">
        <v>526875.55045950005</v>
      </c>
      <c r="Q192" s="162">
        <v>0</v>
      </c>
      <c r="R192" s="162">
        <v>46139.807364845183</v>
      </c>
      <c r="S192" s="162">
        <v>54837.346557372453</v>
      </c>
      <c r="T192" s="162">
        <v>0</v>
      </c>
      <c r="U192" s="314">
        <f t="shared" si="3"/>
        <v>627852.70438171772</v>
      </c>
      <c r="V192" s="44"/>
      <c r="W192" s="44"/>
      <c r="X192" s="110"/>
      <c r="Y192" s="110"/>
      <c r="Z192" s="111"/>
    </row>
    <row r="193" spans="1:26" s="45" customFormat="1">
      <c r="A193" s="128">
        <v>604</v>
      </c>
      <c r="B193" s="124" t="s">
        <v>878</v>
      </c>
      <c r="C193" s="416">
        <v>20405</v>
      </c>
      <c r="D193" s="420">
        <v>0</v>
      </c>
      <c r="E193" s="428">
        <v>0</v>
      </c>
      <c r="F193" s="158">
        <v>1</v>
      </c>
      <c r="G193" s="427">
        <v>4.9007596177407497E-5</v>
      </c>
      <c r="H193" s="272">
        <v>9597</v>
      </c>
      <c r="I193" s="15">
        <v>9581</v>
      </c>
      <c r="J193" s="337">
        <v>1.0016699718192255</v>
      </c>
      <c r="K193" s="435">
        <v>1.0018874778512168</v>
      </c>
      <c r="L193" s="442">
        <v>0.78775190278584795</v>
      </c>
      <c r="M193" s="14">
        <f>Lisäosat[[#This Row],[Koefficient för främjande av välfärd och hälsa (HYTE) (inkl. Kultur-indikator)]]*Lisäosat[[#This Row],[Invånarantal 31.12.2022]]</f>
        <v>16074.077576345227</v>
      </c>
      <c r="N193" s="435">
        <f>Lisäosat[[#This Row],[Koefficient för främjande av välfärd och hälsa (HYTE) (inkl. Kultur-indikator)]]/$N$7</f>
        <v>1.1505673137718491</v>
      </c>
      <c r="O193" s="447">
        <v>1.3123973708838887</v>
      </c>
      <c r="P193" s="200">
        <v>0</v>
      </c>
      <c r="Q193" s="162">
        <v>0</v>
      </c>
      <c r="R193" s="162">
        <v>267810.03321075847</v>
      </c>
      <c r="S193" s="162">
        <v>453347.16578440653</v>
      </c>
      <c r="T193" s="162">
        <v>274221.75593355007</v>
      </c>
      <c r="U193" s="314">
        <f t="shared" si="3"/>
        <v>995378.95492871513</v>
      </c>
      <c r="V193" s="44"/>
      <c r="W193" s="44"/>
      <c r="X193" s="110"/>
      <c r="Y193" s="110"/>
      <c r="Z193" s="111"/>
    </row>
    <row r="194" spans="1:26" s="45" customFormat="1">
      <c r="A194" s="128">
        <v>607</v>
      </c>
      <c r="B194" s="124" t="s">
        <v>189</v>
      </c>
      <c r="C194" s="416">
        <v>4084</v>
      </c>
      <c r="D194" s="420">
        <v>0.61786666666666668</v>
      </c>
      <c r="E194" s="428">
        <v>0</v>
      </c>
      <c r="F194" s="158">
        <v>0</v>
      </c>
      <c r="G194" s="427">
        <v>0</v>
      </c>
      <c r="H194" s="272">
        <v>1087</v>
      </c>
      <c r="I194" s="15">
        <v>1443</v>
      </c>
      <c r="J194" s="337">
        <v>0.75329175329175324</v>
      </c>
      <c r="K194" s="435">
        <v>0.75345532563074691</v>
      </c>
      <c r="L194" s="442">
        <v>0.67621112986320697</v>
      </c>
      <c r="M194" s="14">
        <f>Lisäosat[[#This Row],[Koefficient för främjande av välfärd och hälsa (HYTE) (inkl. Kultur-indikator)]]*Lisäosat[[#This Row],[Invånarantal 31.12.2022]]</f>
        <v>2761.6462543613375</v>
      </c>
      <c r="N194" s="435">
        <f>Lisäosat[[#This Row],[Koefficient för främjande av välfärd och hälsa (HYTE) (inkl. Kultur-indikator)]]/$N$7</f>
        <v>0.98765413384326051</v>
      </c>
      <c r="O194" s="447">
        <v>0</v>
      </c>
      <c r="P194" s="200">
        <v>157937.56973866667</v>
      </c>
      <c r="Q194" s="162">
        <v>0</v>
      </c>
      <c r="R194" s="162">
        <v>40310.161303375215</v>
      </c>
      <c r="S194" s="162">
        <v>77888.41980931256</v>
      </c>
      <c r="T194" s="162">
        <v>0</v>
      </c>
      <c r="U194" s="314">
        <f t="shared" si="3"/>
        <v>276136.15085135447</v>
      </c>
      <c r="V194" s="44"/>
      <c r="W194" s="44"/>
      <c r="X194" s="110"/>
      <c r="Y194" s="110"/>
      <c r="Z194" s="111"/>
    </row>
    <row r="195" spans="1:26" s="45" customFormat="1">
      <c r="A195" s="128">
        <v>608</v>
      </c>
      <c r="B195" s="124" t="s">
        <v>879</v>
      </c>
      <c r="C195" s="416">
        <v>1980</v>
      </c>
      <c r="D195" s="420">
        <v>0.1082</v>
      </c>
      <c r="E195" s="428">
        <v>0</v>
      </c>
      <c r="F195" s="158">
        <v>0</v>
      </c>
      <c r="G195" s="427">
        <v>0</v>
      </c>
      <c r="H195" s="272">
        <v>547</v>
      </c>
      <c r="I195" s="15">
        <v>734</v>
      </c>
      <c r="J195" s="337">
        <v>0.74523160762942775</v>
      </c>
      <c r="K195" s="435">
        <v>0.74539342976091838</v>
      </c>
      <c r="L195" s="442">
        <v>0.54298846746095997</v>
      </c>
      <c r="M195" s="14">
        <f>Lisäosat[[#This Row],[Koefficient för främjande av välfärd och hälsa (HYTE) (inkl. Kultur-indikator)]]*Lisäosat[[#This Row],[Invånarantal 31.12.2022]]</f>
        <v>1075.1171655727007</v>
      </c>
      <c r="N195" s="435">
        <f>Lisäosat[[#This Row],[Koefficient för främjande av välfärd och hälsa (HYTE) (inkl. Kultur-indikator)]]/$N$7</f>
        <v>0.79307302236436228</v>
      </c>
      <c r="O195" s="447">
        <v>0</v>
      </c>
      <c r="P195" s="200">
        <v>13409.031240000002</v>
      </c>
      <c r="Q195" s="162">
        <v>0</v>
      </c>
      <c r="R195" s="162">
        <v>19334.0147811387</v>
      </c>
      <c r="S195" s="162">
        <v>30322.195322474552</v>
      </c>
      <c r="T195" s="162">
        <v>0</v>
      </c>
      <c r="U195" s="314">
        <f t="shared" si="3"/>
        <v>63065.241343613256</v>
      </c>
      <c r="V195" s="44"/>
      <c r="W195" s="44"/>
      <c r="X195" s="110"/>
      <c r="Y195" s="110"/>
      <c r="Z195" s="111"/>
    </row>
    <row r="196" spans="1:26" s="45" customFormat="1">
      <c r="A196" s="128">
        <v>609</v>
      </c>
      <c r="B196" s="124" t="s">
        <v>880</v>
      </c>
      <c r="C196" s="416">
        <v>83205</v>
      </c>
      <c r="D196" s="420">
        <v>0</v>
      </c>
      <c r="E196" s="428">
        <v>0</v>
      </c>
      <c r="F196" s="158">
        <v>1</v>
      </c>
      <c r="G196" s="427">
        <v>1.2018508503094765E-5</v>
      </c>
      <c r="H196" s="272">
        <v>34382</v>
      </c>
      <c r="I196" s="15">
        <v>33504</v>
      </c>
      <c r="J196" s="337">
        <v>1.0262058261700095</v>
      </c>
      <c r="K196" s="435">
        <v>1.0264286600010479</v>
      </c>
      <c r="L196" s="442">
        <v>0.70323297430667098</v>
      </c>
      <c r="M196" s="14">
        <f>Lisäosat[[#This Row],[Koefficient för främjande av välfärd och hälsa (HYTE) (inkl. Kultur-indikator)]]*Lisäosat[[#This Row],[Invånarantal 31.12.2022]]</f>
        <v>58512.49962718656</v>
      </c>
      <c r="N196" s="435">
        <f>Lisäosat[[#This Row],[Koefficient för främjande av välfärd och hälsa (HYTE) (inkl. Kultur-indikator)]]/$N$7</f>
        <v>1.027121446920547</v>
      </c>
      <c r="O196" s="447">
        <v>0</v>
      </c>
      <c r="P196" s="200">
        <v>0</v>
      </c>
      <c r="Q196" s="162">
        <v>0</v>
      </c>
      <c r="R196" s="162">
        <v>1118792.3561855722</v>
      </c>
      <c r="S196" s="162">
        <v>1650264.2682266757</v>
      </c>
      <c r="T196" s="162">
        <v>0</v>
      </c>
      <c r="U196" s="314">
        <f t="shared" si="3"/>
        <v>2769056.6244122479</v>
      </c>
      <c r="V196" s="44"/>
      <c r="W196" s="44"/>
      <c r="X196" s="110"/>
      <c r="Y196" s="110"/>
      <c r="Z196" s="111"/>
    </row>
    <row r="197" spans="1:26" s="45" customFormat="1">
      <c r="A197" s="128">
        <v>611</v>
      </c>
      <c r="B197" s="124" t="s">
        <v>881</v>
      </c>
      <c r="C197" s="416">
        <v>5011</v>
      </c>
      <c r="D197" s="420">
        <v>0</v>
      </c>
      <c r="E197" s="428">
        <v>0</v>
      </c>
      <c r="F197" s="158">
        <v>0</v>
      </c>
      <c r="G197" s="427">
        <v>0</v>
      </c>
      <c r="H197" s="272">
        <v>1051</v>
      </c>
      <c r="I197" s="15">
        <v>2467</v>
      </c>
      <c r="J197" s="337">
        <v>0.42602351033644104</v>
      </c>
      <c r="K197" s="435">
        <v>0.42611601853362696</v>
      </c>
      <c r="L197" s="442">
        <v>0.61921841247211395</v>
      </c>
      <c r="M197" s="14">
        <f>Lisäosat[[#This Row],[Koefficient för främjande av välfärd och hälsa (HYTE) (inkl. Kultur-indikator)]]*Lisäosat[[#This Row],[Invånarantal 31.12.2022]]</f>
        <v>3102.9034648977631</v>
      </c>
      <c r="N197" s="435">
        <f>Lisäosat[[#This Row],[Koefficient för främjande av välfärd och hälsa (HYTE) (inkl. Kultur-indikator)]]/$N$7</f>
        <v>0.90441224319046887</v>
      </c>
      <c r="O197" s="447">
        <v>0</v>
      </c>
      <c r="P197" s="200">
        <v>0</v>
      </c>
      <c r="Q197" s="162">
        <v>0</v>
      </c>
      <c r="R197" s="162">
        <v>27972.002532223261</v>
      </c>
      <c r="S197" s="162">
        <v>87513.108284615853</v>
      </c>
      <c r="T197" s="162">
        <v>0</v>
      </c>
      <c r="U197" s="314">
        <f t="shared" si="3"/>
        <v>115485.11081683912</v>
      </c>
      <c r="V197" s="44"/>
      <c r="W197" s="44"/>
      <c r="X197" s="110"/>
      <c r="Y197" s="110"/>
      <c r="Z197" s="111"/>
    </row>
    <row r="198" spans="1:26" s="45" customFormat="1">
      <c r="A198" s="128">
        <v>614</v>
      </c>
      <c r="B198" s="124" t="s">
        <v>193</v>
      </c>
      <c r="C198" s="416">
        <v>2999</v>
      </c>
      <c r="D198" s="420">
        <v>1.8032166666666667</v>
      </c>
      <c r="E198" s="428">
        <v>0</v>
      </c>
      <c r="F198" s="158">
        <v>1</v>
      </c>
      <c r="G198" s="427">
        <v>3.3344448149383126E-4</v>
      </c>
      <c r="H198" s="272">
        <v>890</v>
      </c>
      <c r="I198" s="15">
        <v>1001</v>
      </c>
      <c r="J198" s="337">
        <v>0.88911088911088909</v>
      </c>
      <c r="K198" s="435">
        <v>0.88930395367999016</v>
      </c>
      <c r="L198" s="442">
        <v>0.69717594864030397</v>
      </c>
      <c r="M198" s="14">
        <f>Lisäosat[[#This Row],[Koefficient för främjande av välfärd och hälsa (HYTE) (inkl. Kultur-indikator)]]*Lisäosat[[#This Row],[Invånarantal 31.12.2022]]</f>
        <v>2090.8306699722716</v>
      </c>
      <c r="N198" s="435">
        <f>Lisäosat[[#This Row],[Koefficient för främjande av välfärd och hälsa (HYTE) (inkl. Kultur-indikator)]]/$N$7</f>
        <v>1.0182747329668853</v>
      </c>
      <c r="O198" s="447">
        <v>0</v>
      </c>
      <c r="P198" s="200">
        <v>1015431.3905065001</v>
      </c>
      <c r="Q198" s="162">
        <v>0</v>
      </c>
      <c r="R198" s="162">
        <v>34937.995497830401</v>
      </c>
      <c r="S198" s="162">
        <v>58968.992395678077</v>
      </c>
      <c r="T198" s="162">
        <v>0</v>
      </c>
      <c r="U198" s="314">
        <f t="shared" si="3"/>
        <v>1109338.3784000087</v>
      </c>
      <c r="V198" s="44"/>
      <c r="W198" s="44"/>
      <c r="X198" s="110"/>
      <c r="Y198" s="110"/>
      <c r="Z198" s="111"/>
    </row>
    <row r="199" spans="1:26" s="45" customFormat="1">
      <c r="A199" s="128">
        <v>615</v>
      </c>
      <c r="B199" s="124" t="s">
        <v>194</v>
      </c>
      <c r="C199" s="416">
        <v>7603</v>
      </c>
      <c r="D199" s="420">
        <v>1.5287166666666667</v>
      </c>
      <c r="E199" s="428">
        <v>0</v>
      </c>
      <c r="F199" s="158">
        <v>1</v>
      </c>
      <c r="G199" s="427">
        <v>1.3152702880441932E-4</v>
      </c>
      <c r="H199" s="272">
        <v>2494</v>
      </c>
      <c r="I199" s="15">
        <v>2499</v>
      </c>
      <c r="J199" s="337">
        <v>0.99799919967987194</v>
      </c>
      <c r="K199" s="435">
        <v>0.99821590862788856</v>
      </c>
      <c r="L199" s="442">
        <v>0.51178845172128096</v>
      </c>
      <c r="M199" s="14">
        <f>Lisäosat[[#This Row],[Koefficient för främjande av välfärd och hälsa (HYTE) (inkl. Kultur-indikator)]]*Lisäosat[[#This Row],[Invånarantal 31.12.2022]]</f>
        <v>3891.127598436899</v>
      </c>
      <c r="N199" s="435">
        <f>Lisäosat[[#This Row],[Koefficient för främjande av välfärd och hälsa (HYTE) (inkl. Kultur-indikator)]]/$N$7</f>
        <v>0.74750319489420158</v>
      </c>
      <c r="O199" s="447">
        <v>0</v>
      </c>
      <c r="P199" s="200">
        <v>2182419.3179855002</v>
      </c>
      <c r="Q199" s="162">
        <v>0</v>
      </c>
      <c r="R199" s="162">
        <v>99421.605748201662</v>
      </c>
      <c r="S199" s="162">
        <v>109743.88172997365</v>
      </c>
      <c r="T199" s="162">
        <v>0</v>
      </c>
      <c r="U199" s="314">
        <f t="shared" si="3"/>
        <v>2391584.8054636754</v>
      </c>
      <c r="V199" s="44"/>
      <c r="W199" s="44"/>
      <c r="X199" s="110"/>
      <c r="Y199" s="110"/>
      <c r="Z199" s="111"/>
    </row>
    <row r="200" spans="1:26" s="45" customFormat="1">
      <c r="A200" s="128">
        <v>616</v>
      </c>
      <c r="B200" s="124" t="s">
        <v>195</v>
      </c>
      <c r="C200" s="416">
        <v>1807</v>
      </c>
      <c r="D200" s="420">
        <v>0</v>
      </c>
      <c r="E200" s="428">
        <v>0</v>
      </c>
      <c r="F200" s="158">
        <v>0</v>
      </c>
      <c r="G200" s="427">
        <v>0</v>
      </c>
      <c r="H200" s="272">
        <v>495</v>
      </c>
      <c r="I200" s="15">
        <v>807</v>
      </c>
      <c r="J200" s="337">
        <v>0.61338289962825276</v>
      </c>
      <c r="K200" s="435">
        <v>0.61351609168186616</v>
      </c>
      <c r="L200" s="442">
        <v>0.60869692450262203</v>
      </c>
      <c r="M200" s="14">
        <f>Lisäosat[[#This Row],[Koefficient för främjande av välfärd och hälsa (HYTE) (inkl. Kultur-indikator)]]*Lisäosat[[#This Row],[Invånarantal 31.12.2022]]</f>
        <v>1099.9153425762381</v>
      </c>
      <c r="N200" s="435">
        <f>Lisäosat[[#This Row],[Koefficient för främjande av välfärd och hälsa (HYTE) (inkl. Kultur-indikator)]]/$N$7</f>
        <v>0.88904486660003479</v>
      </c>
      <c r="O200" s="447">
        <v>0</v>
      </c>
      <c r="P200" s="200">
        <v>0</v>
      </c>
      <c r="Q200" s="162">
        <v>0</v>
      </c>
      <c r="R200" s="162">
        <v>14522.96886746563</v>
      </c>
      <c r="S200" s="162">
        <v>31021.593667902336</v>
      </c>
      <c r="T200" s="162">
        <v>0</v>
      </c>
      <c r="U200" s="314">
        <f t="shared" si="3"/>
        <v>45544.562535367964</v>
      </c>
      <c r="V200" s="44"/>
      <c r="W200" s="44"/>
      <c r="X200" s="110"/>
      <c r="Y200" s="110"/>
      <c r="Z200" s="111"/>
    </row>
    <row r="201" spans="1:26" s="45" customFormat="1">
      <c r="A201" s="128">
        <v>619</v>
      </c>
      <c r="B201" s="124" t="s">
        <v>196</v>
      </c>
      <c r="C201" s="416">
        <v>2675</v>
      </c>
      <c r="D201" s="420">
        <v>0.47946666666666665</v>
      </c>
      <c r="E201" s="428">
        <v>0</v>
      </c>
      <c r="F201" s="158">
        <v>0</v>
      </c>
      <c r="G201" s="427">
        <v>0</v>
      </c>
      <c r="H201" s="272">
        <v>769</v>
      </c>
      <c r="I201" s="15">
        <v>955</v>
      </c>
      <c r="J201" s="337">
        <v>0.80523560209424083</v>
      </c>
      <c r="K201" s="435">
        <v>0.80541045369762021</v>
      </c>
      <c r="L201" s="442">
        <v>0.62447093007722099</v>
      </c>
      <c r="M201" s="14">
        <f>Lisäosat[[#This Row],[Koefficient för främjande av välfärd och hälsa (HYTE) (inkl. Kultur-indikator)]]*Lisäosat[[#This Row],[Invånarantal 31.12.2022]]</f>
        <v>1670.4597379565662</v>
      </c>
      <c r="N201" s="435">
        <f>Lisäosat[[#This Row],[Koefficient för främjande av välfärd och hälsa (HYTE) (inkl. Kultur-indikator)]]/$N$7</f>
        <v>0.91208391627697649</v>
      </c>
      <c r="O201" s="447">
        <v>0</v>
      </c>
      <c r="P201" s="200">
        <v>80276.264933333339</v>
      </c>
      <c r="Q201" s="162">
        <v>0</v>
      </c>
      <c r="R201" s="162">
        <v>28223.595823698852</v>
      </c>
      <c r="S201" s="162">
        <v>47113.010632350008</v>
      </c>
      <c r="T201" s="162">
        <v>0</v>
      </c>
      <c r="U201" s="314">
        <f t="shared" ref="U201:U264" si="4">SUM(P201:T201)</f>
        <v>155612.8713893822</v>
      </c>
      <c r="V201" s="44"/>
      <c r="W201" s="44"/>
      <c r="X201" s="110"/>
      <c r="Y201" s="110"/>
      <c r="Z201" s="111"/>
    </row>
    <row r="202" spans="1:26" s="45" customFormat="1">
      <c r="A202" s="128">
        <v>620</v>
      </c>
      <c r="B202" s="124" t="s">
        <v>197</v>
      </c>
      <c r="C202" s="416">
        <v>2380</v>
      </c>
      <c r="D202" s="420">
        <v>1.79895</v>
      </c>
      <c r="E202" s="428">
        <v>0</v>
      </c>
      <c r="F202" s="158">
        <v>1</v>
      </c>
      <c r="G202" s="427">
        <v>4.2016806722689078E-4</v>
      </c>
      <c r="H202" s="272">
        <v>629</v>
      </c>
      <c r="I202" s="15">
        <v>714</v>
      </c>
      <c r="J202" s="337">
        <v>0.88095238095238093</v>
      </c>
      <c r="K202" s="435">
        <v>0.8811436739552112</v>
      </c>
      <c r="L202" s="442">
        <v>0.47605261776462798</v>
      </c>
      <c r="M202" s="14">
        <f>Lisäosat[[#This Row],[Koefficient för främjande av välfärd och hälsa (HYTE) (inkl. Kultur-indikator)]]*Lisäosat[[#This Row],[Invånarantal 31.12.2022]]</f>
        <v>1133.0052302798147</v>
      </c>
      <c r="N202" s="435">
        <f>Lisäosat[[#This Row],[Koefficient för främjande av välfärd och hälsa (HYTE) (inkl. Kultur-indikator)]]/$N$7</f>
        <v>0.69530848443333626</v>
      </c>
      <c r="O202" s="447">
        <v>0</v>
      </c>
      <c r="P202" s="200">
        <v>803937.44277000008</v>
      </c>
      <c r="Q202" s="162">
        <v>0</v>
      </c>
      <c r="R202" s="162">
        <v>27472.297466575576</v>
      </c>
      <c r="S202" s="162">
        <v>31954.848265890381</v>
      </c>
      <c r="T202" s="162">
        <v>0</v>
      </c>
      <c r="U202" s="314">
        <f t="shared" si="4"/>
        <v>863364.5885024661</v>
      </c>
      <c r="V202" s="44"/>
      <c r="W202" s="44"/>
      <c r="X202" s="110"/>
      <c r="Y202" s="110"/>
      <c r="Z202" s="111"/>
    </row>
    <row r="203" spans="1:26" s="45" customFormat="1">
      <c r="A203" s="128">
        <v>623</v>
      </c>
      <c r="B203" s="124" t="s">
        <v>198</v>
      </c>
      <c r="C203" s="416">
        <v>2107</v>
      </c>
      <c r="D203" s="420">
        <v>1.7429666666666668</v>
      </c>
      <c r="E203" s="428">
        <v>0</v>
      </c>
      <c r="F203" s="158">
        <v>0</v>
      </c>
      <c r="G203" s="427">
        <v>0</v>
      </c>
      <c r="H203" s="272">
        <v>593</v>
      </c>
      <c r="I203" s="15">
        <v>759</v>
      </c>
      <c r="J203" s="337">
        <v>0.78129117259552039</v>
      </c>
      <c r="K203" s="435">
        <v>0.78146082482386103</v>
      </c>
      <c r="L203" s="442">
        <v>0.54300699944754705</v>
      </c>
      <c r="M203" s="14">
        <f>Lisäosat[[#This Row],[Koefficient för främjande av välfärd och hälsa (HYTE) (inkl. Kultur-indikator)]]*Lisäosat[[#This Row],[Invånarantal 31.12.2022]]</f>
        <v>1144.1157478359817</v>
      </c>
      <c r="N203" s="435">
        <f>Lisäosat[[#This Row],[Koefficient för främjande av välfärd och hälsa (HYTE) (inkl. Kultur-indikator)]]/$N$7</f>
        <v>0.79310008964017709</v>
      </c>
      <c r="O203" s="447">
        <v>0</v>
      </c>
      <c r="P203" s="200">
        <v>689572.32505700004</v>
      </c>
      <c r="Q203" s="162">
        <v>0</v>
      </c>
      <c r="R203" s="162">
        <v>21569.647248540765</v>
      </c>
      <c r="S203" s="162">
        <v>32268.205074115482</v>
      </c>
      <c r="T203" s="162">
        <v>0</v>
      </c>
      <c r="U203" s="314">
        <f t="shared" si="4"/>
        <v>743410.17737965635</v>
      </c>
      <c r="V203" s="44"/>
      <c r="W203" s="44"/>
      <c r="X203" s="110"/>
      <c r="Y203" s="110"/>
      <c r="Z203" s="111"/>
    </row>
    <row r="204" spans="1:26" s="45" customFormat="1">
      <c r="A204" s="128">
        <v>624</v>
      </c>
      <c r="B204" s="124" t="s">
        <v>882</v>
      </c>
      <c r="C204" s="416">
        <v>5117</v>
      </c>
      <c r="D204" s="420">
        <v>0</v>
      </c>
      <c r="E204" s="428">
        <v>0</v>
      </c>
      <c r="F204" s="158">
        <v>0</v>
      </c>
      <c r="G204" s="427">
        <v>0</v>
      </c>
      <c r="H204" s="272">
        <v>1094</v>
      </c>
      <c r="I204" s="15">
        <v>2093</v>
      </c>
      <c r="J204" s="337">
        <v>0.52269469660774004</v>
      </c>
      <c r="K204" s="435">
        <v>0.52280819631582809</v>
      </c>
      <c r="L204" s="442">
        <v>0.68228238905319005</v>
      </c>
      <c r="M204" s="14">
        <f>Lisäosat[[#This Row],[Koefficient för främjande av välfärd och hälsa (HYTE) (inkl. Kultur-indikator)]]*Lisäosat[[#This Row],[Invånarantal 31.12.2022]]</f>
        <v>3491.2389847851737</v>
      </c>
      <c r="N204" s="435">
        <f>Lisäosat[[#This Row],[Koefficient för främjande av välfärd och hälsa (HYTE) (inkl. Kultur-indikator)]]/$N$7</f>
        <v>0.99652163686385353</v>
      </c>
      <c r="O204" s="447">
        <v>0</v>
      </c>
      <c r="P204" s="200">
        <v>0</v>
      </c>
      <c r="Q204" s="162">
        <v>0</v>
      </c>
      <c r="R204" s="162">
        <v>35045.244981180011</v>
      </c>
      <c r="S204" s="162">
        <v>98465.57547772245</v>
      </c>
      <c r="T204" s="162">
        <v>0</v>
      </c>
      <c r="U204" s="314">
        <f t="shared" si="4"/>
        <v>133510.82045890245</v>
      </c>
      <c r="V204" s="44"/>
      <c r="W204" s="44"/>
      <c r="X204" s="110"/>
      <c r="Y204" s="110"/>
      <c r="Z204" s="111"/>
    </row>
    <row r="205" spans="1:26" s="45" customFormat="1">
      <c r="A205" s="128">
        <v>625</v>
      </c>
      <c r="B205" s="124" t="s">
        <v>200</v>
      </c>
      <c r="C205" s="416">
        <v>2991</v>
      </c>
      <c r="D205" s="420">
        <v>0.87180000000000002</v>
      </c>
      <c r="E205" s="428">
        <v>0</v>
      </c>
      <c r="F205" s="158">
        <v>0</v>
      </c>
      <c r="G205" s="427">
        <v>0</v>
      </c>
      <c r="H205" s="272">
        <v>1036</v>
      </c>
      <c r="I205" s="15">
        <v>1159</v>
      </c>
      <c r="J205" s="337">
        <v>0.8938740293356342</v>
      </c>
      <c r="K205" s="435">
        <v>0.89406812818923931</v>
      </c>
      <c r="L205" s="442">
        <v>0.56964180831577904</v>
      </c>
      <c r="M205" s="14">
        <f>Lisäosat[[#This Row],[Koefficient för främjande av välfärd och hälsa (HYTE) (inkl. Kultur-indikator)]]*Lisäosat[[#This Row],[Invånarantal 31.12.2022]]</f>
        <v>1703.7986486724951</v>
      </c>
      <c r="N205" s="435">
        <f>Lisäosat[[#This Row],[Koefficient för främjande av välfärd och hälsa (HYTE) (inkl. Kultur-indikator)]]/$N$7</f>
        <v>0.83200210991327728</v>
      </c>
      <c r="O205" s="447">
        <v>0</v>
      </c>
      <c r="P205" s="200">
        <v>163206.79234200003</v>
      </c>
      <c r="Q205" s="162">
        <v>0</v>
      </c>
      <c r="R205" s="162">
        <v>35031.466805523596</v>
      </c>
      <c r="S205" s="162">
        <v>48053.288580594322</v>
      </c>
      <c r="T205" s="162">
        <v>0</v>
      </c>
      <c r="U205" s="314">
        <f t="shared" si="4"/>
        <v>246291.54772811793</v>
      </c>
      <c r="V205" s="44"/>
      <c r="W205" s="44"/>
      <c r="X205" s="110"/>
      <c r="Y205" s="110"/>
      <c r="Z205" s="111"/>
    </row>
    <row r="206" spans="1:26" s="45" customFormat="1">
      <c r="A206" s="128">
        <v>626</v>
      </c>
      <c r="B206" s="124" t="s">
        <v>201</v>
      </c>
      <c r="C206" s="416">
        <v>4835</v>
      </c>
      <c r="D206" s="420">
        <v>1.2624333333333335</v>
      </c>
      <c r="E206" s="428">
        <v>0</v>
      </c>
      <c r="F206" s="158">
        <v>0</v>
      </c>
      <c r="G206" s="427">
        <v>0</v>
      </c>
      <c r="H206" s="272">
        <v>1505</v>
      </c>
      <c r="I206" s="15">
        <v>1609</v>
      </c>
      <c r="J206" s="337">
        <v>0.93536357986326912</v>
      </c>
      <c r="K206" s="435">
        <v>0.93556668789929787</v>
      </c>
      <c r="L206" s="442">
        <v>0.75331479547191105</v>
      </c>
      <c r="M206" s="14">
        <f>Lisäosat[[#This Row],[Koefficient för främjande av välfärd och hälsa (HYTE) (inkl. Kultur-indikator)]]*Lisäosat[[#This Row],[Invånarantal 31.12.2022]]</f>
        <v>3642.27703610669</v>
      </c>
      <c r="N206" s="435">
        <f>Lisäosat[[#This Row],[Koefficient för främjande av välfärd och hälsa (HYTE) (inkl. Kultur-indikator)]]/$N$7</f>
        <v>1.1002694853360848</v>
      </c>
      <c r="O206" s="447">
        <v>0</v>
      </c>
      <c r="P206" s="200">
        <v>573061.38117250009</v>
      </c>
      <c r="Q206" s="162">
        <v>0</v>
      </c>
      <c r="R206" s="162">
        <v>59257.390661509678</v>
      </c>
      <c r="S206" s="162">
        <v>102725.39518849541</v>
      </c>
      <c r="T206" s="162">
        <v>0</v>
      </c>
      <c r="U206" s="314">
        <f t="shared" si="4"/>
        <v>735044.16702250519</v>
      </c>
      <c r="V206" s="44"/>
      <c r="W206" s="44"/>
      <c r="X206" s="110"/>
      <c r="Y206" s="110"/>
      <c r="Z206" s="111"/>
    </row>
    <row r="207" spans="1:26" s="45" customFormat="1">
      <c r="A207" s="128">
        <v>630</v>
      </c>
      <c r="B207" s="124" t="s">
        <v>202</v>
      </c>
      <c r="C207" s="416">
        <v>1635</v>
      </c>
      <c r="D207" s="420">
        <v>1.6342166666666667</v>
      </c>
      <c r="E207" s="428">
        <v>0</v>
      </c>
      <c r="F207" s="158">
        <v>0</v>
      </c>
      <c r="G207" s="427">
        <v>0</v>
      </c>
      <c r="H207" s="272">
        <v>830</v>
      </c>
      <c r="I207" s="15">
        <v>652</v>
      </c>
      <c r="J207" s="337">
        <v>1.2730061349693251</v>
      </c>
      <c r="K207" s="435">
        <v>1.2732825598606641</v>
      </c>
      <c r="L207" s="442">
        <v>0.61413370522573796</v>
      </c>
      <c r="M207" s="14">
        <f>Lisäosat[[#This Row],[Koefficient för främjande av välfärd och hälsa (HYTE) (inkl. Kultur-indikator)]]*Lisäosat[[#This Row],[Invånarantal 31.12.2022]]</f>
        <v>1004.1086080440815</v>
      </c>
      <c r="N207" s="435">
        <f>Lisäosat[[#This Row],[Koefficient för främjande av välfärd och hälsa (HYTE) (inkl. Kultur-indikator)]]/$N$7</f>
        <v>0.89698566898977228</v>
      </c>
      <c r="O207" s="447">
        <v>1.1937516466215066</v>
      </c>
      <c r="P207" s="200">
        <v>501710.97182250005</v>
      </c>
      <c r="Q207" s="162">
        <v>0</v>
      </c>
      <c r="R207" s="162">
        <v>27271.802508375629</v>
      </c>
      <c r="S207" s="162">
        <v>28319.49699349474</v>
      </c>
      <c r="T207" s="162">
        <v>19986.26756839591</v>
      </c>
      <c r="U207" s="314">
        <f t="shared" si="4"/>
        <v>577288.53889276634</v>
      </c>
      <c r="V207" s="44"/>
      <c r="W207" s="44"/>
      <c r="X207" s="110"/>
      <c r="Y207" s="110"/>
      <c r="Z207" s="111"/>
    </row>
    <row r="208" spans="1:26" s="45" customFormat="1">
      <c r="A208" s="128">
        <v>631</v>
      </c>
      <c r="B208" s="124" t="s">
        <v>203</v>
      </c>
      <c r="C208" s="416">
        <v>1963</v>
      </c>
      <c r="D208" s="420">
        <v>0</v>
      </c>
      <c r="E208" s="428">
        <v>0</v>
      </c>
      <c r="F208" s="158">
        <v>0</v>
      </c>
      <c r="G208" s="427">
        <v>0</v>
      </c>
      <c r="H208" s="272">
        <v>376</v>
      </c>
      <c r="I208" s="15">
        <v>813</v>
      </c>
      <c r="J208" s="337">
        <v>0.46248462484624847</v>
      </c>
      <c r="K208" s="435">
        <v>0.46258505033412106</v>
      </c>
      <c r="L208" s="442">
        <v>0.46469345524554301</v>
      </c>
      <c r="M208" s="14">
        <f>Lisäosat[[#This Row],[Koefficient för främjande av välfärd och hälsa (HYTE) (inkl. Kultur-indikator)]]*Lisäosat[[#This Row],[Invånarantal 31.12.2022]]</f>
        <v>912.19325264700092</v>
      </c>
      <c r="N208" s="435">
        <f>Lisäosat[[#This Row],[Koefficient för främjande av välfärd och hälsa (HYTE) (inkl. Kultur-indikator)]]/$N$7</f>
        <v>0.67871762497611143</v>
      </c>
      <c r="O208" s="447">
        <v>0</v>
      </c>
      <c r="P208" s="200">
        <v>0</v>
      </c>
      <c r="Q208" s="162">
        <v>0</v>
      </c>
      <c r="R208" s="162">
        <v>11895.513344857023</v>
      </c>
      <c r="S208" s="162">
        <v>25727.151295060739</v>
      </c>
      <c r="T208" s="162">
        <v>0</v>
      </c>
      <c r="U208" s="314">
        <f t="shared" si="4"/>
        <v>37622.664639917763</v>
      </c>
      <c r="V208" s="44"/>
      <c r="W208" s="44"/>
      <c r="X208" s="110"/>
      <c r="Y208" s="110"/>
      <c r="Z208" s="111"/>
    </row>
    <row r="209" spans="1:26" s="45" customFormat="1">
      <c r="A209" s="128">
        <v>635</v>
      </c>
      <c r="B209" s="124" t="s">
        <v>204</v>
      </c>
      <c r="C209" s="416">
        <v>6347</v>
      </c>
      <c r="D209" s="420">
        <v>0.39179999999999998</v>
      </c>
      <c r="E209" s="428">
        <v>0</v>
      </c>
      <c r="F209" s="158">
        <v>0</v>
      </c>
      <c r="G209" s="427">
        <v>0</v>
      </c>
      <c r="H209" s="272">
        <v>1851</v>
      </c>
      <c r="I209" s="15">
        <v>2580</v>
      </c>
      <c r="J209" s="337">
        <v>0.71744186046511627</v>
      </c>
      <c r="K209" s="435">
        <v>0.71759764823618299</v>
      </c>
      <c r="L209" s="442">
        <v>0.60679710767606798</v>
      </c>
      <c r="M209" s="14">
        <f>Lisäosat[[#This Row],[Koefficient för främjande av välfärd och hälsa (HYTE) (inkl. Kultur-indikator)]]*Lisäosat[[#This Row],[Invånarantal 31.12.2022]]</f>
        <v>3851.3412424200033</v>
      </c>
      <c r="N209" s="435">
        <f>Lisäosat[[#This Row],[Koefficient för främjande av välfärd och hälsa (HYTE) (inkl. Kultur-indikator)]]/$N$7</f>
        <v>0.88627004989053959</v>
      </c>
      <c r="O209" s="447">
        <v>0</v>
      </c>
      <c r="P209" s="200">
        <v>155645.97041399998</v>
      </c>
      <c r="Q209" s="162">
        <v>0</v>
      </c>
      <c r="R209" s="162">
        <v>59665.158780951198</v>
      </c>
      <c r="S209" s="162">
        <v>108621.76248851296</v>
      </c>
      <c r="T209" s="162">
        <v>0</v>
      </c>
      <c r="U209" s="314">
        <f t="shared" si="4"/>
        <v>323932.89168346417</v>
      </c>
      <c r="V209" s="44"/>
      <c r="W209" s="44"/>
      <c r="X209" s="110"/>
      <c r="Y209" s="110"/>
      <c r="Z209" s="111"/>
    </row>
    <row r="210" spans="1:26" s="45" customFormat="1">
      <c r="A210" s="128">
        <v>636</v>
      </c>
      <c r="B210" s="124" t="s">
        <v>205</v>
      </c>
      <c r="C210" s="416">
        <v>8154</v>
      </c>
      <c r="D210" s="420">
        <v>0</v>
      </c>
      <c r="E210" s="428">
        <v>0</v>
      </c>
      <c r="F210" s="158">
        <v>3</v>
      </c>
      <c r="G210" s="427">
        <v>3.6791758646063282E-4</v>
      </c>
      <c r="H210" s="272">
        <v>2503</v>
      </c>
      <c r="I210" s="15">
        <v>3378</v>
      </c>
      <c r="J210" s="337">
        <v>0.74097098875074008</v>
      </c>
      <c r="K210" s="435">
        <v>0.74113188571692457</v>
      </c>
      <c r="L210" s="442">
        <v>0.67778768216044705</v>
      </c>
      <c r="M210" s="14">
        <f>Lisäosat[[#This Row],[Koefficient för främjande av välfärd och hälsa (HYTE) (inkl. Kultur-indikator)]]*Lisäosat[[#This Row],[Invånarantal 31.12.2022]]</f>
        <v>5526.6807603362849</v>
      </c>
      <c r="N210" s="435">
        <f>Lisäosat[[#This Row],[Koefficient för främjande av välfärd och hälsa (HYTE) (inkl. Kultur-indikator)]]/$N$7</f>
        <v>0.9899567998669685</v>
      </c>
      <c r="O210" s="447">
        <v>0</v>
      </c>
      <c r="P210" s="200">
        <v>0</v>
      </c>
      <c r="Q210" s="162">
        <v>0</v>
      </c>
      <c r="R210" s="162">
        <v>79165.781089379016</v>
      </c>
      <c r="S210" s="162">
        <v>155872.40057748568</v>
      </c>
      <c r="T210" s="162">
        <v>0</v>
      </c>
      <c r="U210" s="314">
        <f t="shared" si="4"/>
        <v>235038.18166686469</v>
      </c>
      <c r="V210" s="44"/>
      <c r="W210" s="44"/>
      <c r="X210" s="110"/>
      <c r="Y210" s="110"/>
      <c r="Z210" s="111"/>
    </row>
    <row r="211" spans="1:26" s="45" customFormat="1">
      <c r="A211" s="128">
        <v>638</v>
      </c>
      <c r="B211" s="124" t="s">
        <v>883</v>
      </c>
      <c r="C211" s="416">
        <v>51232</v>
      </c>
      <c r="D211" s="420">
        <v>0</v>
      </c>
      <c r="E211" s="428">
        <v>0</v>
      </c>
      <c r="F211" s="158">
        <v>1</v>
      </c>
      <c r="G211" s="427">
        <v>1.9519050593379137E-5</v>
      </c>
      <c r="H211" s="272">
        <v>20904</v>
      </c>
      <c r="I211" s="15">
        <v>22682</v>
      </c>
      <c r="J211" s="337">
        <v>0.92161185080680719</v>
      </c>
      <c r="K211" s="435">
        <v>0.92181197274551419</v>
      </c>
      <c r="L211" s="442">
        <v>0.72915463757641297</v>
      </c>
      <c r="M211" s="14">
        <f>Lisäosat[[#This Row],[Koefficient för främjande av välfärd och hälsa (HYTE) (inkl. Kultur-indikator)]]*Lisäosat[[#This Row],[Invånarantal 31.12.2022]]</f>
        <v>37356.050392314792</v>
      </c>
      <c r="N211" s="435">
        <f>Lisäosat[[#This Row],[Koefficient för främjande av välfärd och hälsa (HYTE) (inkl. Kultur-indikator)]]/$N$7</f>
        <v>1.0649818676587159</v>
      </c>
      <c r="O211" s="447">
        <v>0.56123442892465436</v>
      </c>
      <c r="P211" s="200">
        <v>0</v>
      </c>
      <c r="Q211" s="162">
        <v>0</v>
      </c>
      <c r="R211" s="162">
        <v>618664.14993884612</v>
      </c>
      <c r="S211" s="162">
        <v>1053575.8266575416</v>
      </c>
      <c r="T211" s="162">
        <v>294432.38156971923</v>
      </c>
      <c r="U211" s="314">
        <f t="shared" si="4"/>
        <v>1966672.3581661067</v>
      </c>
      <c r="V211" s="44"/>
      <c r="W211" s="44"/>
      <c r="X211" s="110"/>
      <c r="Y211" s="110"/>
      <c r="Z211" s="111"/>
    </row>
    <row r="212" spans="1:26" s="45" customFormat="1">
      <c r="A212" s="128">
        <v>678</v>
      </c>
      <c r="B212" s="124" t="s">
        <v>884</v>
      </c>
      <c r="C212" s="416">
        <v>24073</v>
      </c>
      <c r="D212" s="420">
        <v>0.41796666666666665</v>
      </c>
      <c r="E212" s="428">
        <v>0</v>
      </c>
      <c r="F212" s="158">
        <v>1</v>
      </c>
      <c r="G212" s="427">
        <v>4.1540314875586758E-5</v>
      </c>
      <c r="H212" s="272">
        <v>10260</v>
      </c>
      <c r="I212" s="15">
        <v>9003</v>
      </c>
      <c r="J212" s="337">
        <v>1.1396201266244586</v>
      </c>
      <c r="K212" s="435">
        <v>1.1398675876232836</v>
      </c>
      <c r="L212" s="442">
        <v>0.64690694178215402</v>
      </c>
      <c r="M212" s="14">
        <f>Lisäosat[[#This Row],[Koefficient för främjande av välfärd och hälsa (HYTE) (inkl. Kultur-indikator)]]*Lisäosat[[#This Row],[Invånarantal 31.12.2022]]</f>
        <v>15572.990809521794</v>
      </c>
      <c r="N212" s="435">
        <f>Lisäosat[[#This Row],[Koefficient för främjande av välfärd och hälsa (HYTE) (inkl. Kultur-indikator)]]/$N$7</f>
        <v>0.94485329662097572</v>
      </c>
      <c r="O212" s="447">
        <v>0</v>
      </c>
      <c r="P212" s="200">
        <v>629762.52695766673</v>
      </c>
      <c r="Q212" s="162">
        <v>0</v>
      </c>
      <c r="R212" s="162">
        <v>359464.42492280446</v>
      </c>
      <c r="S212" s="162">
        <v>439214.70533854078</v>
      </c>
      <c r="T212" s="162">
        <v>0</v>
      </c>
      <c r="U212" s="314">
        <f t="shared" si="4"/>
        <v>1428441.657219012</v>
      </c>
      <c r="V212" s="44"/>
      <c r="W212" s="44"/>
      <c r="X212" s="110"/>
      <c r="Y212" s="110"/>
      <c r="Z212" s="111"/>
    </row>
    <row r="213" spans="1:26" s="45" customFormat="1">
      <c r="A213" s="128">
        <v>680</v>
      </c>
      <c r="B213" s="124" t="s">
        <v>885</v>
      </c>
      <c r="C213" s="416">
        <v>24942</v>
      </c>
      <c r="D213" s="420">
        <v>0</v>
      </c>
      <c r="E213" s="428">
        <v>0</v>
      </c>
      <c r="F213" s="158">
        <v>0</v>
      </c>
      <c r="G213" s="427">
        <v>0</v>
      </c>
      <c r="H213" s="272">
        <v>10845</v>
      </c>
      <c r="I213" s="15">
        <v>11078</v>
      </c>
      <c r="J213" s="337">
        <v>0.97896732262141184</v>
      </c>
      <c r="K213" s="435">
        <v>0.97917989892277157</v>
      </c>
      <c r="L213" s="442">
        <v>0.64946279898304404</v>
      </c>
      <c r="M213" s="14">
        <f>Lisäosat[[#This Row],[Koefficient för främjande av välfärd och hälsa (HYTE) (inkl. Kultur-indikator)]]*Lisäosat[[#This Row],[Invånarantal 31.12.2022]]</f>
        <v>16198.901132235085</v>
      </c>
      <c r="N213" s="435">
        <f>Lisäosat[[#This Row],[Koefficient för främjande av välfärd och hälsa (HYTE) (inkl. Kultur-indikator)]]/$N$7</f>
        <v>0.94858630665067278</v>
      </c>
      <c r="O213" s="447">
        <v>1.2141015413324723</v>
      </c>
      <c r="P213" s="200">
        <v>0</v>
      </c>
      <c r="Q213" s="162">
        <v>0</v>
      </c>
      <c r="R213" s="162">
        <v>319937.43601000617</v>
      </c>
      <c r="S213" s="162">
        <v>456867.64184388961</v>
      </c>
      <c r="T213" s="162">
        <v>310088.91539368476</v>
      </c>
      <c r="U213" s="314">
        <f t="shared" si="4"/>
        <v>1086893.9932475805</v>
      </c>
      <c r="V213" s="44"/>
      <c r="W213" s="44"/>
      <c r="X213" s="110"/>
      <c r="Y213" s="110"/>
      <c r="Z213" s="111"/>
    </row>
    <row r="214" spans="1:26" s="45" customFormat="1">
      <c r="A214" s="128">
        <v>681</v>
      </c>
      <c r="B214" s="124" t="s">
        <v>209</v>
      </c>
      <c r="C214" s="416">
        <v>3308</v>
      </c>
      <c r="D214" s="420">
        <v>0.93268333333333331</v>
      </c>
      <c r="E214" s="428">
        <v>0</v>
      </c>
      <c r="F214" s="158">
        <v>0</v>
      </c>
      <c r="G214" s="427">
        <v>0</v>
      </c>
      <c r="H214" s="272">
        <v>1018</v>
      </c>
      <c r="I214" s="15">
        <v>1203</v>
      </c>
      <c r="J214" s="337">
        <v>0.84621778886118038</v>
      </c>
      <c r="K214" s="435">
        <v>0.84640153947628693</v>
      </c>
      <c r="L214" s="442">
        <v>0.60107680069001301</v>
      </c>
      <c r="M214" s="14">
        <f>Lisäosat[[#This Row],[Koefficient för främjande av välfärd och hälsa (HYTE) (inkl. Kultur-indikator)]]*Lisäosat[[#This Row],[Invånarantal 31.12.2022]]</f>
        <v>1988.362056682563</v>
      </c>
      <c r="N214" s="435">
        <f>Lisäosat[[#This Row],[Koefficient för främjande av välfärd och hälsa (HYTE) (inkl. Kultur-indikator)]]/$N$7</f>
        <v>0.87791513736082039</v>
      </c>
      <c r="O214" s="447">
        <v>0</v>
      </c>
      <c r="P214" s="200">
        <v>193109.95764866666</v>
      </c>
      <c r="Q214" s="162">
        <v>0</v>
      </c>
      <c r="R214" s="162">
        <v>36678.641432896999</v>
      </c>
      <c r="S214" s="162">
        <v>56079.006628463052</v>
      </c>
      <c r="T214" s="162">
        <v>0</v>
      </c>
      <c r="U214" s="314">
        <f t="shared" si="4"/>
        <v>285867.60571002669</v>
      </c>
      <c r="V214" s="44"/>
      <c r="W214" s="44"/>
      <c r="X214" s="110"/>
      <c r="Y214" s="110"/>
      <c r="Z214" s="111"/>
    </row>
    <row r="215" spans="1:26" s="45" customFormat="1">
      <c r="A215" s="128">
        <v>683</v>
      </c>
      <c r="B215" s="124" t="s">
        <v>210</v>
      </c>
      <c r="C215" s="416">
        <v>3618</v>
      </c>
      <c r="D215" s="420">
        <v>1.7670166666666667</v>
      </c>
      <c r="E215" s="428">
        <v>0</v>
      </c>
      <c r="F215" s="158">
        <v>0</v>
      </c>
      <c r="G215" s="427">
        <v>0</v>
      </c>
      <c r="H215" s="272">
        <v>1188</v>
      </c>
      <c r="I215" s="15">
        <v>1201</v>
      </c>
      <c r="J215" s="337">
        <v>0.98917568692756042</v>
      </c>
      <c r="K215" s="435">
        <v>0.98939047990794204</v>
      </c>
      <c r="L215" s="442">
        <v>0.47951964600533098</v>
      </c>
      <c r="M215" s="14">
        <f>Lisäosat[[#This Row],[Koefficient för främjande av välfärd och hälsa (HYTE) (inkl. Kultur-indikator)]]*Lisäosat[[#This Row],[Invånarantal 31.12.2022]]</f>
        <v>1734.9020792472875</v>
      </c>
      <c r="N215" s="435">
        <f>Lisäosat[[#This Row],[Koefficient för främjande av välfärd och hälsa (HYTE) (inkl. Kultur-indikator)]]/$N$7</f>
        <v>0.7003723241467914</v>
      </c>
      <c r="O215" s="447">
        <v>0</v>
      </c>
      <c r="P215" s="200">
        <v>1200426.0591510003</v>
      </c>
      <c r="Q215" s="162">
        <v>0</v>
      </c>
      <c r="R215" s="162">
        <v>46892.953307620839</v>
      </c>
      <c r="S215" s="162">
        <v>48930.517897815291</v>
      </c>
      <c r="T215" s="162">
        <v>0</v>
      </c>
      <c r="U215" s="314">
        <f t="shared" si="4"/>
        <v>1296249.5303564365</v>
      </c>
      <c r="V215" s="44"/>
      <c r="W215" s="44"/>
      <c r="X215" s="110"/>
      <c r="Y215" s="110"/>
      <c r="Z215" s="111"/>
    </row>
    <row r="216" spans="1:26" s="45" customFormat="1">
      <c r="A216" s="128">
        <v>684</v>
      </c>
      <c r="B216" s="124" t="s">
        <v>886</v>
      </c>
      <c r="C216" s="416">
        <v>38667</v>
      </c>
      <c r="D216" s="420">
        <v>0</v>
      </c>
      <c r="E216" s="428">
        <v>0</v>
      </c>
      <c r="F216" s="158">
        <v>3</v>
      </c>
      <c r="G216" s="427">
        <v>7.7585538055706418E-5</v>
      </c>
      <c r="H216" s="272">
        <v>16820</v>
      </c>
      <c r="I216" s="15">
        <v>16420</v>
      </c>
      <c r="J216" s="337">
        <v>1.0243605359317904</v>
      </c>
      <c r="K216" s="435">
        <v>1.0245829690702166</v>
      </c>
      <c r="L216" s="442">
        <v>0.66935527243067505</v>
      </c>
      <c r="M216" s="14">
        <f>Lisäosat[[#This Row],[Koefficient för främjande av välfärd och hälsa (HYTE) (inkl. Kultur-indikator)]]*Lisäosat[[#This Row],[Invånarantal 31.12.2022]]</f>
        <v>25881.960319076912</v>
      </c>
      <c r="N216" s="435">
        <f>Lisäosat[[#This Row],[Koefficient för främjande av välfärd och hälsa (HYTE) (inkl. Kultur-indikator)]]/$N$7</f>
        <v>0.97764066965249807</v>
      </c>
      <c r="O216" s="447">
        <v>0</v>
      </c>
      <c r="P216" s="200">
        <v>0</v>
      </c>
      <c r="Q216" s="162">
        <v>0</v>
      </c>
      <c r="R216" s="162">
        <v>518989.90061199863</v>
      </c>
      <c r="S216" s="162">
        <v>729964.95754538011</v>
      </c>
      <c r="T216" s="162">
        <v>0</v>
      </c>
      <c r="U216" s="314">
        <f t="shared" si="4"/>
        <v>1248954.8581573786</v>
      </c>
      <c r="V216" s="44"/>
      <c r="W216" s="44"/>
      <c r="X216" s="110"/>
      <c r="Y216" s="110"/>
      <c r="Z216" s="111"/>
    </row>
    <row r="217" spans="1:26" s="45" customFormat="1">
      <c r="A217" s="128">
        <v>686</v>
      </c>
      <c r="B217" s="124" t="s">
        <v>212</v>
      </c>
      <c r="C217" s="416">
        <v>2964</v>
      </c>
      <c r="D217" s="420">
        <v>1.22455</v>
      </c>
      <c r="E217" s="428">
        <v>0</v>
      </c>
      <c r="F217" s="158">
        <v>0</v>
      </c>
      <c r="G217" s="427">
        <v>0</v>
      </c>
      <c r="H217" s="272">
        <v>868</v>
      </c>
      <c r="I217" s="15">
        <v>1032</v>
      </c>
      <c r="J217" s="337">
        <v>0.84108527131782951</v>
      </c>
      <c r="K217" s="435">
        <v>0.841267907440582</v>
      </c>
      <c r="L217" s="442">
        <v>0.66547007373647105</v>
      </c>
      <c r="M217" s="14">
        <f>Lisäosat[[#This Row],[Koefficient för främjande av välfärd och hälsa (HYTE) (inkl. Kultur-indikator)]]*Lisäosat[[#This Row],[Invånarantal 31.12.2022]]</f>
        <v>1972.4532985549001</v>
      </c>
      <c r="N217" s="435">
        <f>Lisäosat[[#This Row],[Koefficient för främjande av välfärd och hälsa (HYTE) (inkl. Kultur-indikator)]]/$N$7</f>
        <v>0.97196606244526496</v>
      </c>
      <c r="O217" s="447">
        <v>0</v>
      </c>
      <c r="P217" s="200">
        <v>340761.82268700004</v>
      </c>
      <c r="Q217" s="162">
        <v>0</v>
      </c>
      <c r="R217" s="162">
        <v>32665.086817265892</v>
      </c>
      <c r="S217" s="162">
        <v>55630.32206948474</v>
      </c>
      <c r="T217" s="162">
        <v>0</v>
      </c>
      <c r="U217" s="314">
        <f t="shared" si="4"/>
        <v>429057.23157375067</v>
      </c>
      <c r="V217" s="44"/>
      <c r="W217" s="44"/>
      <c r="X217" s="110"/>
      <c r="Y217" s="110"/>
      <c r="Z217" s="111"/>
    </row>
    <row r="218" spans="1:26" s="45" customFormat="1">
      <c r="A218" s="128">
        <v>687</v>
      </c>
      <c r="B218" s="124" t="s">
        <v>213</v>
      </c>
      <c r="C218" s="416">
        <v>1477</v>
      </c>
      <c r="D218" s="420">
        <v>1.7679666666666667</v>
      </c>
      <c r="E218" s="428">
        <v>0</v>
      </c>
      <c r="F218" s="158">
        <v>0</v>
      </c>
      <c r="G218" s="427">
        <v>0</v>
      </c>
      <c r="H218" s="272">
        <v>407</v>
      </c>
      <c r="I218" s="15">
        <v>449</v>
      </c>
      <c r="J218" s="337">
        <v>0.90645879732739421</v>
      </c>
      <c r="K218" s="435">
        <v>0.90665562888041773</v>
      </c>
      <c r="L218" s="442">
        <v>0.441752683243119</v>
      </c>
      <c r="M218" s="14">
        <f>Lisäosat[[#This Row],[Koefficient för främjande av välfärd och hälsa (HYTE) (inkl. Kultur-indikator)]]*Lisäosat[[#This Row],[Invånarantal 31.12.2022]]</f>
        <v>652.46871315008673</v>
      </c>
      <c r="N218" s="435">
        <f>Lisäosat[[#This Row],[Koefficient för främjande av välfärd och hälsa (HYTE) (inkl. Kultur-indikator)]]/$N$7</f>
        <v>0.64521100655305574</v>
      </c>
      <c r="O218" s="447">
        <v>0</v>
      </c>
      <c r="P218" s="200">
        <v>490321.316177</v>
      </c>
      <c r="Q218" s="162">
        <v>0</v>
      </c>
      <c r="R218" s="162">
        <v>17542.607766518537</v>
      </c>
      <c r="S218" s="162">
        <v>18401.979240468852</v>
      </c>
      <c r="T218" s="162">
        <v>0</v>
      </c>
      <c r="U218" s="314">
        <f t="shared" si="4"/>
        <v>526265.90318398736</v>
      </c>
      <c r="V218" s="44"/>
      <c r="W218" s="44"/>
      <c r="X218" s="110"/>
      <c r="Y218" s="110"/>
      <c r="Z218" s="111"/>
    </row>
    <row r="219" spans="1:26" s="45" customFormat="1">
      <c r="A219" s="128">
        <v>689</v>
      </c>
      <c r="B219" s="124" t="s">
        <v>214</v>
      </c>
      <c r="C219" s="416">
        <v>3093</v>
      </c>
      <c r="D219" s="420">
        <v>1.0862000000000001</v>
      </c>
      <c r="E219" s="428">
        <v>0</v>
      </c>
      <c r="F219" s="158">
        <v>0</v>
      </c>
      <c r="G219" s="427">
        <v>0</v>
      </c>
      <c r="H219" s="272">
        <v>894</v>
      </c>
      <c r="I219" s="15">
        <v>963</v>
      </c>
      <c r="J219" s="337">
        <v>0.92834890965732086</v>
      </c>
      <c r="K219" s="435">
        <v>0.92855049450395077</v>
      </c>
      <c r="L219" s="442">
        <v>0.60035673452594596</v>
      </c>
      <c r="M219" s="14">
        <f>Lisäosat[[#This Row],[Koefficient för främjande av välfärd och hälsa (HYTE) (inkl. Kultur-indikator)]]*Lisäosat[[#This Row],[Invånarantal 31.12.2022]]</f>
        <v>1856.9033798887508</v>
      </c>
      <c r="N219" s="435">
        <f>Lisäosat[[#This Row],[Koefficient för främjande av välfärd och hälsa (HYTE) (inkl. Kultur-indikator)]]/$N$7</f>
        <v>0.87686342985088139</v>
      </c>
      <c r="O219" s="447">
        <v>0</v>
      </c>
      <c r="P219" s="200">
        <v>315417.60449100006</v>
      </c>
      <c r="Q219" s="162">
        <v>0</v>
      </c>
      <c r="R219" s="162">
        <v>37623.287501459425</v>
      </c>
      <c r="S219" s="162">
        <v>52371.39614449066</v>
      </c>
      <c r="T219" s="162">
        <v>0</v>
      </c>
      <c r="U219" s="314">
        <f t="shared" si="4"/>
        <v>405412.28813695011</v>
      </c>
      <c r="V219" s="44"/>
      <c r="W219" s="44"/>
      <c r="X219" s="110"/>
      <c r="Y219" s="110"/>
      <c r="Z219" s="111"/>
    </row>
    <row r="220" spans="1:26" s="45" customFormat="1">
      <c r="A220" s="128">
        <v>691</v>
      </c>
      <c r="B220" s="124" t="s">
        <v>215</v>
      </c>
      <c r="C220" s="416">
        <v>2636</v>
      </c>
      <c r="D220" s="420">
        <v>1.246</v>
      </c>
      <c r="E220" s="428">
        <v>0</v>
      </c>
      <c r="F220" s="158">
        <v>0</v>
      </c>
      <c r="G220" s="427">
        <v>0</v>
      </c>
      <c r="H220" s="272">
        <v>904</v>
      </c>
      <c r="I220" s="15">
        <v>980</v>
      </c>
      <c r="J220" s="337">
        <v>0.92244897959183669</v>
      </c>
      <c r="K220" s="435">
        <v>0.92264928330754159</v>
      </c>
      <c r="L220" s="442">
        <v>0.58156177990236801</v>
      </c>
      <c r="M220" s="14">
        <f>Lisäosat[[#This Row],[Koefficient för främjande av välfärd och hälsa (HYTE) (inkl. Kultur-indikator)]]*Lisäosat[[#This Row],[Invånarantal 31.12.2022]]</f>
        <v>1532.9968518226422</v>
      </c>
      <c r="N220" s="435">
        <f>Lisäosat[[#This Row],[Koefficient för främjande av välfärd och hälsa (HYTE) (inkl. Kultur-indikator)]]/$N$7</f>
        <v>0.84941207063836976</v>
      </c>
      <c r="O220" s="447">
        <v>0</v>
      </c>
      <c r="P220" s="200">
        <v>308361.15156000003</v>
      </c>
      <c r="Q220" s="162">
        <v>0</v>
      </c>
      <c r="R220" s="162">
        <v>31860.555991462701</v>
      </c>
      <c r="S220" s="162">
        <v>43236.059713494957</v>
      </c>
      <c r="T220" s="162">
        <v>0</v>
      </c>
      <c r="U220" s="314">
        <f t="shared" si="4"/>
        <v>383457.76726495771</v>
      </c>
      <c r="V220" s="44"/>
      <c r="W220" s="44"/>
      <c r="X220" s="110"/>
      <c r="Y220" s="110"/>
      <c r="Z220" s="111"/>
    </row>
    <row r="221" spans="1:26" s="45" customFormat="1">
      <c r="A221" s="128">
        <v>694</v>
      </c>
      <c r="B221" s="124" t="s">
        <v>216</v>
      </c>
      <c r="C221" s="416">
        <v>28349</v>
      </c>
      <c r="D221" s="420">
        <v>0</v>
      </c>
      <c r="E221" s="428">
        <v>0</v>
      </c>
      <c r="F221" s="158">
        <v>2</v>
      </c>
      <c r="G221" s="427">
        <v>7.0549225722247702E-5</v>
      </c>
      <c r="H221" s="272">
        <v>11711</v>
      </c>
      <c r="I221" s="15">
        <v>12233</v>
      </c>
      <c r="J221" s="337">
        <v>0.95732853756233138</v>
      </c>
      <c r="K221" s="435">
        <v>0.95753641514414511</v>
      </c>
      <c r="L221" s="442">
        <v>0.763497474255041</v>
      </c>
      <c r="M221" s="14">
        <f>Lisäosat[[#This Row],[Koefficient för främjande av välfärd och hälsa (HYTE) (inkl. Kultur-indikator)]]*Lisäosat[[#This Row],[Invånarantal 31.12.2022]]</f>
        <v>21644.389897656158</v>
      </c>
      <c r="N221" s="435">
        <f>Lisäosat[[#This Row],[Koefficient för främjande av välfärd och hälsa (HYTE) (inkl. Kultur-indikator)]]/$N$7</f>
        <v>1.1151420071707829</v>
      </c>
      <c r="O221" s="447">
        <v>0</v>
      </c>
      <c r="P221" s="200">
        <v>0</v>
      </c>
      <c r="Q221" s="162">
        <v>0</v>
      </c>
      <c r="R221" s="162">
        <v>355602.11781126994</v>
      </c>
      <c r="S221" s="162">
        <v>610450.13430040411</v>
      </c>
      <c r="T221" s="162">
        <v>0</v>
      </c>
      <c r="U221" s="314">
        <f t="shared" si="4"/>
        <v>966052.25211167405</v>
      </c>
      <c r="V221" s="44"/>
      <c r="W221" s="44"/>
      <c r="X221" s="110"/>
      <c r="Y221" s="110"/>
      <c r="Z221" s="111"/>
    </row>
    <row r="222" spans="1:26" s="45" customFormat="1">
      <c r="A222" s="128">
        <v>697</v>
      </c>
      <c r="B222" s="124" t="s">
        <v>217</v>
      </c>
      <c r="C222" s="416">
        <v>1174</v>
      </c>
      <c r="D222" s="420">
        <v>1.0741833333333333</v>
      </c>
      <c r="E222" s="428">
        <v>0</v>
      </c>
      <c r="F222" s="158">
        <v>0</v>
      </c>
      <c r="G222" s="427">
        <v>0</v>
      </c>
      <c r="H222" s="272">
        <v>280</v>
      </c>
      <c r="I222" s="15">
        <v>433</v>
      </c>
      <c r="J222" s="337">
        <v>0.64665127020785218</v>
      </c>
      <c r="K222" s="435">
        <v>0.64679168626885231</v>
      </c>
      <c r="L222" s="442">
        <v>0.80262870956693899</v>
      </c>
      <c r="M222" s="14">
        <f>Lisäosat[[#This Row],[Koefficient för främjande av välfärd och hälsa (HYTE) (inkl. Kultur-indikator)]]*Lisäosat[[#This Row],[Invånarantal 31.12.2022]]</f>
        <v>942.28610503158643</v>
      </c>
      <c r="N222" s="435">
        <f>Lisäosat[[#This Row],[Koefficient för främjande av välfärd och hälsa (HYTE) (inkl. Kultur-indikator)]]/$N$7</f>
        <v>1.1722959412179905</v>
      </c>
      <c r="O222" s="447">
        <v>0</v>
      </c>
      <c r="P222" s="200">
        <v>118397.5504415</v>
      </c>
      <c r="Q222" s="162">
        <v>0</v>
      </c>
      <c r="R222" s="162">
        <v>9947.2680598031875</v>
      </c>
      <c r="S222" s="162">
        <v>26575.878649655369</v>
      </c>
      <c r="T222" s="162">
        <v>0</v>
      </c>
      <c r="U222" s="314">
        <f t="shared" si="4"/>
        <v>154920.69715095856</v>
      </c>
      <c r="V222" s="44"/>
      <c r="W222" s="44"/>
      <c r="X222" s="110"/>
      <c r="Y222" s="110"/>
      <c r="Z222" s="111"/>
    </row>
    <row r="223" spans="1:26" s="45" customFormat="1">
      <c r="A223" s="128">
        <v>698</v>
      </c>
      <c r="B223" s="124" t="s">
        <v>218</v>
      </c>
      <c r="C223" s="416">
        <v>64535</v>
      </c>
      <c r="D223" s="420">
        <v>0</v>
      </c>
      <c r="E223" s="428">
        <v>0</v>
      </c>
      <c r="F223" s="158">
        <v>197</v>
      </c>
      <c r="G223" s="427">
        <v>3.0526071124196172E-3</v>
      </c>
      <c r="H223" s="272">
        <v>27213</v>
      </c>
      <c r="I223" s="15">
        <v>27798</v>
      </c>
      <c r="J223" s="337">
        <v>0.97895532052665657</v>
      </c>
      <c r="K223" s="435">
        <v>0.97916789422184058</v>
      </c>
      <c r="L223" s="442">
        <v>0.66041850043985495</v>
      </c>
      <c r="M223" s="14">
        <f>Lisäosat[[#This Row],[Koefficient för främjande av välfärd och hälsa (HYTE) (inkl. Kultur-indikator)]]*Lisäosat[[#This Row],[Invånarantal 31.12.2022]]</f>
        <v>42620.107925886041</v>
      </c>
      <c r="N223" s="435">
        <f>Lisäosat[[#This Row],[Koefficient för främjande av välfärd och hälsa (HYTE) (inkl. Kultur-indikator)]]/$N$7</f>
        <v>0.96458788271931983</v>
      </c>
      <c r="O223" s="447">
        <v>0.78345518283194548</v>
      </c>
      <c r="P223" s="200">
        <v>0</v>
      </c>
      <c r="Q223" s="162">
        <v>0</v>
      </c>
      <c r="R223" s="162">
        <v>827796.86070224491</v>
      </c>
      <c r="S223" s="162">
        <v>1202041.3017080352</v>
      </c>
      <c r="T223" s="162">
        <v>517737.26949437032</v>
      </c>
      <c r="U223" s="314">
        <f t="shared" si="4"/>
        <v>2547575.4319046503</v>
      </c>
      <c r="V223" s="44"/>
      <c r="W223" s="44"/>
      <c r="X223" s="110"/>
      <c r="Y223" s="110"/>
      <c r="Z223" s="111"/>
    </row>
    <row r="224" spans="1:26" s="45" customFormat="1">
      <c r="A224" s="128">
        <v>700</v>
      </c>
      <c r="B224" s="124" t="s">
        <v>219</v>
      </c>
      <c r="C224" s="416">
        <v>4842</v>
      </c>
      <c r="D224" s="420">
        <v>7.9149999999999998E-2</v>
      </c>
      <c r="E224" s="428">
        <v>0</v>
      </c>
      <c r="F224" s="158">
        <v>0</v>
      </c>
      <c r="G224" s="427">
        <v>0</v>
      </c>
      <c r="H224" s="272">
        <v>1006</v>
      </c>
      <c r="I224" s="15">
        <v>1726</v>
      </c>
      <c r="J224" s="337">
        <v>0.58285052143684823</v>
      </c>
      <c r="K224" s="435">
        <v>0.58297708358578793</v>
      </c>
      <c r="L224" s="442">
        <v>0.703165131478385</v>
      </c>
      <c r="M224" s="14">
        <f>Lisäosat[[#This Row],[Koefficient för främjande av välfärd och hälsa (HYTE) (inkl. Kultur-indikator)]]*Lisäosat[[#This Row],[Invånarantal 31.12.2022]]</f>
        <v>3404.7255666183401</v>
      </c>
      <c r="N224" s="435">
        <f>Lisäosat[[#This Row],[Koefficient för främjande av välfärd och hälsa (HYTE) (inkl. Kultur-indikator)]]/$N$7</f>
        <v>1.0270223576763018</v>
      </c>
      <c r="O224" s="447">
        <v>0</v>
      </c>
      <c r="P224" s="200">
        <v>23987.260737000001</v>
      </c>
      <c r="Q224" s="162">
        <v>0</v>
      </c>
      <c r="R224" s="162">
        <v>36978.353007263242</v>
      </c>
      <c r="S224" s="162">
        <v>96025.583960823686</v>
      </c>
      <c r="T224" s="162">
        <v>0</v>
      </c>
      <c r="U224" s="314">
        <f t="shared" si="4"/>
        <v>156991.19770508693</v>
      </c>
      <c r="V224" s="44"/>
      <c r="W224" s="44"/>
      <c r="X224" s="110"/>
      <c r="Y224" s="110"/>
      <c r="Z224" s="111"/>
    </row>
    <row r="225" spans="1:26" s="45" customFormat="1">
      <c r="A225" s="128">
        <v>702</v>
      </c>
      <c r="B225" s="124" t="s">
        <v>220</v>
      </c>
      <c r="C225" s="416">
        <v>4114</v>
      </c>
      <c r="D225" s="420">
        <v>1.0883333333333334</v>
      </c>
      <c r="E225" s="428">
        <v>0</v>
      </c>
      <c r="F225" s="158">
        <v>0</v>
      </c>
      <c r="G225" s="427">
        <v>0</v>
      </c>
      <c r="H225" s="272">
        <v>1400</v>
      </c>
      <c r="I225" s="15">
        <v>1463</v>
      </c>
      <c r="J225" s="337">
        <v>0.9569377990430622</v>
      </c>
      <c r="K225" s="435">
        <v>0.95714559177858194</v>
      </c>
      <c r="L225" s="442">
        <v>0.64147035020989396</v>
      </c>
      <c r="M225" s="14">
        <f>Lisäosat[[#This Row],[Koefficient för främjande av välfärd och hälsa (HYTE) (inkl. Kultur-indikator)]]*Lisäosat[[#This Row],[Invånarantal 31.12.2022]]</f>
        <v>2639.0090207635039</v>
      </c>
      <c r="N225" s="435">
        <f>Lisäosat[[#This Row],[Koefficient för främjande av välfärd och hälsa (HYTE) (inkl. Kultur-indikator)]]/$N$7</f>
        <v>0.936912770499428</v>
      </c>
      <c r="O225" s="447">
        <v>0</v>
      </c>
      <c r="P225" s="200">
        <v>420361.01195000001</v>
      </c>
      <c r="Q225" s="162">
        <v>0</v>
      </c>
      <c r="R225" s="162">
        <v>51583.830235959824</v>
      </c>
      <c r="S225" s="162">
        <v>74429.605951587029</v>
      </c>
      <c r="T225" s="162">
        <v>0</v>
      </c>
      <c r="U225" s="314">
        <f t="shared" si="4"/>
        <v>546374.44813754689</v>
      </c>
      <c r="V225" s="44"/>
      <c r="W225" s="44"/>
      <c r="X225" s="110"/>
      <c r="Y225" s="110"/>
      <c r="Z225" s="111"/>
    </row>
    <row r="226" spans="1:26" s="45" customFormat="1">
      <c r="A226" s="128">
        <v>704</v>
      </c>
      <c r="B226" s="124" t="s">
        <v>221</v>
      </c>
      <c r="C226" s="416">
        <v>6428</v>
      </c>
      <c r="D226" s="420">
        <v>0</v>
      </c>
      <c r="E226" s="428">
        <v>0</v>
      </c>
      <c r="F226" s="158">
        <v>0</v>
      </c>
      <c r="G226" s="427">
        <v>0</v>
      </c>
      <c r="H226" s="272">
        <v>2008</v>
      </c>
      <c r="I226" s="15">
        <v>2986</v>
      </c>
      <c r="J226" s="337">
        <v>0.67247153382451441</v>
      </c>
      <c r="K226" s="435">
        <v>0.67261755658556777</v>
      </c>
      <c r="L226" s="442">
        <v>0.81464276330241003</v>
      </c>
      <c r="M226" s="14">
        <f>Lisäosat[[#This Row],[Koefficient för främjande av välfärd och hälsa (HYTE) (inkl. Kultur-indikator)]]*Lisäosat[[#This Row],[Invånarantal 31.12.2022]]</f>
        <v>5236.5236825078919</v>
      </c>
      <c r="N226" s="435">
        <f>Lisäosat[[#This Row],[Koefficient för främjande av välfärd och hälsa (HYTE) (inkl. Kultur-indikator)]]/$N$7</f>
        <v>1.1898433155690358</v>
      </c>
      <c r="O226" s="447">
        <v>0.52944698412708358</v>
      </c>
      <c r="P226" s="200">
        <v>0</v>
      </c>
      <c r="Q226" s="162">
        <v>0</v>
      </c>
      <c r="R226" s="162">
        <v>56638.972063889589</v>
      </c>
      <c r="S226" s="162">
        <v>147688.92079514556</v>
      </c>
      <c r="T226" s="162">
        <v>34849.640591041461</v>
      </c>
      <c r="U226" s="314">
        <f t="shared" si="4"/>
        <v>239177.53345007659</v>
      </c>
      <c r="V226" s="44"/>
      <c r="W226" s="44"/>
      <c r="X226" s="110"/>
      <c r="Y226" s="110"/>
      <c r="Z226" s="111"/>
    </row>
    <row r="227" spans="1:26" s="45" customFormat="1">
      <c r="A227" s="128">
        <v>707</v>
      </c>
      <c r="B227" s="124" t="s">
        <v>222</v>
      </c>
      <c r="C227" s="416">
        <v>1960</v>
      </c>
      <c r="D227" s="420">
        <v>1.4392333333333334</v>
      </c>
      <c r="E227" s="428">
        <v>0</v>
      </c>
      <c r="F227" s="158">
        <v>0</v>
      </c>
      <c r="G227" s="427">
        <v>0</v>
      </c>
      <c r="H227" s="272">
        <v>491</v>
      </c>
      <c r="I227" s="15">
        <v>614</v>
      </c>
      <c r="J227" s="337">
        <v>0.79967426710097722</v>
      </c>
      <c r="K227" s="435">
        <v>0.79984791109711972</v>
      </c>
      <c r="L227" s="442">
        <v>0.69707981096372695</v>
      </c>
      <c r="M227" s="14">
        <f>Lisäosat[[#This Row],[Koefficient för främjande av välfärd och hälsa (HYTE) (inkl. Kultur-indikator)]]*Lisäosat[[#This Row],[Invånarantal 31.12.2022]]</f>
        <v>1366.2764294889048</v>
      </c>
      <c r="N227" s="435">
        <f>Lisäosat[[#This Row],[Koefficient för främjande av välfärd och hälsa (HYTE) (inkl. Kultur-indikator)]]/$N$7</f>
        <v>1.0181343170974975</v>
      </c>
      <c r="O227" s="447">
        <v>0</v>
      </c>
      <c r="P227" s="200">
        <v>264839.94614000001</v>
      </c>
      <c r="Q227" s="162">
        <v>0</v>
      </c>
      <c r="R227" s="162">
        <v>20536.894965329644</v>
      </c>
      <c r="S227" s="162">
        <v>38533.940379779247</v>
      </c>
      <c r="T227" s="162">
        <v>0</v>
      </c>
      <c r="U227" s="314">
        <f t="shared" si="4"/>
        <v>323910.78148510895</v>
      </c>
      <c r="V227" s="44"/>
      <c r="W227" s="44"/>
      <c r="X227" s="110"/>
      <c r="Y227" s="110"/>
      <c r="Z227" s="111"/>
    </row>
    <row r="228" spans="1:26" s="45" customFormat="1">
      <c r="A228" s="128">
        <v>710</v>
      </c>
      <c r="B228" s="124" t="s">
        <v>887</v>
      </c>
      <c r="C228" s="416">
        <v>27306</v>
      </c>
      <c r="D228" s="420">
        <v>0</v>
      </c>
      <c r="E228" s="428">
        <v>0</v>
      </c>
      <c r="F228" s="158">
        <v>1</v>
      </c>
      <c r="G228" s="427">
        <v>3.6621987841500034E-5</v>
      </c>
      <c r="H228" s="272">
        <v>9758</v>
      </c>
      <c r="I228" s="15">
        <v>11304</v>
      </c>
      <c r="J228" s="337">
        <v>0.86323425336164195</v>
      </c>
      <c r="K228" s="435">
        <v>0.86342169898985277</v>
      </c>
      <c r="L228" s="442">
        <v>0.48874187543994502</v>
      </c>
      <c r="M228" s="14">
        <f>Lisäosat[[#This Row],[Koefficient för främjande av välfärd och hälsa (HYTE) (inkl. Kultur-indikator)]]*Lisäosat[[#This Row],[Invånarantal 31.12.2022]]</f>
        <v>13345.585650763138</v>
      </c>
      <c r="N228" s="435">
        <f>Lisäosat[[#This Row],[Koefficient för främjande av välfärd och hälsa (HYTE) (inkl. Kultur-indikator)]]/$N$7</f>
        <v>0.71384204184604028</v>
      </c>
      <c r="O228" s="447">
        <v>0</v>
      </c>
      <c r="P228" s="200">
        <v>0</v>
      </c>
      <c r="Q228" s="162">
        <v>0</v>
      </c>
      <c r="R228" s="162">
        <v>308853.36715528165</v>
      </c>
      <c r="S228" s="162">
        <v>376393.81804465241</v>
      </c>
      <c r="T228" s="162">
        <v>0</v>
      </c>
      <c r="U228" s="314">
        <f t="shared" si="4"/>
        <v>685247.18519993406</v>
      </c>
      <c r="V228" s="44"/>
      <c r="W228" s="44"/>
      <c r="X228" s="110"/>
      <c r="Y228" s="110"/>
      <c r="Z228" s="111"/>
    </row>
    <row r="229" spans="1:26" s="45" customFormat="1">
      <c r="A229" s="128">
        <v>729</v>
      </c>
      <c r="B229" s="124" t="s">
        <v>224</v>
      </c>
      <c r="C229" s="416">
        <v>8975</v>
      </c>
      <c r="D229" s="420">
        <v>0.7809166666666667</v>
      </c>
      <c r="E229" s="428">
        <v>0</v>
      </c>
      <c r="F229" s="158">
        <v>0</v>
      </c>
      <c r="G229" s="427">
        <v>0</v>
      </c>
      <c r="H229" s="272">
        <v>2873</v>
      </c>
      <c r="I229" s="15">
        <v>3070</v>
      </c>
      <c r="J229" s="337">
        <v>0.93583061889250818</v>
      </c>
      <c r="K229" s="435">
        <v>0.93603382834298376</v>
      </c>
      <c r="L229" s="442">
        <v>0.64043894185166195</v>
      </c>
      <c r="M229" s="14">
        <f>Lisäosat[[#This Row],[Koefficient för främjande av välfärd och hälsa (HYTE) (inkl. Kultur-indikator)]]*Lisäosat[[#This Row],[Invånarantal 31.12.2022]]</f>
        <v>5747.9395031186659</v>
      </c>
      <c r="N229" s="435">
        <f>Lisäosat[[#This Row],[Koefficient för främjande av välfärd och hälsa (HYTE) (inkl. Kultur-indikator)]]/$N$7</f>
        <v>0.93540632571657689</v>
      </c>
      <c r="O229" s="447">
        <v>0</v>
      </c>
      <c r="P229" s="200">
        <v>438676.22814583336</v>
      </c>
      <c r="Q229" s="162">
        <v>0</v>
      </c>
      <c r="R229" s="162">
        <v>110051.83728285546</v>
      </c>
      <c r="S229" s="162">
        <v>162112.69794254421</v>
      </c>
      <c r="T229" s="162">
        <v>0</v>
      </c>
      <c r="U229" s="314">
        <f t="shared" si="4"/>
        <v>710840.76337123301</v>
      </c>
      <c r="V229" s="44"/>
      <c r="W229" s="44"/>
      <c r="X229" s="110"/>
      <c r="Y229" s="110"/>
      <c r="Z229" s="111"/>
    </row>
    <row r="230" spans="1:26" s="45" customFormat="1">
      <c r="A230" s="128">
        <v>732</v>
      </c>
      <c r="B230" s="124" t="s">
        <v>225</v>
      </c>
      <c r="C230" s="416">
        <v>3336</v>
      </c>
      <c r="D230" s="420">
        <v>1.7943166666666666</v>
      </c>
      <c r="E230" s="428">
        <v>0</v>
      </c>
      <c r="F230" s="158">
        <v>2</v>
      </c>
      <c r="G230" s="427">
        <v>5.9952038369304552E-4</v>
      </c>
      <c r="H230" s="272">
        <v>1072</v>
      </c>
      <c r="I230" s="15">
        <v>1151</v>
      </c>
      <c r="J230" s="337">
        <v>0.93136403127715028</v>
      </c>
      <c r="K230" s="435">
        <v>0.93156627083756616</v>
      </c>
      <c r="L230" s="442">
        <v>0.68756954455394703</v>
      </c>
      <c r="M230" s="14">
        <f>Lisäosat[[#This Row],[Koefficient för främjande av välfärd och hälsa (HYTE) (inkl. Kultur-indikator)]]*Lisäosat[[#This Row],[Invånarantal 31.12.2022]]</f>
        <v>2293.7320006319674</v>
      </c>
      <c r="N230" s="435">
        <f>Lisäosat[[#This Row],[Koefficient för främjande av välfärd och hälsa (HYTE) (inkl. Kultur-indikator)]]/$N$7</f>
        <v>1.0042439010443487</v>
      </c>
      <c r="O230" s="447">
        <v>0</v>
      </c>
      <c r="P230" s="200">
        <v>1123961.2519080001</v>
      </c>
      <c r="Q230" s="162">
        <v>0</v>
      </c>
      <c r="R230" s="162">
        <v>40710.936541634983</v>
      </c>
      <c r="S230" s="162">
        <v>64691.544296499014</v>
      </c>
      <c r="T230" s="162">
        <v>0</v>
      </c>
      <c r="U230" s="314">
        <f t="shared" si="4"/>
        <v>1229363.7327461343</v>
      </c>
      <c r="V230" s="44"/>
      <c r="W230" s="44"/>
      <c r="X230" s="110"/>
      <c r="Y230" s="110"/>
      <c r="Z230" s="111"/>
    </row>
    <row r="231" spans="1:26" s="45" customFormat="1">
      <c r="A231" s="128">
        <v>734</v>
      </c>
      <c r="B231" s="124" t="s">
        <v>226</v>
      </c>
      <c r="C231" s="416">
        <v>50933</v>
      </c>
      <c r="D231" s="420">
        <v>0</v>
      </c>
      <c r="E231" s="428">
        <v>0</v>
      </c>
      <c r="F231" s="158">
        <v>0</v>
      </c>
      <c r="G231" s="427">
        <v>0</v>
      </c>
      <c r="H231" s="272">
        <v>18226</v>
      </c>
      <c r="I231" s="15">
        <v>20802</v>
      </c>
      <c r="J231" s="337">
        <v>0.87616575329295265</v>
      </c>
      <c r="K231" s="435">
        <v>0.87635600691113713</v>
      </c>
      <c r="L231" s="442">
        <v>0.632436347978233</v>
      </c>
      <c r="M231" s="14">
        <f>Lisäosat[[#This Row],[Koefficient för främjande av välfärd och hälsa (HYTE) (inkl. Kultur-indikator)]]*Lisäosat[[#This Row],[Invånarantal 31.12.2022]]</f>
        <v>32211.880511575342</v>
      </c>
      <c r="N231" s="435">
        <f>Lisäosat[[#This Row],[Koefficient för främjande av välfärd och hälsa (HYTE) (inkl. Kultur-indikator)]]/$N$7</f>
        <v>0.92371797192955807</v>
      </c>
      <c r="O231" s="447">
        <v>0</v>
      </c>
      <c r="P231" s="200">
        <v>0</v>
      </c>
      <c r="Q231" s="162">
        <v>0</v>
      </c>
      <c r="R231" s="162">
        <v>584724.27055006474</v>
      </c>
      <c r="S231" s="162">
        <v>908491.61733540474</v>
      </c>
      <c r="T231" s="162">
        <v>0</v>
      </c>
      <c r="U231" s="314">
        <f t="shared" si="4"/>
        <v>1493215.8878854695</v>
      </c>
      <c r="V231" s="44"/>
      <c r="W231" s="44"/>
      <c r="X231" s="110"/>
      <c r="Y231" s="110"/>
      <c r="Z231" s="111"/>
    </row>
    <row r="232" spans="1:26" s="45" customFormat="1">
      <c r="A232" s="128">
        <v>738</v>
      </c>
      <c r="B232" s="124" t="s">
        <v>888</v>
      </c>
      <c r="C232" s="416">
        <v>2917</v>
      </c>
      <c r="D232" s="420">
        <v>0</v>
      </c>
      <c r="E232" s="428">
        <v>0</v>
      </c>
      <c r="F232" s="158">
        <v>0</v>
      </c>
      <c r="G232" s="427">
        <v>0</v>
      </c>
      <c r="H232" s="272">
        <v>730</v>
      </c>
      <c r="I232" s="15">
        <v>1272</v>
      </c>
      <c r="J232" s="337">
        <v>0.57389937106918243</v>
      </c>
      <c r="K232" s="435">
        <v>0.57402398953482014</v>
      </c>
      <c r="L232" s="442">
        <v>0.38461521416004801</v>
      </c>
      <c r="M232" s="14">
        <f>Lisäosat[[#This Row],[Koefficient för främjande av välfärd och hälsa (HYTE) (inkl. Kultur-indikator)]]*Lisäosat[[#This Row],[Invånarantal 31.12.2022]]</f>
        <v>1121.92257970486</v>
      </c>
      <c r="N232" s="435">
        <f>Lisäosat[[#This Row],[Koefficient för främjande av välfärd och hälsa (HYTE) (inkl. Kultur-indikator)]]/$N$7</f>
        <v>0.56175769582648971</v>
      </c>
      <c r="O232" s="447">
        <v>0</v>
      </c>
      <c r="P232" s="200">
        <v>0</v>
      </c>
      <c r="Q232" s="162">
        <v>0</v>
      </c>
      <c r="R232" s="162">
        <v>21935.006504897221</v>
      </c>
      <c r="S232" s="162">
        <v>31642.277407396559</v>
      </c>
      <c r="T232" s="162">
        <v>0</v>
      </c>
      <c r="U232" s="314">
        <f t="shared" si="4"/>
        <v>53577.28391229378</v>
      </c>
      <c r="V232" s="44"/>
      <c r="W232" s="44"/>
      <c r="X232" s="110"/>
      <c r="Y232" s="110"/>
      <c r="Z232" s="111"/>
    </row>
    <row r="233" spans="1:26" s="45" customFormat="1">
      <c r="A233" s="128">
        <v>739</v>
      </c>
      <c r="B233" s="124" t="s">
        <v>228</v>
      </c>
      <c r="C233" s="416">
        <v>3256</v>
      </c>
      <c r="D233" s="420">
        <v>0.60026666666666662</v>
      </c>
      <c r="E233" s="428">
        <v>0</v>
      </c>
      <c r="F233" s="158">
        <v>0</v>
      </c>
      <c r="G233" s="427">
        <v>0</v>
      </c>
      <c r="H233" s="272">
        <v>940</v>
      </c>
      <c r="I233" s="15">
        <v>1148</v>
      </c>
      <c r="J233" s="337">
        <v>0.81881533101045301</v>
      </c>
      <c r="K233" s="435">
        <v>0.81899313136245744</v>
      </c>
      <c r="L233" s="442">
        <v>0.73120088604151701</v>
      </c>
      <c r="M233" s="14">
        <f>Lisäosat[[#This Row],[Koefficient för främjande av välfärd och hälsa (HYTE) (inkl. Kultur-indikator)]]*Lisäosat[[#This Row],[Invånarantal 31.12.2022]]</f>
        <v>2380.7900849511793</v>
      </c>
      <c r="N233" s="435">
        <f>Lisäosat[[#This Row],[Koefficient för främjande av välfärd och hälsa (HYTE) (inkl. Kultur-indikator)]]/$N$7</f>
        <v>1.0679705581226533</v>
      </c>
      <c r="O233" s="447">
        <v>0</v>
      </c>
      <c r="P233" s="200">
        <v>122330.16881066667</v>
      </c>
      <c r="Q233" s="162">
        <v>0</v>
      </c>
      <c r="R233" s="162">
        <v>34933.005427881719</v>
      </c>
      <c r="S233" s="162">
        <v>67146.897370246501</v>
      </c>
      <c r="T233" s="162">
        <v>0</v>
      </c>
      <c r="U233" s="314">
        <f t="shared" si="4"/>
        <v>224410.07160879488</v>
      </c>
      <c r="V233" s="44"/>
      <c r="W233" s="44"/>
      <c r="X233" s="110"/>
      <c r="Y233" s="110"/>
      <c r="Z233" s="111"/>
    </row>
    <row r="234" spans="1:26" s="45" customFormat="1">
      <c r="A234" s="128">
        <v>740</v>
      </c>
      <c r="B234" s="124" t="s">
        <v>889</v>
      </c>
      <c r="C234" s="416">
        <v>32085</v>
      </c>
      <c r="D234" s="420">
        <v>0.3679</v>
      </c>
      <c r="E234" s="428">
        <v>0</v>
      </c>
      <c r="F234" s="158">
        <v>1</v>
      </c>
      <c r="G234" s="427">
        <v>3.1167212092878289E-5</v>
      </c>
      <c r="H234" s="272">
        <v>12009</v>
      </c>
      <c r="I234" s="15">
        <v>11836</v>
      </c>
      <c r="J234" s="337">
        <v>1.0146164244677256</v>
      </c>
      <c r="K234" s="435">
        <v>1.0148367417365745</v>
      </c>
      <c r="L234" s="442">
        <v>0.60412745937041401</v>
      </c>
      <c r="M234" s="14">
        <f>Lisäosat[[#This Row],[Koefficient för främjande av välfärd och hälsa (HYTE) (inkl. Kultur-indikator)]]*Lisäosat[[#This Row],[Invånarantal 31.12.2022]]</f>
        <v>19383.429533899733</v>
      </c>
      <c r="N234" s="435">
        <f>Lisäosat[[#This Row],[Koefficient för främjande av välfärd och hälsa (HYTE) (inkl. Kultur-indikator)]]/$N$7</f>
        <v>0.88237083991225929</v>
      </c>
      <c r="O234" s="447">
        <v>0</v>
      </c>
      <c r="P234" s="200">
        <v>738816.83518500009</v>
      </c>
      <c r="Q234" s="162">
        <v>0</v>
      </c>
      <c r="R234" s="162">
        <v>426549.58284789568</v>
      </c>
      <c r="S234" s="162">
        <v>546682.86877667322</v>
      </c>
      <c r="T234" s="162">
        <v>0</v>
      </c>
      <c r="U234" s="314">
        <f t="shared" si="4"/>
        <v>1712049.286809569</v>
      </c>
      <c r="V234" s="44"/>
      <c r="W234" s="44"/>
      <c r="X234" s="110"/>
      <c r="Y234" s="110"/>
      <c r="Z234" s="111"/>
    </row>
    <row r="235" spans="1:26" s="45" customFormat="1">
      <c r="A235" s="128">
        <v>742</v>
      </c>
      <c r="B235" s="124" t="s">
        <v>230</v>
      </c>
      <c r="C235" s="416">
        <v>988</v>
      </c>
      <c r="D235" s="420">
        <v>1.9433833333333332</v>
      </c>
      <c r="E235" s="428">
        <v>0</v>
      </c>
      <c r="F235" s="158">
        <v>4</v>
      </c>
      <c r="G235" s="427">
        <v>4.048582995951417E-3</v>
      </c>
      <c r="H235" s="272">
        <v>332</v>
      </c>
      <c r="I235" s="15">
        <v>382</v>
      </c>
      <c r="J235" s="337">
        <v>0.86910994764397909</v>
      </c>
      <c r="K235" s="435">
        <v>0.86929866914047438</v>
      </c>
      <c r="L235" s="442">
        <v>0.48151611700187402</v>
      </c>
      <c r="M235" s="14">
        <f>Lisäosat[[#This Row],[Koefficient för främjande av välfärd och hälsa (HYTE) (inkl. Kultur-indikator)]]*Lisäosat[[#This Row],[Invånarantal 31.12.2022]]</f>
        <v>475.73792359785153</v>
      </c>
      <c r="N235" s="435">
        <f>Lisäosat[[#This Row],[Koefficient för främjande av välfärd och hälsa (HYTE) (inkl. Kultur-indikator)]]/$N$7</f>
        <v>0.70328831110079615</v>
      </c>
      <c r="O235" s="447">
        <v>0</v>
      </c>
      <c r="P235" s="200">
        <v>360530.17943799996</v>
      </c>
      <c r="Q235" s="162">
        <v>0</v>
      </c>
      <c r="R235" s="162">
        <v>11251.158814951332</v>
      </c>
      <c r="S235" s="162">
        <v>13417.531319908096</v>
      </c>
      <c r="T235" s="162">
        <v>0</v>
      </c>
      <c r="U235" s="314">
        <f t="shared" si="4"/>
        <v>385198.86957285937</v>
      </c>
      <c r="V235" s="44"/>
      <c r="W235" s="44"/>
      <c r="X235" s="110"/>
      <c r="Y235" s="110"/>
      <c r="Z235" s="111"/>
    </row>
    <row r="236" spans="1:26" s="45" customFormat="1">
      <c r="A236" s="128">
        <v>743</v>
      </c>
      <c r="B236" s="124" t="s">
        <v>231</v>
      </c>
      <c r="C236" s="416">
        <v>65323</v>
      </c>
      <c r="D236" s="420">
        <v>0</v>
      </c>
      <c r="E236" s="428">
        <v>0</v>
      </c>
      <c r="F236" s="158">
        <v>3</v>
      </c>
      <c r="G236" s="427">
        <v>4.5925631094713961E-5</v>
      </c>
      <c r="H236" s="272">
        <v>32683</v>
      </c>
      <c r="I236" s="15">
        <v>29257</v>
      </c>
      <c r="J236" s="337">
        <v>1.1171001811532282</v>
      </c>
      <c r="K236" s="435">
        <v>1.1173427520943318</v>
      </c>
      <c r="L236" s="442">
        <v>0.70175791293588596</v>
      </c>
      <c r="M236" s="14">
        <f>Lisäosat[[#This Row],[Koefficient för främjande av välfärd och hälsa (HYTE) (inkl. Kultur-indikator)]]*Lisäosat[[#This Row],[Invånarantal 31.12.2022]]</f>
        <v>45840.932146710882</v>
      </c>
      <c r="N236" s="435">
        <f>Lisäosat[[#This Row],[Koefficient för främjande av välfärd och hälsa (HYTE) (inkl. Kultur-indikator)]]/$N$7</f>
        <v>1.024967015565915</v>
      </c>
      <c r="O236" s="447">
        <v>0.79963340669110627</v>
      </c>
      <c r="P236" s="200">
        <v>0</v>
      </c>
      <c r="Q236" s="162">
        <v>0</v>
      </c>
      <c r="R236" s="162">
        <v>956145.16579526023</v>
      </c>
      <c r="S236" s="162">
        <v>1292880.2021093548</v>
      </c>
      <c r="T236" s="162">
        <v>534880.79897889926</v>
      </c>
      <c r="U236" s="314">
        <f t="shared" si="4"/>
        <v>2783906.1668835143</v>
      </c>
      <c r="V236" s="44"/>
      <c r="W236" s="44"/>
      <c r="X236" s="110"/>
      <c r="Y236" s="110"/>
      <c r="Z236" s="111"/>
    </row>
    <row r="237" spans="1:26" s="45" customFormat="1">
      <c r="A237" s="128">
        <v>746</v>
      </c>
      <c r="B237" s="124" t="s">
        <v>232</v>
      </c>
      <c r="C237" s="416">
        <v>4735</v>
      </c>
      <c r="D237" s="420">
        <v>0.17035</v>
      </c>
      <c r="E237" s="428">
        <v>0</v>
      </c>
      <c r="F237" s="158">
        <v>0</v>
      </c>
      <c r="G237" s="427">
        <v>0</v>
      </c>
      <c r="H237" s="272">
        <v>2198</v>
      </c>
      <c r="I237" s="15">
        <v>1800</v>
      </c>
      <c r="J237" s="337">
        <v>1.221111111111111</v>
      </c>
      <c r="K237" s="435">
        <v>1.2213762673400792</v>
      </c>
      <c r="L237" s="442">
        <v>0.67079652209921103</v>
      </c>
      <c r="M237" s="14">
        <f>Lisäosat[[#This Row],[Koefficient för främjande av välfärd och hälsa (HYTE) (inkl. Kultur-indikator)]]*Lisäosat[[#This Row],[Invånarantal 31.12.2022]]</f>
        <v>3176.2215321397643</v>
      </c>
      <c r="N237" s="435">
        <f>Lisäosat[[#This Row],[Koefficient för främjande av välfärd och hälsa (HYTE) (inkl. Kultur-indikator)]]/$N$7</f>
        <v>0.9797457166269804</v>
      </c>
      <c r="O237" s="447">
        <v>0</v>
      </c>
      <c r="P237" s="200">
        <v>50485.547777500004</v>
      </c>
      <c r="Q237" s="162">
        <v>0</v>
      </c>
      <c r="R237" s="162">
        <v>75760.137798704105</v>
      </c>
      <c r="S237" s="162">
        <v>89580.9431464972</v>
      </c>
      <c r="T237" s="162">
        <v>0</v>
      </c>
      <c r="U237" s="314">
        <f t="shared" si="4"/>
        <v>215826.62872270131</v>
      </c>
      <c r="V237" s="44"/>
      <c r="W237" s="44"/>
      <c r="X237" s="110"/>
      <c r="Y237" s="110"/>
      <c r="Z237" s="111"/>
    </row>
    <row r="238" spans="1:26" s="45" customFormat="1">
      <c r="A238" s="128">
        <v>747</v>
      </c>
      <c r="B238" s="124" t="s">
        <v>233</v>
      </c>
      <c r="C238" s="416">
        <v>1308</v>
      </c>
      <c r="D238" s="420">
        <v>1.2231166666666669</v>
      </c>
      <c r="E238" s="428">
        <v>0</v>
      </c>
      <c r="F238" s="158">
        <v>0</v>
      </c>
      <c r="G238" s="427">
        <v>0</v>
      </c>
      <c r="H238" s="272">
        <v>379</v>
      </c>
      <c r="I238" s="15">
        <v>458</v>
      </c>
      <c r="J238" s="337">
        <v>0.82751091703056767</v>
      </c>
      <c r="K238" s="435">
        <v>0.82769060557176044</v>
      </c>
      <c r="L238" s="442">
        <v>0.35876010082824999</v>
      </c>
      <c r="M238" s="14">
        <f>Lisäosat[[#This Row],[Koefficient för främjande av välfärd och hälsa (HYTE) (inkl. Kultur-indikator)]]*Lisäosat[[#This Row],[Invånarantal 31.12.2022]]</f>
        <v>469.25821188335101</v>
      </c>
      <c r="N238" s="435">
        <f>Lisäosat[[#This Row],[Koefficient för främjande av välfärd och hälsa (HYTE) (inkl. Kultur-indikator)]]/$N$7</f>
        <v>0.52399447597487014</v>
      </c>
      <c r="O238" s="447">
        <v>0</v>
      </c>
      <c r="P238" s="200">
        <v>150200.65919100004</v>
      </c>
      <c r="Q238" s="162">
        <v>0</v>
      </c>
      <c r="R238" s="162">
        <v>14182.312988351001</v>
      </c>
      <c r="S238" s="162">
        <v>13234.779997045762</v>
      </c>
      <c r="T238" s="162">
        <v>0</v>
      </c>
      <c r="U238" s="314">
        <f t="shared" si="4"/>
        <v>177617.75217639681</v>
      </c>
      <c r="V238" s="44"/>
      <c r="W238" s="44"/>
      <c r="X238" s="110"/>
      <c r="Y238" s="110"/>
      <c r="Z238" s="111"/>
    </row>
    <row r="239" spans="1:26" s="45" customFormat="1">
      <c r="A239" s="128">
        <v>748</v>
      </c>
      <c r="B239" s="124" t="s">
        <v>234</v>
      </c>
      <c r="C239" s="416">
        <v>4897</v>
      </c>
      <c r="D239" s="420">
        <v>0.54026666666666667</v>
      </c>
      <c r="E239" s="428">
        <v>0</v>
      </c>
      <c r="F239" s="158">
        <v>0</v>
      </c>
      <c r="G239" s="427">
        <v>0</v>
      </c>
      <c r="H239" s="272">
        <v>1604</v>
      </c>
      <c r="I239" s="15">
        <v>1803</v>
      </c>
      <c r="J239" s="337">
        <v>0.8896283971159179</v>
      </c>
      <c r="K239" s="435">
        <v>0.88982157405847118</v>
      </c>
      <c r="L239" s="442">
        <v>0.62160294758256396</v>
      </c>
      <c r="M239" s="14">
        <f>Lisäosat[[#This Row],[Koefficient för främjande av välfärd och hälsa (HYTE) (inkl. Kultur-indikator)]]*Lisäosat[[#This Row],[Invånarantal 31.12.2022]]</f>
        <v>3043.9896343118157</v>
      </c>
      <c r="N239" s="435">
        <f>Lisäosat[[#This Row],[Koefficient för främjande av välfärd och hälsa (HYTE) (inkl. Kultur-indikator)]]/$N$7</f>
        <v>0.90789502520206755</v>
      </c>
      <c r="O239" s="447">
        <v>0</v>
      </c>
      <c r="P239" s="200">
        <v>165593.47839466669</v>
      </c>
      <c r="Q239" s="162">
        <v>0</v>
      </c>
      <c r="R239" s="162">
        <v>57082.676850952768</v>
      </c>
      <c r="S239" s="162">
        <v>85851.525030784454</v>
      </c>
      <c r="T239" s="162">
        <v>0</v>
      </c>
      <c r="U239" s="314">
        <f t="shared" si="4"/>
        <v>308527.6802764039</v>
      </c>
      <c r="V239" s="44"/>
      <c r="W239" s="44"/>
      <c r="X239" s="110"/>
      <c r="Y239" s="110"/>
      <c r="Z239" s="111"/>
    </row>
    <row r="240" spans="1:26" s="45" customFormat="1">
      <c r="A240" s="128">
        <v>749</v>
      </c>
      <c r="B240" s="124" t="s">
        <v>235</v>
      </c>
      <c r="C240" s="416">
        <v>21232</v>
      </c>
      <c r="D240" s="420">
        <v>0</v>
      </c>
      <c r="E240" s="428">
        <v>0</v>
      </c>
      <c r="F240" s="158">
        <v>1</v>
      </c>
      <c r="G240" s="427">
        <v>4.7098718914845517E-5</v>
      </c>
      <c r="H240" s="272">
        <v>7103</v>
      </c>
      <c r="I240" s="15">
        <v>9238</v>
      </c>
      <c r="J240" s="337">
        <v>0.7688893699935051</v>
      </c>
      <c r="K240" s="435">
        <v>0.76905632925215572</v>
      </c>
      <c r="L240" s="442">
        <v>0.70314792490836098</v>
      </c>
      <c r="M240" s="14">
        <f>Lisäosat[[#This Row],[Koefficient för främjande av välfärd och hälsa (HYTE) (inkl. Kultur-indikator)]]*Lisäosat[[#This Row],[Invånarantal 31.12.2022]]</f>
        <v>14929.23674165432</v>
      </c>
      <c r="N240" s="435">
        <f>Lisäosat[[#This Row],[Koefficient för främjande av välfärd och hälsa (HYTE) (inkl. Kultur-indikator)]]/$N$7</f>
        <v>1.0269972262650264</v>
      </c>
      <c r="O240" s="447">
        <v>0</v>
      </c>
      <c r="P240" s="200">
        <v>0</v>
      </c>
      <c r="Q240" s="162">
        <v>0</v>
      </c>
      <c r="R240" s="162">
        <v>213904.71217313118</v>
      </c>
      <c r="S240" s="162">
        <v>421058.51063662011</v>
      </c>
      <c r="T240" s="162">
        <v>0</v>
      </c>
      <c r="U240" s="314">
        <f t="shared" si="4"/>
        <v>634963.22280975129</v>
      </c>
      <c r="V240" s="44"/>
      <c r="W240" s="44"/>
      <c r="X240" s="110"/>
      <c r="Y240" s="110"/>
      <c r="Z240" s="111"/>
    </row>
    <row r="241" spans="1:26" s="45" customFormat="1">
      <c r="A241" s="128">
        <v>751</v>
      </c>
      <c r="B241" s="124" t="s">
        <v>236</v>
      </c>
      <c r="C241" s="416">
        <v>2877</v>
      </c>
      <c r="D241" s="420">
        <v>0.79239999999999999</v>
      </c>
      <c r="E241" s="428">
        <v>0</v>
      </c>
      <c r="F241" s="158">
        <v>0</v>
      </c>
      <c r="G241" s="427">
        <v>0</v>
      </c>
      <c r="H241" s="272">
        <v>604</v>
      </c>
      <c r="I241" s="15">
        <v>1036</v>
      </c>
      <c r="J241" s="337">
        <v>0.58301158301158296</v>
      </c>
      <c r="K241" s="435">
        <v>0.583138180133982</v>
      </c>
      <c r="L241" s="442">
        <v>0.66667946798557598</v>
      </c>
      <c r="M241" s="14">
        <f>Lisäosat[[#This Row],[Koefficient för främjande av välfärd och hälsa (HYTE) (inkl. Kultur-indikator)]]*Lisäosat[[#This Row],[Invånarantal 31.12.2022]]</f>
        <v>1918.0368293945021</v>
      </c>
      <c r="N241" s="435">
        <f>Lisäosat[[#This Row],[Koefficient för främjande av välfärd och hälsa (HYTE) (inkl. Kultur-indikator)]]/$N$7</f>
        <v>0.9737324681975873</v>
      </c>
      <c r="O241" s="447">
        <v>0</v>
      </c>
      <c r="P241" s="200">
        <v>142688.60113200001</v>
      </c>
      <c r="Q241" s="162">
        <v>0</v>
      </c>
      <c r="R241" s="162">
        <v>21977.719929615607</v>
      </c>
      <c r="S241" s="162">
        <v>54095.58068549609</v>
      </c>
      <c r="T241" s="162">
        <v>0</v>
      </c>
      <c r="U241" s="314">
        <f t="shared" si="4"/>
        <v>218761.90174711173</v>
      </c>
      <c r="V241" s="44"/>
      <c r="W241" s="44"/>
      <c r="X241" s="110"/>
      <c r="Y241" s="110"/>
      <c r="Z241" s="111"/>
    </row>
    <row r="242" spans="1:26" s="45" customFormat="1">
      <c r="A242" s="128">
        <v>753</v>
      </c>
      <c r="B242" s="124" t="s">
        <v>890</v>
      </c>
      <c r="C242" s="416">
        <v>22320</v>
      </c>
      <c r="D242" s="420">
        <v>0</v>
      </c>
      <c r="E242" s="428">
        <v>0</v>
      </c>
      <c r="F242" s="158">
        <v>3</v>
      </c>
      <c r="G242" s="427">
        <v>1.3440860215053763E-4</v>
      </c>
      <c r="H242" s="272">
        <v>7071</v>
      </c>
      <c r="I242" s="15">
        <v>10860</v>
      </c>
      <c r="J242" s="337">
        <v>0.65110497237569065</v>
      </c>
      <c r="K242" s="435">
        <v>0.65124635552876053</v>
      </c>
      <c r="L242" s="442">
        <v>0.59203357593911199</v>
      </c>
      <c r="M242" s="14">
        <f>Lisäosat[[#This Row],[Koefficient för främjande av välfärd och hälsa (HYTE) (inkl. Kultur-indikator)]]*Lisäosat[[#This Row],[Invånarantal 31.12.2022]]</f>
        <v>13214.18941496098</v>
      </c>
      <c r="N242" s="435">
        <f>Lisäosat[[#This Row],[Koefficient för främjande av välfärd och hälsa (HYTE) (inkl. Kultur-indikator)]]/$N$7</f>
        <v>0.86470686864996982</v>
      </c>
      <c r="O242" s="447">
        <v>1.78244880275041</v>
      </c>
      <c r="P242" s="200">
        <v>0</v>
      </c>
      <c r="Q242" s="162">
        <v>0</v>
      </c>
      <c r="R242" s="162">
        <v>190419.22438576535</v>
      </c>
      <c r="S242" s="162">
        <v>372687.96862264205</v>
      </c>
      <c r="T242" s="162">
        <v>407390.7945204649</v>
      </c>
      <c r="U242" s="314">
        <f t="shared" si="4"/>
        <v>970497.98752887221</v>
      </c>
      <c r="V242" s="44"/>
      <c r="W242" s="44"/>
      <c r="X242" s="110"/>
      <c r="Y242" s="110"/>
      <c r="Z242" s="111"/>
    </row>
    <row r="243" spans="1:26" s="45" customFormat="1">
      <c r="A243" s="128">
        <v>755</v>
      </c>
      <c r="B243" s="124" t="s">
        <v>891</v>
      </c>
      <c r="C243" s="416">
        <v>6217</v>
      </c>
      <c r="D243" s="420">
        <v>0</v>
      </c>
      <c r="E243" s="428">
        <v>0</v>
      </c>
      <c r="F243" s="158">
        <v>0</v>
      </c>
      <c r="G243" s="427">
        <v>0</v>
      </c>
      <c r="H243" s="272">
        <v>1366</v>
      </c>
      <c r="I243" s="15">
        <v>2957</v>
      </c>
      <c r="J243" s="337">
        <v>0.46195468380114979</v>
      </c>
      <c r="K243" s="435">
        <v>0.46205499421581747</v>
      </c>
      <c r="L243" s="442">
        <v>0.712059355249967</v>
      </c>
      <c r="M243" s="14">
        <f>Lisäosat[[#This Row],[Koefficient för främjande av välfärd och hälsa (HYTE) (inkl. Kultur-indikator)]]*Lisäosat[[#This Row],[Invånarantal 31.12.2022]]</f>
        <v>4426.8730115890448</v>
      </c>
      <c r="N243" s="435">
        <f>Lisäosat[[#This Row],[Koefficient för främjande av välfärd och hälsa (HYTE) (inkl. Kultur-indikator)]]/$N$7</f>
        <v>1.0400129999289767</v>
      </c>
      <c r="O243" s="447">
        <v>0.38950720441156922</v>
      </c>
      <c r="P243" s="200">
        <v>0</v>
      </c>
      <c r="Q243" s="162">
        <v>0</v>
      </c>
      <c r="R243" s="162">
        <v>37631.006277420558</v>
      </c>
      <c r="S243" s="162">
        <v>124853.84144498363</v>
      </c>
      <c r="T243" s="162">
        <v>24796.838807825676</v>
      </c>
      <c r="U243" s="314">
        <f t="shared" si="4"/>
        <v>187281.68653022984</v>
      </c>
      <c r="V243" s="44"/>
      <c r="W243" s="44"/>
      <c r="X243" s="110"/>
      <c r="Y243" s="110"/>
      <c r="Z243" s="111"/>
    </row>
    <row r="244" spans="1:26" s="45" customFormat="1">
      <c r="A244" s="128">
        <v>758</v>
      </c>
      <c r="B244" s="124" t="s">
        <v>239</v>
      </c>
      <c r="C244" s="416">
        <v>8134</v>
      </c>
      <c r="D244" s="420">
        <v>1.4546833333333333</v>
      </c>
      <c r="E244" s="428">
        <v>1</v>
      </c>
      <c r="F244" s="158">
        <v>131</v>
      </c>
      <c r="G244" s="427">
        <v>1.6105237275633146E-2</v>
      </c>
      <c r="H244" s="272">
        <v>3723</v>
      </c>
      <c r="I244" s="15">
        <v>3555</v>
      </c>
      <c r="J244" s="337">
        <v>1.0472573839662447</v>
      </c>
      <c r="K244" s="435">
        <v>1.0474847890042995</v>
      </c>
      <c r="L244" s="442">
        <v>0.65542344743818004</v>
      </c>
      <c r="M244" s="14">
        <f>Lisäosat[[#This Row],[Koefficient för främjande av välfärd och hälsa (HYTE) (inkl. Kultur-indikator)]]*Lisäosat[[#This Row],[Invånarantal 31.12.2022]]</f>
        <v>5331.2143214621565</v>
      </c>
      <c r="N244" s="435">
        <f>Lisäosat[[#This Row],[Koefficient för främjande av välfärd och hälsa (HYTE) (inkl. Kultur-indikator)]]/$N$7</f>
        <v>0.95729225487765979</v>
      </c>
      <c r="O244" s="447">
        <v>0</v>
      </c>
      <c r="P244" s="200">
        <v>1110884.3325964999</v>
      </c>
      <c r="Q244" s="162">
        <v>119882.03</v>
      </c>
      <c r="R244" s="162">
        <v>111615.16068626873</v>
      </c>
      <c r="S244" s="162">
        <v>150359.53953468701</v>
      </c>
      <c r="T244" s="162">
        <v>0</v>
      </c>
      <c r="U244" s="314">
        <f t="shared" si="4"/>
        <v>1492741.0628174557</v>
      </c>
      <c r="V244" s="44"/>
      <c r="W244" s="44"/>
      <c r="X244" s="110"/>
      <c r="Y244" s="110"/>
      <c r="Z244" s="111"/>
    </row>
    <row r="245" spans="1:26" s="45" customFormat="1">
      <c r="A245" s="128">
        <v>759</v>
      </c>
      <c r="B245" s="124" t="s">
        <v>240</v>
      </c>
      <c r="C245" s="416">
        <v>1942</v>
      </c>
      <c r="D245" s="420">
        <v>1.1890000000000001</v>
      </c>
      <c r="E245" s="428">
        <v>0</v>
      </c>
      <c r="F245" s="158">
        <v>0</v>
      </c>
      <c r="G245" s="427">
        <v>0</v>
      </c>
      <c r="H245" s="272">
        <v>699</v>
      </c>
      <c r="I245" s="15">
        <v>703</v>
      </c>
      <c r="J245" s="337">
        <v>0.99431009957325744</v>
      </c>
      <c r="K245" s="435">
        <v>0.99452600745750219</v>
      </c>
      <c r="L245" s="442">
        <v>0.53562903921115701</v>
      </c>
      <c r="M245" s="14">
        <f>Lisäosat[[#This Row],[Koefficient för främjande av välfärd och hälsa (HYTE) (inkl. Kultur-indikator)]]*Lisäosat[[#This Row],[Invånarantal 31.12.2022]]</f>
        <v>1040.191594148067</v>
      </c>
      <c r="N245" s="435">
        <f>Lisäosat[[#This Row],[Koefficient för främjande av välfärd och hälsa (HYTE) (inkl. Kultur-indikator)]]/$N$7</f>
        <v>0.78232405741444921</v>
      </c>
      <c r="O245" s="447">
        <v>0</v>
      </c>
      <c r="P245" s="200">
        <v>216784.03263000003</v>
      </c>
      <c r="Q245" s="162">
        <v>0</v>
      </c>
      <c r="R245" s="162">
        <v>25300.940534920344</v>
      </c>
      <c r="S245" s="162">
        <v>29337.167799522995</v>
      </c>
      <c r="T245" s="162">
        <v>0</v>
      </c>
      <c r="U245" s="314">
        <f t="shared" si="4"/>
        <v>271422.14096444339</v>
      </c>
      <c r="V245" s="44"/>
      <c r="W245" s="44"/>
      <c r="X245" s="110"/>
      <c r="Y245" s="110"/>
      <c r="Z245" s="111"/>
    </row>
    <row r="246" spans="1:26" s="45" customFormat="1">
      <c r="A246" s="128">
        <v>761</v>
      </c>
      <c r="B246" s="124" t="s">
        <v>241</v>
      </c>
      <c r="C246" s="416">
        <v>8426</v>
      </c>
      <c r="D246" s="420">
        <v>0</v>
      </c>
      <c r="E246" s="428">
        <v>0</v>
      </c>
      <c r="F246" s="158">
        <v>0</v>
      </c>
      <c r="G246" s="427">
        <v>0</v>
      </c>
      <c r="H246" s="272">
        <v>2685</v>
      </c>
      <c r="I246" s="15">
        <v>3255</v>
      </c>
      <c r="J246" s="337">
        <v>0.82488479262672809</v>
      </c>
      <c r="K246" s="435">
        <v>0.82506391092231635</v>
      </c>
      <c r="L246" s="442">
        <v>0.59198859290176797</v>
      </c>
      <c r="M246" s="14">
        <f>Lisäosat[[#This Row],[Koefficient för främjande av välfärd och hälsa (HYTE) (inkl. Kultur-indikator)]]*Lisäosat[[#This Row],[Invånarantal 31.12.2022]]</f>
        <v>4988.0958837902972</v>
      </c>
      <c r="N246" s="435">
        <f>Lisäosat[[#This Row],[Koefficient för främjande av välfärd och hälsa (HYTE) (inkl. Kultur-indikator)]]/$N$7</f>
        <v>0.86464116774558719</v>
      </c>
      <c r="O246" s="447">
        <v>0</v>
      </c>
      <c r="P246" s="200">
        <v>0</v>
      </c>
      <c r="Q246" s="162">
        <v>0</v>
      </c>
      <c r="R246" s="162">
        <v>91071.049525951821</v>
      </c>
      <c r="S246" s="162">
        <v>140682.35771768357</v>
      </c>
      <c r="T246" s="162">
        <v>0</v>
      </c>
      <c r="U246" s="314">
        <f t="shared" si="4"/>
        <v>231753.40724363539</v>
      </c>
      <c r="V246" s="44"/>
      <c r="W246" s="44"/>
      <c r="X246" s="110"/>
      <c r="Y246" s="110"/>
      <c r="Z246" s="111"/>
    </row>
    <row r="247" spans="1:26" s="45" customFormat="1">
      <c r="A247" s="128">
        <v>762</v>
      </c>
      <c r="B247" s="124" t="s">
        <v>242</v>
      </c>
      <c r="C247" s="416">
        <v>3672</v>
      </c>
      <c r="D247" s="420">
        <v>1.0705166666666668</v>
      </c>
      <c r="E247" s="428">
        <v>0</v>
      </c>
      <c r="F247" s="158">
        <v>0</v>
      </c>
      <c r="G247" s="427">
        <v>0</v>
      </c>
      <c r="H247" s="272">
        <v>1082</v>
      </c>
      <c r="I247" s="15">
        <v>1303</v>
      </c>
      <c r="J247" s="337">
        <v>0.83039140445126636</v>
      </c>
      <c r="K247" s="435">
        <v>0.83057171847131606</v>
      </c>
      <c r="L247" s="442">
        <v>0.64602603797469704</v>
      </c>
      <c r="M247" s="14">
        <f>Lisäosat[[#This Row],[Koefficient för främjande av välfärd och hälsa (HYTE) (inkl. Kultur-indikator)]]*Lisäosat[[#This Row],[Invånarantal 31.12.2022]]</f>
        <v>2372.2076114430874</v>
      </c>
      <c r="N247" s="435">
        <f>Lisäosat[[#This Row],[Koefficient för främjande av välfärd och hälsa (HYTE) (inkl. Kultur-indikator)]]/$N$7</f>
        <v>0.94356667436864883</v>
      </c>
      <c r="O247" s="447">
        <v>0</v>
      </c>
      <c r="P247" s="200">
        <v>369056.03902200004</v>
      </c>
      <c r="Q247" s="162">
        <v>0</v>
      </c>
      <c r="R247" s="162">
        <v>39953.157487969409</v>
      </c>
      <c r="S247" s="162">
        <v>66904.840554119219</v>
      </c>
      <c r="T247" s="162">
        <v>0</v>
      </c>
      <c r="U247" s="314">
        <f t="shared" si="4"/>
        <v>475914.03706408862</v>
      </c>
      <c r="V247" s="44"/>
      <c r="W247" s="44"/>
      <c r="X247" s="110"/>
      <c r="Y247" s="110"/>
      <c r="Z247" s="111"/>
    </row>
    <row r="248" spans="1:26" s="45" customFormat="1">
      <c r="A248" s="128">
        <v>765</v>
      </c>
      <c r="B248" s="124" t="s">
        <v>243</v>
      </c>
      <c r="C248" s="416">
        <v>10354</v>
      </c>
      <c r="D248" s="420">
        <v>0.59563333333333335</v>
      </c>
      <c r="E248" s="428">
        <v>0</v>
      </c>
      <c r="F248" s="158">
        <v>0</v>
      </c>
      <c r="G248" s="427">
        <v>0</v>
      </c>
      <c r="H248" s="272">
        <v>4595</v>
      </c>
      <c r="I248" s="15">
        <v>4399</v>
      </c>
      <c r="J248" s="337">
        <v>1.0445555808138214</v>
      </c>
      <c r="K248" s="435">
        <v>1.0447823991731304</v>
      </c>
      <c r="L248" s="442">
        <v>0.67034034494155803</v>
      </c>
      <c r="M248" s="14">
        <f>Lisäosat[[#This Row],[Koefficient för främjande av välfärd och hälsa (HYTE) (inkl. Kultur-indikator)]]*Lisäosat[[#This Row],[Invånarantal 31.12.2022]]</f>
        <v>6940.7039315248921</v>
      </c>
      <c r="N248" s="435">
        <f>Lisäosat[[#This Row],[Koefficient för främjande av välfärd och hälsa (HYTE) (inkl. Kultur-indikator)]]/$N$7</f>
        <v>0.97907943765636951</v>
      </c>
      <c r="O248" s="447">
        <v>5.8542103223080399E-2</v>
      </c>
      <c r="P248" s="200">
        <v>386004.26771133341</v>
      </c>
      <c r="Q248" s="162">
        <v>0</v>
      </c>
      <c r="R248" s="162">
        <v>141711.56818960555</v>
      </c>
      <c r="S248" s="162">
        <v>195752.97188661009</v>
      </c>
      <c r="T248" s="162">
        <v>6206.9241525429707</v>
      </c>
      <c r="U248" s="314">
        <f t="shared" si="4"/>
        <v>729675.73194009194</v>
      </c>
      <c r="V248" s="44"/>
      <c r="W248" s="44"/>
      <c r="X248" s="110"/>
      <c r="Y248" s="110"/>
      <c r="Z248" s="111"/>
    </row>
    <row r="249" spans="1:26" s="45" customFormat="1">
      <c r="A249" s="128">
        <v>768</v>
      </c>
      <c r="B249" s="124" t="s">
        <v>244</v>
      </c>
      <c r="C249" s="416">
        <v>2375</v>
      </c>
      <c r="D249" s="420">
        <v>1.2305166666666667</v>
      </c>
      <c r="E249" s="428">
        <v>0</v>
      </c>
      <c r="F249" s="158">
        <v>0</v>
      </c>
      <c r="G249" s="427">
        <v>0</v>
      </c>
      <c r="H249" s="272">
        <v>758</v>
      </c>
      <c r="I249" s="15">
        <v>806</v>
      </c>
      <c r="J249" s="337">
        <v>0.94044665012406947</v>
      </c>
      <c r="K249" s="435">
        <v>0.9406508619153009</v>
      </c>
      <c r="L249" s="442">
        <v>0.46442383898991202</v>
      </c>
      <c r="M249" s="14">
        <f>Lisäosat[[#This Row],[Koefficient för främjande av välfärd och hälsa (HYTE) (inkl. Kultur-indikator)]]*Lisäosat[[#This Row],[Invånarantal 31.12.2022]]</f>
        <v>1103.0066176010409</v>
      </c>
      <c r="N249" s="435">
        <f>Lisäosat[[#This Row],[Koefficient för främjande av välfärd och hälsa (HYTE) (inkl. Kultur-indikator)]]/$N$7</f>
        <v>0.67832383138463481</v>
      </c>
      <c r="O249" s="447">
        <v>0</v>
      </c>
      <c r="P249" s="200">
        <v>274376.76096874999</v>
      </c>
      <c r="Q249" s="162">
        <v>0</v>
      </c>
      <c r="R249" s="162">
        <v>29265.9999413398</v>
      </c>
      <c r="S249" s="162">
        <v>31108.778812088578</v>
      </c>
      <c r="T249" s="162">
        <v>0</v>
      </c>
      <c r="U249" s="314">
        <f t="shared" si="4"/>
        <v>334751.53972217836</v>
      </c>
      <c r="V249" s="44"/>
      <c r="W249" s="44"/>
      <c r="X249" s="110"/>
      <c r="Y249" s="110"/>
      <c r="Z249" s="111"/>
    </row>
    <row r="250" spans="1:26" s="45" customFormat="1">
      <c r="A250" s="128">
        <v>777</v>
      </c>
      <c r="B250" s="124" t="s">
        <v>245</v>
      </c>
      <c r="C250" s="416">
        <v>7367</v>
      </c>
      <c r="D250" s="420">
        <v>1.4814499999999999</v>
      </c>
      <c r="E250" s="428">
        <v>0</v>
      </c>
      <c r="F250" s="158">
        <v>0</v>
      </c>
      <c r="G250" s="427">
        <v>0</v>
      </c>
      <c r="H250" s="272">
        <v>2221</v>
      </c>
      <c r="I250" s="15">
        <v>2474</v>
      </c>
      <c r="J250" s="337">
        <v>0.89773645917542444</v>
      </c>
      <c r="K250" s="435">
        <v>0.89793139673021061</v>
      </c>
      <c r="L250" s="442">
        <v>0.62552269563903995</v>
      </c>
      <c r="M250" s="14">
        <f>Lisäosat[[#This Row],[Koefficient för främjande av välfärd och hälsa (HYTE) (inkl. Kultur-indikator)]]*Lisäosat[[#This Row],[Invånarantal 31.12.2022]]</f>
        <v>4608.2256987728069</v>
      </c>
      <c r="N250" s="435">
        <f>Lisäosat[[#This Row],[Koefficient för främjande av välfärd och hälsa (HYTE) (inkl. Kultur-indikator)]]/$N$7</f>
        <v>0.91362009419403423</v>
      </c>
      <c r="O250" s="447">
        <v>0</v>
      </c>
      <c r="P250" s="200">
        <v>1024646.0702527501</v>
      </c>
      <c r="Q250" s="162">
        <v>0</v>
      </c>
      <c r="R250" s="162">
        <v>86657.293856220145</v>
      </c>
      <c r="S250" s="162">
        <v>129968.64360713905</v>
      </c>
      <c r="T250" s="162">
        <v>0</v>
      </c>
      <c r="U250" s="314">
        <f t="shared" si="4"/>
        <v>1241272.0077161093</v>
      </c>
      <c r="V250" s="44"/>
      <c r="W250" s="44"/>
      <c r="X250" s="110"/>
      <c r="Y250" s="110"/>
      <c r="Z250" s="111"/>
    </row>
    <row r="251" spans="1:26" s="45" customFormat="1">
      <c r="A251" s="128">
        <v>778</v>
      </c>
      <c r="B251" s="124" t="s">
        <v>246</v>
      </c>
      <c r="C251" s="416">
        <v>6763</v>
      </c>
      <c r="D251" s="420">
        <v>0.39226666666666665</v>
      </c>
      <c r="E251" s="428">
        <v>0</v>
      </c>
      <c r="F251" s="158">
        <v>0</v>
      </c>
      <c r="G251" s="427">
        <v>0</v>
      </c>
      <c r="H251" s="272">
        <v>2402</v>
      </c>
      <c r="I251" s="15">
        <v>2591</v>
      </c>
      <c r="J251" s="337">
        <v>0.92705519104592826</v>
      </c>
      <c r="K251" s="435">
        <v>0.92725649497008911</v>
      </c>
      <c r="L251" s="442">
        <v>0.62947061771590895</v>
      </c>
      <c r="M251" s="14">
        <f>Lisäosat[[#This Row],[Koefficient för främjande av välfärd och hälsa (HYTE) (inkl. Kultur-indikator)]]*Lisäosat[[#This Row],[Invånarantal 31.12.2022]]</f>
        <v>4257.1097876126923</v>
      </c>
      <c r="N251" s="435">
        <f>Lisäosat[[#This Row],[Koefficient för främjande av välfärd och hälsa (HYTE) (inkl. Kultur-indikator)]]/$N$7</f>
        <v>0.9193863133334611</v>
      </c>
      <c r="O251" s="447">
        <v>0</v>
      </c>
      <c r="P251" s="200">
        <v>166044.97761866669</v>
      </c>
      <c r="Q251" s="162">
        <v>0</v>
      </c>
      <c r="R251" s="162">
        <v>82150.567348823533</v>
      </c>
      <c r="S251" s="162">
        <v>120065.90409190275</v>
      </c>
      <c r="T251" s="162">
        <v>0</v>
      </c>
      <c r="U251" s="314">
        <f t="shared" si="4"/>
        <v>368261.44905939297</v>
      </c>
      <c r="V251" s="44"/>
      <c r="W251" s="44"/>
      <c r="X251" s="110"/>
      <c r="Y251" s="110"/>
      <c r="Z251" s="111"/>
    </row>
    <row r="252" spans="1:26" s="45" customFormat="1">
      <c r="A252" s="128">
        <v>781</v>
      </c>
      <c r="B252" s="124" t="s">
        <v>247</v>
      </c>
      <c r="C252" s="416">
        <v>3504</v>
      </c>
      <c r="D252" s="420">
        <v>1.0842833333333333</v>
      </c>
      <c r="E252" s="428">
        <v>0</v>
      </c>
      <c r="F252" s="158">
        <v>1</v>
      </c>
      <c r="G252" s="427">
        <v>2.8538812785388126E-4</v>
      </c>
      <c r="H252" s="272">
        <v>981</v>
      </c>
      <c r="I252" s="15">
        <v>1129</v>
      </c>
      <c r="J252" s="337">
        <v>0.86891054030115145</v>
      </c>
      <c r="K252" s="435">
        <v>0.8690992184976567</v>
      </c>
      <c r="L252" s="442">
        <v>0.62885407420803197</v>
      </c>
      <c r="M252" s="14">
        <f>Lisäosat[[#This Row],[Koefficient för främjande av välfärd och hälsa (HYTE) (inkl. Kultur-indikator)]]*Lisäosat[[#This Row],[Invånarantal 31.12.2022]]</f>
        <v>2203.5046760249438</v>
      </c>
      <c r="N252" s="435">
        <f>Lisäosat[[#This Row],[Koefficient för främjande av välfärd och hälsa (HYTE) (inkl. Kultur-indikator)]]/$N$7</f>
        <v>0.91848580797743107</v>
      </c>
      <c r="O252" s="447">
        <v>0</v>
      </c>
      <c r="P252" s="200">
        <v>356699.98438799998</v>
      </c>
      <c r="Q252" s="162">
        <v>0</v>
      </c>
      <c r="R252" s="162">
        <v>39893.739967166839</v>
      </c>
      <c r="S252" s="162">
        <v>62146.807175962851</v>
      </c>
      <c r="T252" s="162">
        <v>0</v>
      </c>
      <c r="U252" s="314">
        <f t="shared" si="4"/>
        <v>458740.53153112967</v>
      </c>
      <c r="V252" s="44"/>
      <c r="W252" s="44"/>
      <c r="X252" s="110"/>
      <c r="Y252" s="110"/>
      <c r="Z252" s="111"/>
    </row>
    <row r="253" spans="1:26" s="45" customFormat="1">
      <c r="A253" s="128">
        <v>783</v>
      </c>
      <c r="B253" s="124" t="s">
        <v>248</v>
      </c>
      <c r="C253" s="416">
        <v>6419</v>
      </c>
      <c r="D253" s="420">
        <v>0</v>
      </c>
      <c r="E253" s="428">
        <v>0</v>
      </c>
      <c r="F253" s="158">
        <v>0</v>
      </c>
      <c r="G253" s="427">
        <v>0</v>
      </c>
      <c r="H253" s="272">
        <v>3091</v>
      </c>
      <c r="I253" s="15">
        <v>2653</v>
      </c>
      <c r="J253" s="337">
        <v>1.1650961176027139</v>
      </c>
      <c r="K253" s="435">
        <v>1.165349110545058</v>
      </c>
      <c r="L253" s="442">
        <v>0.54340556281545205</v>
      </c>
      <c r="M253" s="14">
        <f>Lisäosat[[#This Row],[Koefficient för främjande av välfärd och hälsa (HYTE) (inkl. Kultur-indikator)]]*Lisäosat[[#This Row],[Invånarantal 31.12.2022]]</f>
        <v>3488.1203077123869</v>
      </c>
      <c r="N253" s="435">
        <f>Lisäosat[[#This Row],[Koefficient för främjande av välfärd och hälsa (HYTE) (inkl. Kultur-indikator)]]/$N$7</f>
        <v>0.79368221960007512</v>
      </c>
      <c r="O253" s="447">
        <v>0</v>
      </c>
      <c r="P253" s="200">
        <v>0</v>
      </c>
      <c r="Q253" s="162">
        <v>0</v>
      </c>
      <c r="R253" s="162">
        <v>97992.924821712324</v>
      </c>
      <c r="S253" s="162">
        <v>98377.61749660474</v>
      </c>
      <c r="T253" s="162">
        <v>0</v>
      </c>
      <c r="U253" s="314">
        <f t="shared" si="4"/>
        <v>196370.54231831705</v>
      </c>
      <c r="V253" s="44"/>
      <c r="W253" s="44"/>
      <c r="X253" s="110"/>
      <c r="Y253" s="110"/>
      <c r="Z253" s="111"/>
    </row>
    <row r="254" spans="1:26" s="104" customFormat="1">
      <c r="A254" s="124">
        <v>785</v>
      </c>
      <c r="B254" s="124" t="s">
        <v>249</v>
      </c>
      <c r="C254" s="416">
        <v>2626</v>
      </c>
      <c r="D254" s="420">
        <v>1.7081500000000001</v>
      </c>
      <c r="E254" s="428">
        <v>0</v>
      </c>
      <c r="F254" s="158">
        <v>0</v>
      </c>
      <c r="G254" s="427">
        <v>0</v>
      </c>
      <c r="H254" s="272">
        <v>838</v>
      </c>
      <c r="I254" s="15">
        <v>857</v>
      </c>
      <c r="J254" s="337">
        <v>0.97782963827304548</v>
      </c>
      <c r="K254" s="435">
        <v>0.97804196753374795</v>
      </c>
      <c r="L254" s="442">
        <v>0.54178833521959702</v>
      </c>
      <c r="M254" s="14">
        <f>Lisäosat[[#This Row],[Koefficient för främjande av välfärd och hälsa (HYTE) (inkl. Kultur-indikator)]]*Lisäosat[[#This Row],[Invånarantal 31.12.2022]]</f>
        <v>1422.7361682866617</v>
      </c>
      <c r="N254" s="435">
        <f>Lisäosat[[#This Row],[Koefficient för främjande av välfärd och hälsa (HYTE) (inkl. Kultur-indikator)]]/$N$7</f>
        <v>0.79132014442876775</v>
      </c>
      <c r="O254" s="446">
        <v>0</v>
      </c>
      <c r="P254" s="200">
        <v>842261.46876300022</v>
      </c>
      <c r="Q254" s="162">
        <v>0</v>
      </c>
      <c r="R254" s="162">
        <v>33645.230508341454</v>
      </c>
      <c r="S254" s="162">
        <v>40126.309362902619</v>
      </c>
      <c r="T254" s="162">
        <v>0</v>
      </c>
      <c r="U254" s="314">
        <f t="shared" si="4"/>
        <v>916033.00863424432</v>
      </c>
      <c r="V254" s="59"/>
      <c r="W254" s="59"/>
      <c r="X254" s="109"/>
      <c r="Y254" s="110"/>
      <c r="Z254" s="111"/>
    </row>
    <row r="255" spans="1:26" s="45" customFormat="1">
      <c r="A255" s="128">
        <v>790</v>
      </c>
      <c r="B255" s="124" t="s">
        <v>250</v>
      </c>
      <c r="C255" s="416">
        <v>23734</v>
      </c>
      <c r="D255" s="420">
        <v>0</v>
      </c>
      <c r="E255" s="428">
        <v>0</v>
      </c>
      <c r="F255" s="158">
        <v>0</v>
      </c>
      <c r="G255" s="427">
        <v>0</v>
      </c>
      <c r="H255" s="272">
        <v>8206</v>
      </c>
      <c r="I255" s="15">
        <v>9288</v>
      </c>
      <c r="J255" s="337">
        <v>0.88350559862187772</v>
      </c>
      <c r="K255" s="435">
        <v>0.88369744603909572</v>
      </c>
      <c r="L255" s="442">
        <v>0.69526442541804101</v>
      </c>
      <c r="M255" s="14">
        <f>Lisäosat[[#This Row],[Koefficient för främjande av välfärd och hälsa (HYTE) (inkl. Kultur-indikator)]]*Lisäosat[[#This Row],[Invånarantal 31.12.2022]]</f>
        <v>16501.405872871786</v>
      </c>
      <c r="N255" s="435">
        <f>Lisäosat[[#This Row],[Koefficient för främjande av välfärd och hälsa (HYTE) (inkl. Kultur-indikator)]]/$N$7</f>
        <v>1.0154828182393247</v>
      </c>
      <c r="O255" s="447">
        <v>0</v>
      </c>
      <c r="P255" s="200">
        <v>0</v>
      </c>
      <c r="Q255" s="162">
        <v>0</v>
      </c>
      <c r="R255" s="162">
        <v>274755.14491422381</v>
      </c>
      <c r="S255" s="162">
        <v>465399.3704082591</v>
      </c>
      <c r="T255" s="162">
        <v>0</v>
      </c>
      <c r="U255" s="314">
        <f t="shared" si="4"/>
        <v>740154.51532248291</v>
      </c>
      <c r="V255" s="44"/>
      <c r="W255" s="44"/>
      <c r="X255" s="110"/>
      <c r="Y255" s="110"/>
      <c r="Z255" s="111"/>
    </row>
    <row r="256" spans="1:26" s="45" customFormat="1">
      <c r="A256" s="128">
        <v>791</v>
      </c>
      <c r="B256" s="124" t="s">
        <v>251</v>
      </c>
      <c r="C256" s="416">
        <v>5029</v>
      </c>
      <c r="D256" s="420">
        <v>1.4546666666666668</v>
      </c>
      <c r="E256" s="428">
        <v>0</v>
      </c>
      <c r="F256" s="158">
        <v>0</v>
      </c>
      <c r="G256" s="427">
        <v>0</v>
      </c>
      <c r="H256" s="272">
        <v>1787</v>
      </c>
      <c r="I256" s="15">
        <v>1913</v>
      </c>
      <c r="J256" s="337">
        <v>0.93413486670151591</v>
      </c>
      <c r="K256" s="435">
        <v>0.93433770793058046</v>
      </c>
      <c r="L256" s="442">
        <v>0.530932377396793</v>
      </c>
      <c r="M256" s="14">
        <f>Lisäosat[[#This Row],[Koefficient för främjande av välfärd och hälsa (HYTE) (inkl. Kultur-indikator)]]*Lisäosat[[#This Row],[Invånarantal 31.12.2022]]</f>
        <v>2670.058925928472</v>
      </c>
      <c r="N256" s="435">
        <f>Lisäosat[[#This Row],[Koefficient för främjande av välfärd och hälsa (HYTE) (inkl. Kultur-indikator)]]/$N$7</f>
        <v>0.77546425098511873</v>
      </c>
      <c r="O256" s="447">
        <v>0</v>
      </c>
      <c r="P256" s="200">
        <v>686817.47002000001</v>
      </c>
      <c r="Q256" s="162">
        <v>0</v>
      </c>
      <c r="R256" s="162">
        <v>61554.074764695841</v>
      </c>
      <c r="S256" s="162">
        <v>75305.325658522357</v>
      </c>
      <c r="T256" s="162">
        <v>0</v>
      </c>
      <c r="U256" s="314">
        <f t="shared" si="4"/>
        <v>823676.87044321815</v>
      </c>
      <c r="V256" s="44"/>
      <c r="W256" s="44"/>
      <c r="X256" s="110"/>
      <c r="Y256" s="110"/>
      <c r="Z256" s="111"/>
    </row>
    <row r="257" spans="1:26" s="45" customFormat="1">
      <c r="A257" s="128">
        <v>831</v>
      </c>
      <c r="B257" s="124" t="s">
        <v>252</v>
      </c>
      <c r="C257" s="416">
        <v>4559</v>
      </c>
      <c r="D257" s="420">
        <v>0</v>
      </c>
      <c r="E257" s="428">
        <v>0</v>
      </c>
      <c r="F257" s="158">
        <v>0</v>
      </c>
      <c r="G257" s="427">
        <v>0</v>
      </c>
      <c r="H257" s="272">
        <v>809</v>
      </c>
      <c r="I257" s="15">
        <v>1866</v>
      </c>
      <c r="J257" s="337">
        <v>0.43354769560557344</v>
      </c>
      <c r="K257" s="435">
        <v>0.43364183762999575</v>
      </c>
      <c r="L257" s="442">
        <v>0.60780213748029999</v>
      </c>
      <c r="M257" s="14">
        <f>Lisäosat[[#This Row],[Koefficient för främjande av välfärd och hälsa (HYTE) (inkl. Kultur-indikator)]]*Lisäosat[[#This Row],[Invånarantal 31.12.2022]]</f>
        <v>2770.9699447726875</v>
      </c>
      <c r="N257" s="435">
        <f>Lisäosat[[#This Row],[Koefficient för främjande av välfärd och hälsa (HYTE) (inkl. Kultur-indikator)]]/$N$7</f>
        <v>0.88773796693145879</v>
      </c>
      <c r="O257" s="447">
        <v>0</v>
      </c>
      <c r="P257" s="200">
        <v>0</v>
      </c>
      <c r="Q257" s="162">
        <v>0</v>
      </c>
      <c r="R257" s="162">
        <v>25898.348104592475</v>
      </c>
      <c r="S257" s="162">
        <v>78151.381624854446</v>
      </c>
      <c r="T257" s="162">
        <v>0</v>
      </c>
      <c r="U257" s="314">
        <f t="shared" si="4"/>
        <v>104049.72972944692</v>
      </c>
      <c r="V257" s="44"/>
      <c r="W257" s="44"/>
      <c r="X257" s="110"/>
      <c r="Y257" s="110"/>
      <c r="Z257" s="111"/>
    </row>
    <row r="258" spans="1:26" s="45" customFormat="1">
      <c r="A258" s="128">
        <v>832</v>
      </c>
      <c r="B258" s="124" t="s">
        <v>253</v>
      </c>
      <c r="C258" s="416">
        <v>3825</v>
      </c>
      <c r="D258" s="420">
        <v>1.7243499999999998</v>
      </c>
      <c r="E258" s="428">
        <v>0</v>
      </c>
      <c r="F258" s="158">
        <v>0</v>
      </c>
      <c r="G258" s="427">
        <v>0</v>
      </c>
      <c r="H258" s="272">
        <v>1294</v>
      </c>
      <c r="I258" s="15">
        <v>1391</v>
      </c>
      <c r="J258" s="337">
        <v>0.93026599568655644</v>
      </c>
      <c r="K258" s="435">
        <v>0.93046799681578141</v>
      </c>
      <c r="L258" s="442">
        <v>0.56485597112809405</v>
      </c>
      <c r="M258" s="14">
        <f>Lisäosat[[#This Row],[Koefficient för främjande av välfärd och hälsa (HYTE) (inkl. Kultur-indikator)]]*Lisäosat[[#This Row],[Invånarantal 31.12.2022]]</f>
        <v>2160.5740895649596</v>
      </c>
      <c r="N258" s="435">
        <f>Lisäosat[[#This Row],[Koefficient för främjande av välfärd och hälsa (HYTE) (inkl. Kultur-indikator)]]/$N$7</f>
        <v>0.82501205655039622</v>
      </c>
      <c r="O258" s="447">
        <v>0</v>
      </c>
      <c r="P258" s="200">
        <v>1238463.0880874998</v>
      </c>
      <c r="Q258" s="162">
        <v>0</v>
      </c>
      <c r="R258" s="162">
        <v>46623.425150446768</v>
      </c>
      <c r="S258" s="162">
        <v>60936.009255854675</v>
      </c>
      <c r="T258" s="162">
        <v>0</v>
      </c>
      <c r="U258" s="314">
        <f t="shared" si="4"/>
        <v>1346022.5224938013</v>
      </c>
      <c r="V258" s="44"/>
      <c r="W258" s="44"/>
      <c r="X258" s="110"/>
      <c r="Y258" s="110"/>
      <c r="Z258" s="111"/>
    </row>
    <row r="259" spans="1:26" s="45" customFormat="1">
      <c r="A259" s="128">
        <v>833</v>
      </c>
      <c r="B259" s="124" t="s">
        <v>892</v>
      </c>
      <c r="C259" s="416">
        <v>1691</v>
      </c>
      <c r="D259" s="420">
        <v>0.48993333333333333</v>
      </c>
      <c r="E259" s="428">
        <v>0</v>
      </c>
      <c r="F259" s="158">
        <v>0</v>
      </c>
      <c r="G259" s="427">
        <v>0</v>
      </c>
      <c r="H259" s="272">
        <v>459</v>
      </c>
      <c r="I259" s="15">
        <v>636</v>
      </c>
      <c r="J259" s="337">
        <v>0.72169811320754718</v>
      </c>
      <c r="K259" s="435">
        <v>0.72185482519584232</v>
      </c>
      <c r="L259" s="442">
        <v>0.416707487770894</v>
      </c>
      <c r="M259" s="14">
        <f>Lisäosat[[#This Row],[Koefficient för främjande av välfärd och hälsa (HYTE) (inkl. Kultur-indikator)]]*Lisäosat[[#This Row],[Invånarantal 31.12.2022]]</f>
        <v>704.65236182058175</v>
      </c>
      <c r="N259" s="435">
        <f>Lisäosat[[#This Row],[Koefficient för främjande av välfärd och hälsa (HYTE) (inkl. Kultur-indikator)]]/$N$7</f>
        <v>0.60863072896126358</v>
      </c>
      <c r="O259" s="447">
        <v>1.0466904342866752</v>
      </c>
      <c r="P259" s="200">
        <v>51854.392120666671</v>
      </c>
      <c r="Q259" s="162">
        <v>0</v>
      </c>
      <c r="R259" s="162">
        <v>15990.600273220818</v>
      </c>
      <c r="S259" s="162">
        <v>19873.747005225217</v>
      </c>
      <c r="T259" s="162">
        <v>18124.324089638583</v>
      </c>
      <c r="U259" s="314">
        <f t="shared" si="4"/>
        <v>105843.06348875129</v>
      </c>
      <c r="V259" s="44"/>
      <c r="W259" s="44"/>
      <c r="X259" s="110"/>
      <c r="Y259" s="110"/>
      <c r="Z259" s="111"/>
    </row>
    <row r="260" spans="1:26" s="45" customFormat="1">
      <c r="A260" s="128">
        <v>834</v>
      </c>
      <c r="B260" s="124" t="s">
        <v>255</v>
      </c>
      <c r="C260" s="416">
        <v>5879</v>
      </c>
      <c r="D260" s="420">
        <v>0</v>
      </c>
      <c r="E260" s="428">
        <v>0</v>
      </c>
      <c r="F260" s="158">
        <v>0</v>
      </c>
      <c r="G260" s="427">
        <v>0</v>
      </c>
      <c r="H260" s="272">
        <v>1641</v>
      </c>
      <c r="I260" s="15">
        <v>2509</v>
      </c>
      <c r="J260" s="337">
        <v>0.65404543642885615</v>
      </c>
      <c r="K260" s="435">
        <v>0.65418745808431344</v>
      </c>
      <c r="L260" s="442">
        <v>0.57081944564234399</v>
      </c>
      <c r="M260" s="14">
        <f>Lisäosat[[#This Row],[Koefficient för främjande av välfärd och hälsa (HYTE) (inkl. Kultur-indikator)]]*Lisäosat[[#This Row],[Invånarantal 31.12.2022]]</f>
        <v>3355.8475209313401</v>
      </c>
      <c r="N260" s="435">
        <f>Lisäosat[[#This Row],[Koefficient för främjande av välfärd och hälsa (HYTE) (inkl. Kultur-indikator)]]/$N$7</f>
        <v>0.83372213243639859</v>
      </c>
      <c r="O260" s="447">
        <v>0</v>
      </c>
      <c r="P260" s="200">
        <v>0</v>
      </c>
      <c r="Q260" s="162">
        <v>0</v>
      </c>
      <c r="R260" s="162">
        <v>50382.181665617594</v>
      </c>
      <c r="S260" s="162">
        <v>94647.046164422165</v>
      </c>
      <c r="T260" s="162">
        <v>0</v>
      </c>
      <c r="U260" s="314">
        <f t="shared" si="4"/>
        <v>145029.22783003974</v>
      </c>
      <c r="V260" s="44"/>
      <c r="W260" s="44"/>
      <c r="X260" s="110"/>
      <c r="Y260" s="110"/>
      <c r="Z260" s="111"/>
    </row>
    <row r="261" spans="1:26" s="45" customFormat="1">
      <c r="A261" s="128">
        <v>837</v>
      </c>
      <c r="B261" s="124" t="s">
        <v>893</v>
      </c>
      <c r="C261" s="416">
        <v>249009</v>
      </c>
      <c r="D261" s="420">
        <v>0</v>
      </c>
      <c r="E261" s="428">
        <v>0</v>
      </c>
      <c r="F261" s="158">
        <v>19</v>
      </c>
      <c r="G261" s="427">
        <v>7.6302462963186073E-5</v>
      </c>
      <c r="H261" s="272">
        <v>131385</v>
      </c>
      <c r="I261" s="15">
        <v>110431</v>
      </c>
      <c r="J261" s="337">
        <v>1.189747444105369</v>
      </c>
      <c r="K261" s="435">
        <v>1.1900057899207768</v>
      </c>
      <c r="L261" s="442">
        <v>0.77140307137916297</v>
      </c>
      <c r="M261" s="14">
        <f>Lisäosat[[#This Row],[Koefficient för främjande av välfärd och hälsa (HYTE) (inkl. Kultur-indikator)]]*Lisäosat[[#This Row],[Invånarantal 31.12.2022]]</f>
        <v>192086.30740105399</v>
      </c>
      <c r="N261" s="435">
        <f>Lisäosat[[#This Row],[Koefficient för främjande av välfärd och hälsa (HYTE) (inkl. Kultur-indikator)]]/$N$7</f>
        <v>1.1266886903519928</v>
      </c>
      <c r="O261" s="447">
        <v>1.4993326835519127</v>
      </c>
      <c r="P261" s="200">
        <v>0</v>
      </c>
      <c r="Q261" s="162">
        <v>0</v>
      </c>
      <c r="R261" s="162">
        <v>3881820.1878252127</v>
      </c>
      <c r="S261" s="162">
        <v>5417529.1012910437</v>
      </c>
      <c r="T261" s="162">
        <v>3823076.6817134409</v>
      </c>
      <c r="U261" s="314">
        <f t="shared" si="4"/>
        <v>13122425.970829697</v>
      </c>
      <c r="V261" s="44"/>
      <c r="W261" s="44"/>
      <c r="X261" s="110"/>
      <c r="Y261" s="110"/>
      <c r="Z261" s="111"/>
    </row>
    <row r="262" spans="1:26" s="45" customFormat="1">
      <c r="A262" s="128">
        <v>844</v>
      </c>
      <c r="B262" s="124" t="s">
        <v>257</v>
      </c>
      <c r="C262" s="416">
        <v>1441</v>
      </c>
      <c r="D262" s="420">
        <v>1.4789666666666665</v>
      </c>
      <c r="E262" s="428">
        <v>0</v>
      </c>
      <c r="F262" s="158">
        <v>0</v>
      </c>
      <c r="G262" s="427">
        <v>0</v>
      </c>
      <c r="H262" s="272">
        <v>375</v>
      </c>
      <c r="I262" s="15">
        <v>520</v>
      </c>
      <c r="J262" s="337">
        <v>0.72115384615384615</v>
      </c>
      <c r="K262" s="435">
        <v>0.72131043995813804</v>
      </c>
      <c r="L262" s="442">
        <v>0.47563161771725898</v>
      </c>
      <c r="M262" s="14">
        <f>Lisäosat[[#This Row],[Koefficient för främjande av välfärd och hälsa (HYTE) (inkl. Kultur-indikator)]]*Lisäosat[[#This Row],[Invånarantal 31.12.2022]]</f>
        <v>685.38516113057017</v>
      </c>
      <c r="N262" s="435">
        <f>Lisäosat[[#This Row],[Koefficient för främjande av välfärd och hälsa (HYTE) (inkl. Kultur-indikator)]]/$N$7</f>
        <v>0.69469358411778492</v>
      </c>
      <c r="O262" s="447">
        <v>0</v>
      </c>
      <c r="P262" s="200">
        <v>200086.86390550001</v>
      </c>
      <c r="Q262" s="162">
        <v>0</v>
      </c>
      <c r="R262" s="162">
        <v>13616.249306133766</v>
      </c>
      <c r="S262" s="162">
        <v>19330.342210522089</v>
      </c>
      <c r="T262" s="162">
        <v>0</v>
      </c>
      <c r="U262" s="314">
        <f t="shared" si="4"/>
        <v>233033.45542215588</v>
      </c>
      <c r="V262" s="44"/>
      <c r="W262" s="44"/>
      <c r="X262" s="110"/>
      <c r="Y262" s="110"/>
      <c r="Z262" s="111"/>
    </row>
    <row r="263" spans="1:26" s="45" customFormat="1">
      <c r="A263" s="128">
        <v>845</v>
      </c>
      <c r="B263" s="124" t="s">
        <v>258</v>
      </c>
      <c r="C263" s="416">
        <v>2863</v>
      </c>
      <c r="D263" s="420">
        <v>1.3779666666666666</v>
      </c>
      <c r="E263" s="428">
        <v>0</v>
      </c>
      <c r="F263" s="158">
        <v>1</v>
      </c>
      <c r="G263" s="427">
        <v>3.4928396786587494E-4</v>
      </c>
      <c r="H263" s="272">
        <v>1004</v>
      </c>
      <c r="I263" s="15">
        <v>1082</v>
      </c>
      <c r="J263" s="337">
        <v>0.92791127541589646</v>
      </c>
      <c r="K263" s="435">
        <v>0.92811276523313546</v>
      </c>
      <c r="L263" s="442">
        <v>0.491546809042122</v>
      </c>
      <c r="M263" s="14">
        <f>Lisäosat[[#This Row],[Koefficient för främjande av välfärd och hälsa (HYTE) (inkl. Kultur-indikator)]]*Lisäosat[[#This Row],[Invånarantal 31.12.2022]]</f>
        <v>1407.2985142875953</v>
      </c>
      <c r="N263" s="435">
        <f>Lisäosat[[#This Row],[Koefficient för främjande av välfärd och hälsa (HYTE) (inkl. Kultur-indikator)]]/$N$7</f>
        <v>0.71793884555867127</v>
      </c>
      <c r="O263" s="447">
        <v>0</v>
      </c>
      <c r="P263" s="200">
        <v>370387.45663149998</v>
      </c>
      <c r="Q263" s="162">
        <v>0</v>
      </c>
      <c r="R263" s="162">
        <v>34809.147693898311</v>
      </c>
      <c r="S263" s="162">
        <v>39690.911645453722</v>
      </c>
      <c r="T263" s="162">
        <v>0</v>
      </c>
      <c r="U263" s="314">
        <f t="shared" si="4"/>
        <v>444887.51597085199</v>
      </c>
      <c r="V263" s="44"/>
      <c r="W263" s="44"/>
      <c r="X263" s="110"/>
      <c r="Y263" s="110"/>
      <c r="Z263" s="111"/>
    </row>
    <row r="264" spans="1:26" s="45" customFormat="1">
      <c r="A264" s="128">
        <v>846</v>
      </c>
      <c r="B264" s="124" t="s">
        <v>894</v>
      </c>
      <c r="C264" s="416">
        <v>4862</v>
      </c>
      <c r="D264" s="420">
        <v>0.17711666666666667</v>
      </c>
      <c r="E264" s="428">
        <v>0</v>
      </c>
      <c r="F264" s="158">
        <v>0</v>
      </c>
      <c r="G264" s="427">
        <v>0</v>
      </c>
      <c r="H264" s="272">
        <v>1622</v>
      </c>
      <c r="I264" s="15">
        <v>1805</v>
      </c>
      <c r="J264" s="337">
        <v>0.8986149584487535</v>
      </c>
      <c r="K264" s="435">
        <v>0.89881008676386631</v>
      </c>
      <c r="L264" s="442">
        <v>0.71872283936499604</v>
      </c>
      <c r="M264" s="14">
        <f>Lisäosat[[#This Row],[Koefficient för främjande av välfärd och hälsa (HYTE) (inkl. Kultur-indikator)]]*Lisäosat[[#This Row],[Invånarantal 31.12.2022]]</f>
        <v>3494.4304449926108</v>
      </c>
      <c r="N264" s="435">
        <f>Lisäosat[[#This Row],[Koefficient för främjande av välfärd och hälsa (HYTE) (inkl. Kultur-indikator)]]/$N$7</f>
        <v>1.0497454892971103</v>
      </c>
      <c r="O264" s="447">
        <v>0</v>
      </c>
      <c r="P264" s="200">
        <v>53898.829794333338</v>
      </c>
      <c r="Q264" s="162">
        <v>0</v>
      </c>
      <c r="R264" s="162">
        <v>57247.191808181524</v>
      </c>
      <c r="S264" s="162">
        <v>98555.586206666849</v>
      </c>
      <c r="T264" s="162">
        <v>0</v>
      </c>
      <c r="U264" s="314">
        <f t="shared" si="4"/>
        <v>209701.60780918173</v>
      </c>
      <c r="V264" s="44"/>
      <c r="W264" s="44"/>
      <c r="X264" s="110"/>
      <c r="Y264" s="110"/>
      <c r="Z264" s="111"/>
    </row>
    <row r="265" spans="1:26" s="45" customFormat="1">
      <c r="A265" s="128">
        <v>848</v>
      </c>
      <c r="B265" s="124" t="s">
        <v>260</v>
      </c>
      <c r="C265" s="416">
        <v>4160</v>
      </c>
      <c r="D265" s="420">
        <v>0.92721666666666658</v>
      </c>
      <c r="E265" s="428">
        <v>0</v>
      </c>
      <c r="F265" s="158">
        <v>1</v>
      </c>
      <c r="G265" s="427">
        <v>2.403846153846154E-4</v>
      </c>
      <c r="H265" s="272">
        <v>1212</v>
      </c>
      <c r="I265" s="15">
        <v>1453</v>
      </c>
      <c r="J265" s="337">
        <v>0.83413626978664834</v>
      </c>
      <c r="K265" s="435">
        <v>0.83431739697952179</v>
      </c>
      <c r="L265" s="442">
        <v>0.48883301438703902</v>
      </c>
      <c r="M265" s="14">
        <f>Lisäosat[[#This Row],[Koefficient för främjande av välfärd och hälsa (HYTE) (inkl. Kultur-indikator)]]*Lisäosat[[#This Row],[Invånarantal 31.12.2022]]</f>
        <v>2033.5453398500824</v>
      </c>
      <c r="N265" s="435">
        <f>Lisäosat[[#This Row],[Koefficient för främjande av välfärd och hälsa (HYTE) (inkl. Kultur-indikator)]]/$N$7</f>
        <v>0.71397515671782563</v>
      </c>
      <c r="O265" s="447">
        <v>0</v>
      </c>
      <c r="P265" s="200">
        <v>241423.48325333331</v>
      </c>
      <c r="Q265" s="162">
        <v>0</v>
      </c>
      <c r="R265" s="162">
        <v>45466.96086579602</v>
      </c>
      <c r="S265" s="162">
        <v>57353.338749080242</v>
      </c>
      <c r="T265" s="162">
        <v>0</v>
      </c>
      <c r="U265" s="314">
        <f t="shared" ref="U265:U300" si="5">SUM(P265:T265)</f>
        <v>344243.78286820959</v>
      </c>
      <c r="V265" s="44"/>
      <c r="W265" s="44"/>
      <c r="X265" s="110"/>
      <c r="Y265" s="110"/>
      <c r="Z265" s="111"/>
    </row>
    <row r="266" spans="1:26" s="45" customFormat="1">
      <c r="A266" s="128">
        <v>849</v>
      </c>
      <c r="B266" s="124" t="s">
        <v>261</v>
      </c>
      <c r="C266" s="416">
        <v>2903</v>
      </c>
      <c r="D266" s="420">
        <v>0.86536666666666673</v>
      </c>
      <c r="E266" s="428">
        <v>0</v>
      </c>
      <c r="F266" s="158">
        <v>0</v>
      </c>
      <c r="G266" s="427">
        <v>0</v>
      </c>
      <c r="H266" s="272">
        <v>1010</v>
      </c>
      <c r="I266" s="15">
        <v>1068</v>
      </c>
      <c r="J266" s="337">
        <v>0.94569288389513106</v>
      </c>
      <c r="K266" s="435">
        <v>0.94589823487144598</v>
      </c>
      <c r="L266" s="442">
        <v>0.57929769633889805</v>
      </c>
      <c r="M266" s="14">
        <f>Lisäosat[[#This Row],[Koefficient för främjande av välfärd och hälsa (HYTE) (inkl. Kultur-indikator)]]*Lisäosat[[#This Row],[Invånarantal 31.12.2022]]</f>
        <v>1681.701212471821</v>
      </c>
      <c r="N266" s="435">
        <f>Lisäosat[[#This Row],[Koefficient för främjande av välfärd och hälsa (HYTE) (inkl. Kultur-indikator)]]/$N$7</f>
        <v>0.84610521662181415</v>
      </c>
      <c r="O266" s="447">
        <v>0</v>
      </c>
      <c r="P266" s="200">
        <v>157236.05893233337</v>
      </c>
      <c r="Q266" s="162">
        <v>0</v>
      </c>
      <c r="R266" s="162">
        <v>35971.847743396676</v>
      </c>
      <c r="S266" s="162">
        <v>47430.060900803866</v>
      </c>
      <c r="T266" s="162">
        <v>0</v>
      </c>
      <c r="U266" s="314">
        <f t="shared" si="5"/>
        <v>240637.96757653391</v>
      </c>
      <c r="V266" s="44"/>
      <c r="W266" s="44"/>
      <c r="X266" s="110"/>
      <c r="Y266" s="110"/>
      <c r="Z266" s="111"/>
    </row>
    <row r="267" spans="1:26" s="45" customFormat="1">
      <c r="A267" s="128">
        <v>850</v>
      </c>
      <c r="B267" s="124" t="s">
        <v>262</v>
      </c>
      <c r="C267" s="416">
        <v>2407</v>
      </c>
      <c r="D267" s="420">
        <v>0.21193333333333333</v>
      </c>
      <c r="E267" s="428">
        <v>0</v>
      </c>
      <c r="F267" s="158">
        <v>0</v>
      </c>
      <c r="G267" s="427">
        <v>0</v>
      </c>
      <c r="H267" s="272">
        <v>550</v>
      </c>
      <c r="I267" s="15">
        <v>901</v>
      </c>
      <c r="J267" s="337">
        <v>0.61043285238623757</v>
      </c>
      <c r="K267" s="435">
        <v>0.61056540385653724</v>
      </c>
      <c r="L267" s="442">
        <v>0.44483412156871999</v>
      </c>
      <c r="M267" s="14">
        <f>Lisäosat[[#This Row],[Koefficient för främjande av välfärd och hälsa (HYTE) (inkl. Kultur-indikator)]]*Lisäosat[[#This Row],[Invånarantal 31.12.2022]]</f>
        <v>1070.715730615909</v>
      </c>
      <c r="N267" s="435">
        <f>Lisäosat[[#This Row],[Koefficient för främjande av välfärd och hälsa (HYTE) (inkl. Kultur-indikator)]]/$N$7</f>
        <v>0.64971166495108978</v>
      </c>
      <c r="O267" s="447">
        <v>0.26639001210674679</v>
      </c>
      <c r="P267" s="200">
        <v>31928.631951333336</v>
      </c>
      <c r="Q267" s="162">
        <v>0</v>
      </c>
      <c r="R267" s="162">
        <v>19252.165144783172</v>
      </c>
      <c r="S267" s="162">
        <v>30198.058926244739</v>
      </c>
      <c r="T267" s="162">
        <v>6565.8957736032216</v>
      </c>
      <c r="U267" s="314">
        <f t="shared" si="5"/>
        <v>87944.751795964476</v>
      </c>
      <c r="V267" s="44"/>
      <c r="W267" s="44"/>
      <c r="X267" s="110"/>
      <c r="Y267" s="110"/>
      <c r="Z267" s="111"/>
    </row>
    <row r="268" spans="1:26" s="45" customFormat="1">
      <c r="A268" s="128">
        <v>851</v>
      </c>
      <c r="B268" s="124" t="s">
        <v>895</v>
      </c>
      <c r="C268" s="416">
        <v>21227</v>
      </c>
      <c r="D268" s="420">
        <v>0.14405000000000001</v>
      </c>
      <c r="E268" s="428">
        <v>0</v>
      </c>
      <c r="F268" s="158">
        <v>13</v>
      </c>
      <c r="G268" s="427">
        <v>6.124275686625524E-4</v>
      </c>
      <c r="H268" s="272">
        <v>8704</v>
      </c>
      <c r="I268" s="15">
        <v>8563</v>
      </c>
      <c r="J268" s="337">
        <v>1.016466191755226</v>
      </c>
      <c r="K268" s="435">
        <v>1.0166869106888488</v>
      </c>
      <c r="L268" s="442">
        <v>0.55654170020824101</v>
      </c>
      <c r="M268" s="14">
        <f>Lisäosat[[#This Row],[Koefficient för främjande av välfärd och hälsa (HYTE) (inkl. Kultur-indikator)]]*Lisäosat[[#This Row],[Invånarantal 31.12.2022]]</f>
        <v>11813.710670320332</v>
      </c>
      <c r="N268" s="435">
        <f>Lisäosat[[#This Row],[Koefficient för främjande av välfärd och hälsa (HYTE) (inkl. Kultur-indikator)]]/$N$7</f>
        <v>0.81286847641508142</v>
      </c>
      <c r="O268" s="447">
        <v>0</v>
      </c>
      <c r="P268" s="200">
        <v>191384.53181650001</v>
      </c>
      <c r="Q268" s="162">
        <v>0</v>
      </c>
      <c r="R268" s="162">
        <v>282713.89099681773</v>
      </c>
      <c r="S268" s="162">
        <v>333189.3991645432</v>
      </c>
      <c r="T268" s="162">
        <v>0</v>
      </c>
      <c r="U268" s="314">
        <f t="shared" si="5"/>
        <v>807287.82197786099</v>
      </c>
      <c r="V268" s="44"/>
      <c r="W268" s="44"/>
      <c r="X268" s="110"/>
      <c r="Y268" s="110"/>
      <c r="Z268" s="111"/>
    </row>
    <row r="269" spans="1:26" s="45" customFormat="1">
      <c r="A269" s="128">
        <v>853</v>
      </c>
      <c r="B269" s="124" t="s">
        <v>896</v>
      </c>
      <c r="C269" s="416">
        <v>197900</v>
      </c>
      <c r="D269" s="420">
        <v>0</v>
      </c>
      <c r="E269" s="428">
        <v>0</v>
      </c>
      <c r="F269" s="158">
        <v>13</v>
      </c>
      <c r="G269" s="427">
        <v>6.5689742294087919E-5</v>
      </c>
      <c r="H269" s="272">
        <v>104982</v>
      </c>
      <c r="I269" s="15">
        <v>85122</v>
      </c>
      <c r="J269" s="337">
        <v>1.2333121872136463</v>
      </c>
      <c r="K269" s="435">
        <v>1.2335799928258682</v>
      </c>
      <c r="L269" s="442">
        <v>0.69678972448326304</v>
      </c>
      <c r="M269" s="14">
        <f>Lisäosat[[#This Row],[Koefficient för främjande av välfärd och hälsa (HYTE) (inkl. Kultur-indikator)]]*Lisäosat[[#This Row],[Invånarantal 31.12.2022]]</f>
        <v>137894.68647523774</v>
      </c>
      <c r="N269" s="435">
        <f>Lisäosat[[#This Row],[Koefficient för främjande av välfärd och hälsa (HYTE) (inkl. Kultur-indikator)]]/$N$7</f>
        <v>1.0177106252962991</v>
      </c>
      <c r="O269" s="447">
        <v>0.84675041228692294</v>
      </c>
      <c r="P269" s="200">
        <v>0</v>
      </c>
      <c r="Q269" s="162">
        <v>0</v>
      </c>
      <c r="R269" s="162">
        <v>3198043.7956011351</v>
      </c>
      <c r="S269" s="162">
        <v>3889129.2513279165</v>
      </c>
      <c r="T269" s="162">
        <v>1715936.3234978002</v>
      </c>
      <c r="U269" s="314">
        <f t="shared" si="5"/>
        <v>8803109.3704268523</v>
      </c>
      <c r="V269" s="44"/>
      <c r="W269" s="44"/>
      <c r="X269" s="110"/>
      <c r="Y269" s="110"/>
      <c r="Z269" s="111"/>
    </row>
    <row r="270" spans="1:26" s="45" customFormat="1">
      <c r="A270" s="128">
        <v>854</v>
      </c>
      <c r="B270" s="124" t="s">
        <v>265</v>
      </c>
      <c r="C270" s="416">
        <v>3262</v>
      </c>
      <c r="D270" s="420">
        <v>1.7608999999999999</v>
      </c>
      <c r="E270" s="428">
        <v>0</v>
      </c>
      <c r="F270" s="158">
        <v>3</v>
      </c>
      <c r="G270" s="427">
        <v>9.1968117719190676E-4</v>
      </c>
      <c r="H270" s="272">
        <v>1082</v>
      </c>
      <c r="I270" s="15">
        <v>1084</v>
      </c>
      <c r="J270" s="337">
        <v>0.99815498154981552</v>
      </c>
      <c r="K270" s="435">
        <v>0.99837172432483845</v>
      </c>
      <c r="L270" s="442">
        <v>0.477516702103854</v>
      </c>
      <c r="M270" s="14">
        <f>Lisäosat[[#This Row],[Koefficient för främjande av välfärd och hälsa (HYTE) (inkl. Kultur-indikator)]]*Lisäosat[[#This Row],[Invånarantal 31.12.2022]]</f>
        <v>1557.6594822627717</v>
      </c>
      <c r="N270" s="435">
        <f>Lisäosat[[#This Row],[Koefficient för främjande av välfärd och hälsa (HYTE) (inkl. Kultur-indikator)]]/$N$7</f>
        <v>0.69744688305777813</v>
      </c>
      <c r="O270" s="447">
        <v>0</v>
      </c>
      <c r="P270" s="200">
        <v>1078561.357566</v>
      </c>
      <c r="Q270" s="162">
        <v>0</v>
      </c>
      <c r="R270" s="162">
        <v>42662.620198193858</v>
      </c>
      <c r="S270" s="162">
        <v>43931.635155240656</v>
      </c>
      <c r="T270" s="162">
        <v>0</v>
      </c>
      <c r="U270" s="314">
        <f t="shared" si="5"/>
        <v>1165155.6129194344</v>
      </c>
      <c r="V270" s="44"/>
      <c r="W270" s="44"/>
      <c r="X270" s="110"/>
      <c r="Y270" s="110"/>
      <c r="Z270" s="111"/>
    </row>
    <row r="271" spans="1:26" s="45" customFormat="1">
      <c r="A271" s="128">
        <v>857</v>
      </c>
      <c r="B271" s="124" t="s">
        <v>266</v>
      </c>
      <c r="C271" s="416">
        <v>2394</v>
      </c>
      <c r="D271" s="420">
        <v>1.1848333333333332</v>
      </c>
      <c r="E271" s="428">
        <v>0</v>
      </c>
      <c r="F271" s="158">
        <v>1</v>
      </c>
      <c r="G271" s="427">
        <v>4.1771094402673348E-4</v>
      </c>
      <c r="H271" s="272">
        <v>606</v>
      </c>
      <c r="I271" s="15">
        <v>758</v>
      </c>
      <c r="J271" s="337">
        <v>0.79947229551451182</v>
      </c>
      <c r="K271" s="435">
        <v>0.79964589565385558</v>
      </c>
      <c r="L271" s="442">
        <v>0.58740974101969801</v>
      </c>
      <c r="M271" s="14">
        <f>Lisäosat[[#This Row],[Koefficient för främjande av välfärd och hälsa (HYTE) (inkl. Kultur-indikator)]]*Lisäosat[[#This Row],[Invånarantal 31.12.2022]]</f>
        <v>1406.2589200011571</v>
      </c>
      <c r="N271" s="435">
        <f>Lisäosat[[#This Row],[Koefficient för främjande av välfärd och hälsa (HYTE) (inkl. Kultur-indikator)]]/$N$7</f>
        <v>0.85795343104640387</v>
      </c>
      <c r="O271" s="447">
        <v>0</v>
      </c>
      <c r="P271" s="200">
        <v>266303.95753499994</v>
      </c>
      <c r="Q271" s="162">
        <v>0</v>
      </c>
      <c r="R271" s="162">
        <v>25078.014791958823</v>
      </c>
      <c r="S271" s="162">
        <v>39661.591323893503</v>
      </c>
      <c r="T271" s="162">
        <v>0</v>
      </c>
      <c r="U271" s="314">
        <f t="shared" si="5"/>
        <v>331043.5636508523</v>
      </c>
      <c r="V271" s="44"/>
      <c r="W271" s="44"/>
      <c r="X271" s="110"/>
      <c r="Y271" s="110"/>
      <c r="Z271" s="111"/>
    </row>
    <row r="272" spans="1:26" s="45" customFormat="1">
      <c r="A272" s="128">
        <v>858</v>
      </c>
      <c r="B272" s="124" t="s">
        <v>897</v>
      </c>
      <c r="C272" s="416">
        <v>40384</v>
      </c>
      <c r="D272" s="420">
        <v>0</v>
      </c>
      <c r="E272" s="428">
        <v>0</v>
      </c>
      <c r="F272" s="158">
        <v>2</v>
      </c>
      <c r="G272" s="427">
        <v>4.9524564183835184E-5</v>
      </c>
      <c r="H272" s="272">
        <v>14429</v>
      </c>
      <c r="I272" s="15">
        <v>18998</v>
      </c>
      <c r="J272" s="337">
        <v>0.75950100010527422</v>
      </c>
      <c r="K272" s="435">
        <v>0.75966592074128592</v>
      </c>
      <c r="L272" s="442">
        <v>0.72887848029684799</v>
      </c>
      <c r="M272" s="14">
        <f>Lisäosat[[#This Row],[Koefficient för främjande av välfärd och hälsa (HYTE) (inkl. Kultur-indikator)]]*Lisäosat[[#This Row],[Invånarantal 31.12.2022]]</f>
        <v>29435.02854830791</v>
      </c>
      <c r="N272" s="435">
        <f>Lisäosat[[#This Row],[Koefficient för främjande av välfärd och hälsa (HYTE) (inkl. Kultur-indikator)]]/$N$7</f>
        <v>1.0645785204396181</v>
      </c>
      <c r="O272" s="447">
        <v>1.5214559981449272</v>
      </c>
      <c r="P272" s="200">
        <v>0</v>
      </c>
      <c r="Q272" s="162">
        <v>0</v>
      </c>
      <c r="R272" s="162">
        <v>401886.36591613077</v>
      </c>
      <c r="S272" s="162">
        <v>830174.34149976156</v>
      </c>
      <c r="T272" s="162">
        <v>629170.98525782768</v>
      </c>
      <c r="U272" s="314">
        <f t="shared" si="5"/>
        <v>1861231.69267372</v>
      </c>
      <c r="V272" s="44"/>
      <c r="W272" s="44"/>
      <c r="X272" s="110"/>
      <c r="Y272" s="110"/>
      <c r="Z272" s="111"/>
    </row>
    <row r="273" spans="1:26" s="45" customFormat="1">
      <c r="A273" s="128">
        <v>859</v>
      </c>
      <c r="B273" s="124" t="s">
        <v>268</v>
      </c>
      <c r="C273" s="416">
        <v>6562</v>
      </c>
      <c r="D273" s="420">
        <v>0</v>
      </c>
      <c r="E273" s="428">
        <v>0</v>
      </c>
      <c r="F273" s="158">
        <v>0</v>
      </c>
      <c r="G273" s="427">
        <v>0</v>
      </c>
      <c r="H273" s="272">
        <v>1441</v>
      </c>
      <c r="I273" s="15">
        <v>2585</v>
      </c>
      <c r="J273" s="337">
        <v>0.55744680851063833</v>
      </c>
      <c r="K273" s="435">
        <v>0.55756785441076162</v>
      </c>
      <c r="L273" s="442">
        <v>0.61361056395839497</v>
      </c>
      <c r="M273" s="14">
        <f>Lisäosat[[#This Row],[Koefficient för främjande av välfärd och hälsa (HYTE) (inkl. Kultur-indikator)]]*Lisäosat[[#This Row],[Invånarantal 31.12.2022]]</f>
        <v>4026.5125206949879</v>
      </c>
      <c r="N273" s="435">
        <f>Lisäosat[[#This Row],[Koefficient för främjande av välfärd och hälsa (HYTE) (inkl. Kultur-indikator)]]/$N$7</f>
        <v>0.8962215842055129</v>
      </c>
      <c r="O273" s="447">
        <v>0</v>
      </c>
      <c r="P273" s="200">
        <v>0</v>
      </c>
      <c r="Q273" s="162">
        <v>0</v>
      </c>
      <c r="R273" s="162">
        <v>47929.759414428772</v>
      </c>
      <c r="S273" s="162">
        <v>113562.22654659746</v>
      </c>
      <c r="T273" s="162">
        <v>0</v>
      </c>
      <c r="U273" s="314">
        <f t="shared" si="5"/>
        <v>161491.98596102622</v>
      </c>
      <c r="V273" s="44"/>
      <c r="W273" s="44"/>
      <c r="X273" s="110"/>
      <c r="Y273" s="110"/>
      <c r="Z273" s="111"/>
    </row>
    <row r="274" spans="1:26" s="45" customFormat="1">
      <c r="A274" s="128">
        <v>886</v>
      </c>
      <c r="B274" s="124" t="s">
        <v>898</v>
      </c>
      <c r="C274" s="416">
        <v>12599</v>
      </c>
      <c r="D274" s="420">
        <v>0</v>
      </c>
      <c r="E274" s="428">
        <v>0</v>
      </c>
      <c r="F274" s="158">
        <v>1</v>
      </c>
      <c r="G274" s="427">
        <v>7.9371378680847689E-5</v>
      </c>
      <c r="H274" s="272">
        <v>3889</v>
      </c>
      <c r="I274" s="15">
        <v>5224</v>
      </c>
      <c r="J274" s="337">
        <v>0.74444869831546712</v>
      </c>
      <c r="K274" s="435">
        <v>0.74461035044336066</v>
      </c>
      <c r="L274" s="442">
        <v>0.65716953506020204</v>
      </c>
      <c r="M274" s="14">
        <f>Lisäosat[[#This Row],[Koefficient för främjande av välfärd och hälsa (HYTE) (inkl. Kultur-indikator)]]*Lisäosat[[#This Row],[Invånarantal 31.12.2022]]</f>
        <v>8279.6789722234862</v>
      </c>
      <c r="N274" s="435">
        <f>Lisäosat[[#This Row],[Koefficient för främjande av välfärd och hälsa (HYTE) (inkl. Kultur-indikator)]]/$N$7</f>
        <v>0.95984253922197615</v>
      </c>
      <c r="O274" s="447">
        <v>0</v>
      </c>
      <c r="P274" s="200">
        <v>0</v>
      </c>
      <c r="Q274" s="162">
        <v>0</v>
      </c>
      <c r="R274" s="162">
        <v>122895.63004859029</v>
      </c>
      <c r="S274" s="162">
        <v>233516.91428850975</v>
      </c>
      <c r="T274" s="162">
        <v>0</v>
      </c>
      <c r="U274" s="314">
        <f t="shared" si="5"/>
        <v>356412.54433710006</v>
      </c>
      <c r="V274" s="44"/>
      <c r="W274" s="44"/>
      <c r="X274" s="110"/>
      <c r="Y274" s="110"/>
      <c r="Z274" s="111"/>
    </row>
    <row r="275" spans="1:26" s="45" customFormat="1">
      <c r="A275" s="128">
        <v>887</v>
      </c>
      <c r="B275" s="124" t="s">
        <v>270</v>
      </c>
      <c r="C275" s="416">
        <v>4569</v>
      </c>
      <c r="D275" s="420">
        <v>0</v>
      </c>
      <c r="E275" s="428">
        <v>0</v>
      </c>
      <c r="F275" s="158">
        <v>0</v>
      </c>
      <c r="G275" s="427">
        <v>0</v>
      </c>
      <c r="H275" s="272">
        <v>1336</v>
      </c>
      <c r="I275" s="15">
        <v>1698</v>
      </c>
      <c r="J275" s="337">
        <v>0.78680800942285045</v>
      </c>
      <c r="K275" s="435">
        <v>0.7869788595959446</v>
      </c>
      <c r="L275" s="442">
        <v>0.59933862629938295</v>
      </c>
      <c r="M275" s="14">
        <f>Lisäosat[[#This Row],[Koefficient för främjande av välfärd och hälsa (HYTE) (inkl. Kultur-indikator)]]*Lisäosat[[#This Row],[Invånarantal 31.12.2022]]</f>
        <v>2738.3781835618806</v>
      </c>
      <c r="N275" s="435">
        <f>Lisäosat[[#This Row],[Koefficient för främjande av välfärd och hälsa (HYTE) (inkl. Kultur-indikator)]]/$N$7</f>
        <v>0.87537641085007289</v>
      </c>
      <c r="O275" s="447">
        <v>0</v>
      </c>
      <c r="P275" s="200">
        <v>0</v>
      </c>
      <c r="Q275" s="162">
        <v>0</v>
      </c>
      <c r="R275" s="162">
        <v>47103.753964369709</v>
      </c>
      <c r="S275" s="162">
        <v>77232.175996869599</v>
      </c>
      <c r="T275" s="162">
        <v>0</v>
      </c>
      <c r="U275" s="314">
        <f t="shared" si="5"/>
        <v>124335.92996123931</v>
      </c>
      <c r="V275" s="44"/>
      <c r="W275" s="44"/>
      <c r="X275" s="110"/>
      <c r="Y275" s="110"/>
      <c r="Z275" s="111"/>
    </row>
    <row r="276" spans="1:26" s="45" customFormat="1">
      <c r="A276" s="128">
        <v>889</v>
      </c>
      <c r="B276" s="124" t="s">
        <v>271</v>
      </c>
      <c r="C276" s="416">
        <v>2523</v>
      </c>
      <c r="D276" s="420">
        <v>1.3616333333333333</v>
      </c>
      <c r="E276" s="428">
        <v>0</v>
      </c>
      <c r="F276" s="158">
        <v>0</v>
      </c>
      <c r="G276" s="427">
        <v>0</v>
      </c>
      <c r="H276" s="272">
        <v>797</v>
      </c>
      <c r="I276" s="15">
        <v>872</v>
      </c>
      <c r="J276" s="337">
        <v>0.91399082568807344</v>
      </c>
      <c r="K276" s="435">
        <v>0.91418929277140903</v>
      </c>
      <c r="L276" s="442">
        <v>0.64547033138546495</v>
      </c>
      <c r="M276" s="14">
        <f>Lisäosat[[#This Row],[Koefficient för främjande av välfärd och hälsa (HYTE) (inkl. Kultur-indikator)]]*Lisäosat[[#This Row],[Invånarantal 31.12.2022]]</f>
        <v>1628.5216460855281</v>
      </c>
      <c r="N276" s="435">
        <f>Lisäosat[[#This Row],[Koefficient för främjande av välfärd och hälsa (HYTE) (inkl. Kultur-indikator)]]/$N$7</f>
        <v>0.94275502563082036</v>
      </c>
      <c r="O276" s="447">
        <v>0</v>
      </c>
      <c r="P276" s="200">
        <v>322532.61349649995</v>
      </c>
      <c r="Q276" s="162">
        <v>0</v>
      </c>
      <c r="R276" s="162">
        <v>30215.144572175672</v>
      </c>
      <c r="S276" s="162">
        <v>45930.20465186127</v>
      </c>
      <c r="T276" s="162">
        <v>0</v>
      </c>
      <c r="U276" s="314">
        <f t="shared" si="5"/>
        <v>398677.96272053692</v>
      </c>
      <c r="V276" s="44"/>
      <c r="W276" s="44"/>
      <c r="X276" s="110"/>
      <c r="Y276" s="110"/>
      <c r="Z276" s="111"/>
    </row>
    <row r="277" spans="1:26" s="45" customFormat="1">
      <c r="A277" s="128">
        <v>890</v>
      </c>
      <c r="B277" s="124" t="s">
        <v>272</v>
      </c>
      <c r="C277" s="416">
        <v>1180</v>
      </c>
      <c r="D277" s="420">
        <v>1.9536666666666667</v>
      </c>
      <c r="E277" s="428">
        <v>1</v>
      </c>
      <c r="F277" s="158">
        <v>491</v>
      </c>
      <c r="G277" s="427">
        <v>0.41610169491525423</v>
      </c>
      <c r="H277" s="272">
        <v>462</v>
      </c>
      <c r="I277" s="15">
        <v>487</v>
      </c>
      <c r="J277" s="337">
        <v>0.94866529774127306</v>
      </c>
      <c r="K277" s="435">
        <v>0.94887129415766236</v>
      </c>
      <c r="L277" s="442">
        <v>0.46776722882722999</v>
      </c>
      <c r="M277" s="14">
        <f>Lisäosat[[#This Row],[Koefficient för främjande av välfärd och hälsa (HYTE) (inkl. Kultur-indikator)]]*Lisäosat[[#This Row],[Invånarantal 31.12.2022]]</f>
        <v>551.96533001613136</v>
      </c>
      <c r="N277" s="435">
        <f>Lisäosat[[#This Row],[Koefficient för främjande av välfärd och hälsa (HYTE) (inkl. Kultur-indikator)]]/$N$7</f>
        <v>0.68320708847409539</v>
      </c>
      <c r="O277" s="447">
        <v>0</v>
      </c>
      <c r="P277" s="200">
        <v>432871.18820000009</v>
      </c>
      <c r="Q277" s="162">
        <v>449328.83</v>
      </c>
      <c r="R277" s="162">
        <v>14667.652465089144</v>
      </c>
      <c r="S277" s="162">
        <v>15567.42007655304</v>
      </c>
      <c r="T277" s="162">
        <v>0</v>
      </c>
      <c r="U277" s="314">
        <f t="shared" si="5"/>
        <v>912435.09074164217</v>
      </c>
      <c r="V277" s="44"/>
      <c r="W277" s="44"/>
      <c r="X277" s="110"/>
      <c r="Y277" s="110"/>
      <c r="Z277" s="111"/>
    </row>
    <row r="278" spans="1:26" s="45" customFormat="1">
      <c r="A278" s="128">
        <v>892</v>
      </c>
      <c r="B278" s="124" t="s">
        <v>273</v>
      </c>
      <c r="C278" s="416">
        <v>3592</v>
      </c>
      <c r="D278" s="420">
        <v>0</v>
      </c>
      <c r="E278" s="428">
        <v>0</v>
      </c>
      <c r="F278" s="158">
        <v>0</v>
      </c>
      <c r="G278" s="427">
        <v>0</v>
      </c>
      <c r="H278" s="272">
        <v>831</v>
      </c>
      <c r="I278" s="15">
        <v>1407</v>
      </c>
      <c r="J278" s="337">
        <v>0.59061833688699361</v>
      </c>
      <c r="K278" s="435">
        <v>0.59074658576585759</v>
      </c>
      <c r="L278" s="442">
        <v>0.73437248843730596</v>
      </c>
      <c r="M278" s="14">
        <f>Lisäosat[[#This Row],[Koefficient för främjande av välfärd och hälsa (HYTE) (inkl. Kultur-indikator)]]*Lisäosat[[#This Row],[Invånarantal 31.12.2022]]</f>
        <v>2637.865978466803</v>
      </c>
      <c r="N278" s="435">
        <f>Lisäosat[[#This Row],[Koefficient för främjande av välfärd och hälsa (HYTE) (inkl. Kultur-indikator)]]/$N$7</f>
        <v>1.0726029075158698</v>
      </c>
      <c r="O278" s="447">
        <v>0</v>
      </c>
      <c r="P278" s="200">
        <v>0</v>
      </c>
      <c r="Q278" s="162">
        <v>0</v>
      </c>
      <c r="R278" s="162">
        <v>27797.698742529581</v>
      </c>
      <c r="S278" s="162">
        <v>74397.368021720147</v>
      </c>
      <c r="T278" s="162">
        <v>0</v>
      </c>
      <c r="U278" s="314">
        <f t="shared" si="5"/>
        <v>102195.06676424973</v>
      </c>
      <c r="V278" s="44"/>
      <c r="W278" s="44"/>
      <c r="X278" s="110"/>
      <c r="Y278" s="110"/>
      <c r="Z278" s="111"/>
    </row>
    <row r="279" spans="1:26" s="45" customFormat="1">
      <c r="A279" s="128">
        <v>893</v>
      </c>
      <c r="B279" s="124" t="s">
        <v>899</v>
      </c>
      <c r="C279" s="416">
        <v>7434</v>
      </c>
      <c r="D279" s="420">
        <v>1.1783333333333333E-2</v>
      </c>
      <c r="E279" s="428">
        <v>0</v>
      </c>
      <c r="F279" s="158">
        <v>0</v>
      </c>
      <c r="G279" s="427">
        <v>0</v>
      </c>
      <c r="H279" s="272">
        <v>3254</v>
      </c>
      <c r="I279" s="15">
        <v>3295</v>
      </c>
      <c r="J279" s="337">
        <v>0.98755690440060695</v>
      </c>
      <c r="K279" s="435">
        <v>0.98777134587303284</v>
      </c>
      <c r="L279" s="442">
        <v>0.586615916956163</v>
      </c>
      <c r="M279" s="14">
        <f>Lisäosat[[#This Row],[Koefficient för främjande av välfärd och hälsa (HYTE) (inkl. Kultur-indikator)]]*Lisäosat[[#This Row],[Invånarantal 31.12.2022]]</f>
        <v>4360.9027266521161</v>
      </c>
      <c r="N279" s="435">
        <f>Lisäosat[[#This Row],[Koefficient för främjande av välfärd och hälsa (HYTE) (inkl. Kultur-indikator)]]/$N$7</f>
        <v>0.85679399491282049</v>
      </c>
      <c r="O279" s="447">
        <v>0</v>
      </c>
      <c r="P279" s="200">
        <v>5482.7150070000007</v>
      </c>
      <c r="Q279" s="162">
        <v>0</v>
      </c>
      <c r="R279" s="162">
        <v>96194.507626383653</v>
      </c>
      <c r="S279" s="162">
        <v>122993.24063849263</v>
      </c>
      <c r="T279" s="162">
        <v>0</v>
      </c>
      <c r="U279" s="314">
        <f t="shared" si="5"/>
        <v>224670.46327187627</v>
      </c>
      <c r="V279" s="44"/>
      <c r="W279" s="44"/>
      <c r="X279" s="110"/>
      <c r="Y279" s="110"/>
      <c r="Z279" s="111"/>
    </row>
    <row r="280" spans="1:26" s="45" customFormat="1">
      <c r="A280" s="128">
        <v>895</v>
      </c>
      <c r="B280" s="124" t="s">
        <v>900</v>
      </c>
      <c r="C280" s="416">
        <v>15092</v>
      </c>
      <c r="D280" s="420">
        <v>0</v>
      </c>
      <c r="E280" s="428">
        <v>0</v>
      </c>
      <c r="F280" s="158">
        <v>1</v>
      </c>
      <c r="G280" s="427">
        <v>6.626027034190299E-5</v>
      </c>
      <c r="H280" s="272">
        <v>8407</v>
      </c>
      <c r="I280" s="15">
        <v>6616</v>
      </c>
      <c r="J280" s="337">
        <v>1.2707073760580412</v>
      </c>
      <c r="K280" s="435">
        <v>1.2709833017890346</v>
      </c>
      <c r="L280" s="442">
        <v>0.66391352680757498</v>
      </c>
      <c r="M280" s="14">
        <f>Lisäosat[[#This Row],[Koefficient för främjande av välfärd och hälsa (HYTE) (inkl. Kultur-indikator)]]*Lisäosat[[#This Row],[Invånarantal 31.12.2022]]</f>
        <v>10019.782946579922</v>
      </c>
      <c r="N280" s="435">
        <f>Lisäosat[[#This Row],[Koefficient för främjande av välfärd och hälsa (HYTE) (inkl. Kultur-indikator)]]/$N$7</f>
        <v>0.96969261567553156</v>
      </c>
      <c r="O280" s="447">
        <v>0</v>
      </c>
      <c r="P280" s="200">
        <v>0</v>
      </c>
      <c r="Q280" s="162">
        <v>0</v>
      </c>
      <c r="R280" s="162">
        <v>251280.00787686143</v>
      </c>
      <c r="S280" s="162">
        <v>282594.14445601759</v>
      </c>
      <c r="T280" s="162">
        <v>0</v>
      </c>
      <c r="U280" s="314">
        <f t="shared" si="5"/>
        <v>533874.15233287902</v>
      </c>
      <c r="V280" s="44"/>
      <c r="W280" s="44"/>
      <c r="X280" s="110"/>
      <c r="Y280" s="110"/>
      <c r="Z280" s="111"/>
    </row>
    <row r="281" spans="1:26" s="45" customFormat="1">
      <c r="A281" s="128">
        <v>905</v>
      </c>
      <c r="B281" s="124" t="s">
        <v>901</v>
      </c>
      <c r="C281" s="416">
        <v>67988</v>
      </c>
      <c r="D281" s="420">
        <v>0</v>
      </c>
      <c r="E281" s="428">
        <v>0</v>
      </c>
      <c r="F281" s="158">
        <v>4</v>
      </c>
      <c r="G281" s="427">
        <v>5.8833911866800022E-5</v>
      </c>
      <c r="H281" s="272">
        <v>37474</v>
      </c>
      <c r="I281" s="15">
        <v>30144</v>
      </c>
      <c r="J281" s="337">
        <v>1.2431661358811041</v>
      </c>
      <c r="K281" s="435">
        <v>1.243436081213328</v>
      </c>
      <c r="L281" s="442">
        <v>0.82645871953806604</v>
      </c>
      <c r="M281" s="14">
        <f>Lisäosat[[#This Row],[Koefficient för främjande av välfärd och hälsa (HYTE) (inkl. Kultur-indikator)]]*Lisäosat[[#This Row],[Invånarantal 31.12.2022]]</f>
        <v>56189.275423954037</v>
      </c>
      <c r="N281" s="435">
        <f>Lisäosat[[#This Row],[Koefficient för främjande av välfärd och hälsa (HYTE) (inkl. Kultur-indikator)]]/$N$7</f>
        <v>1.2071013545247351</v>
      </c>
      <c r="O281" s="447">
        <v>0.17357441738213852</v>
      </c>
      <c r="P281" s="200">
        <v>0</v>
      </c>
      <c r="Q281" s="162">
        <v>0</v>
      </c>
      <c r="R281" s="162">
        <v>1107457.3929928658</v>
      </c>
      <c r="S281" s="162">
        <v>1584740.9370734685</v>
      </c>
      <c r="T281" s="162">
        <v>120842.00948712278</v>
      </c>
      <c r="U281" s="314">
        <f t="shared" si="5"/>
        <v>2813040.3395534572</v>
      </c>
      <c r="V281" s="44"/>
      <c r="W281" s="44"/>
      <c r="X281" s="110"/>
      <c r="Y281" s="110"/>
      <c r="Z281" s="111"/>
    </row>
    <row r="282" spans="1:26" s="45" customFormat="1">
      <c r="A282" s="128">
        <v>908</v>
      </c>
      <c r="B282" s="124" t="s">
        <v>277</v>
      </c>
      <c r="C282" s="416">
        <v>20703</v>
      </c>
      <c r="D282" s="420">
        <v>0</v>
      </c>
      <c r="E282" s="428">
        <v>0</v>
      </c>
      <c r="F282" s="158">
        <v>1</v>
      </c>
      <c r="G282" s="427">
        <v>4.8302178428247112E-5</v>
      </c>
      <c r="H282" s="272">
        <v>6632</v>
      </c>
      <c r="I282" s="15">
        <v>8132</v>
      </c>
      <c r="J282" s="337">
        <v>0.81554353172651251</v>
      </c>
      <c r="K282" s="435">
        <v>0.81572062162886805</v>
      </c>
      <c r="L282" s="442">
        <v>0.67647312956702699</v>
      </c>
      <c r="M282" s="14">
        <f>Lisäosat[[#This Row],[Koefficient för främjande av välfärd och hälsa (HYTE) (inkl. Kultur-indikator)]]*Lisäosat[[#This Row],[Invånarantal 31.12.2022]]</f>
        <v>14005.02320142616</v>
      </c>
      <c r="N282" s="435">
        <f>Lisäosat[[#This Row],[Koefficient för främjande av välfärd och hälsa (HYTE) (inkl. Kultur-indikator)]]/$N$7</f>
        <v>0.98803680292265861</v>
      </c>
      <c r="O282" s="447">
        <v>0</v>
      </c>
      <c r="P282" s="200">
        <v>0</v>
      </c>
      <c r="Q282" s="162">
        <v>0</v>
      </c>
      <c r="R282" s="162">
        <v>221231.01878753016</v>
      </c>
      <c r="S282" s="162">
        <v>394992.34372582962</v>
      </c>
      <c r="T282" s="162">
        <v>0</v>
      </c>
      <c r="U282" s="314">
        <f t="shared" si="5"/>
        <v>616223.36251335975</v>
      </c>
      <c r="V282" s="44"/>
      <c r="W282" s="44"/>
      <c r="X282" s="110"/>
      <c r="Y282" s="110"/>
      <c r="Z282" s="111"/>
    </row>
    <row r="283" spans="1:26" s="45" customFormat="1">
      <c r="A283" s="128">
        <v>915</v>
      </c>
      <c r="B283" s="124" t="s">
        <v>278</v>
      </c>
      <c r="C283" s="416">
        <v>19759</v>
      </c>
      <c r="D283" s="420">
        <v>7.091666666666667E-2</v>
      </c>
      <c r="E283" s="428">
        <v>0</v>
      </c>
      <c r="F283" s="158">
        <v>0</v>
      </c>
      <c r="G283" s="427">
        <v>0</v>
      </c>
      <c r="H283" s="272">
        <v>7945</v>
      </c>
      <c r="I283" s="15">
        <v>7129</v>
      </c>
      <c r="J283" s="337">
        <v>1.1144620563893954</v>
      </c>
      <c r="K283" s="435">
        <v>1.1147040544790954</v>
      </c>
      <c r="L283" s="442">
        <v>0.74172675763232698</v>
      </c>
      <c r="M283" s="14">
        <f>Lisäosat[[#This Row],[Koefficient för främjande av välfärd och hälsa (HYTE) (inkl. Kultur-indikator)]]*Lisäosat[[#This Row],[Invånarantal 31.12.2022]]</f>
        <v>14655.779004057149</v>
      </c>
      <c r="N283" s="435">
        <f>Lisäosat[[#This Row],[Koefficient för främjande av välfärd och hälsa (HYTE) (inkl. Kultur-indikator)]]/$N$7</f>
        <v>1.0833443373017535</v>
      </c>
      <c r="O283" s="447">
        <v>0</v>
      </c>
      <c r="P283" s="200">
        <v>87703.762859166673</v>
      </c>
      <c r="Q283" s="162">
        <v>0</v>
      </c>
      <c r="R283" s="162">
        <v>288533.23010312702</v>
      </c>
      <c r="S283" s="162">
        <v>413346.01268999261</v>
      </c>
      <c r="T283" s="162">
        <v>0</v>
      </c>
      <c r="U283" s="314">
        <f t="shared" si="5"/>
        <v>789583.00565228635</v>
      </c>
      <c r="V283" s="44"/>
      <c r="W283" s="44"/>
      <c r="X283" s="110"/>
      <c r="Y283" s="110"/>
      <c r="Z283" s="111"/>
    </row>
    <row r="284" spans="1:26" s="45" customFormat="1">
      <c r="A284" s="128">
        <v>918</v>
      </c>
      <c r="B284" s="124" t="s">
        <v>279</v>
      </c>
      <c r="C284" s="416">
        <v>2228</v>
      </c>
      <c r="D284" s="420">
        <v>0</v>
      </c>
      <c r="E284" s="428">
        <v>0</v>
      </c>
      <c r="F284" s="158">
        <v>0</v>
      </c>
      <c r="G284" s="427">
        <v>0</v>
      </c>
      <c r="H284" s="272">
        <v>690</v>
      </c>
      <c r="I284" s="15">
        <v>969</v>
      </c>
      <c r="J284" s="337">
        <v>0.71207430340557276</v>
      </c>
      <c r="K284" s="435">
        <v>0.71222892564700357</v>
      </c>
      <c r="L284" s="442">
        <v>0.463718401537695</v>
      </c>
      <c r="M284" s="14">
        <f>Lisäosat[[#This Row],[Koefficient för främjande av välfärd och hälsa (HYTE) (inkl. Kultur-indikator)]]*Lisäosat[[#This Row],[Invånarantal 31.12.2022]]</f>
        <v>1033.1645986259844</v>
      </c>
      <c r="N284" s="435">
        <f>Lisäosat[[#This Row],[Koefficient för främjande av välfärd och hälsa (HYTE) (inkl. Kultur-indikator)]]/$N$7</f>
        <v>0.6772934901419656</v>
      </c>
      <c r="O284" s="447">
        <v>0</v>
      </c>
      <c r="P284" s="200">
        <v>0</v>
      </c>
      <c r="Q284" s="162">
        <v>0</v>
      </c>
      <c r="R284" s="162">
        <v>20787.683207073966</v>
      </c>
      <c r="S284" s="162">
        <v>29138.981092460937</v>
      </c>
      <c r="T284" s="162">
        <v>0</v>
      </c>
      <c r="U284" s="314">
        <f t="shared" si="5"/>
        <v>49926.664299534903</v>
      </c>
      <c r="V284" s="44"/>
      <c r="W284" s="44"/>
      <c r="X284" s="110"/>
      <c r="Y284" s="110"/>
      <c r="Z284" s="111"/>
    </row>
    <row r="285" spans="1:26" s="45" customFormat="1">
      <c r="A285" s="128">
        <v>921</v>
      </c>
      <c r="B285" s="124" t="s">
        <v>280</v>
      </c>
      <c r="C285" s="416">
        <v>1894</v>
      </c>
      <c r="D285" s="420">
        <v>1.6164666666666667</v>
      </c>
      <c r="E285" s="428">
        <v>0</v>
      </c>
      <c r="F285" s="158">
        <v>0</v>
      </c>
      <c r="G285" s="427">
        <v>0</v>
      </c>
      <c r="H285" s="272">
        <v>530</v>
      </c>
      <c r="I285" s="15">
        <v>631</v>
      </c>
      <c r="J285" s="337">
        <v>0.83993660855784469</v>
      </c>
      <c r="K285" s="435">
        <v>0.84011899525605005</v>
      </c>
      <c r="L285" s="442">
        <v>0.643170128742523</v>
      </c>
      <c r="M285" s="14">
        <f>Lisäosat[[#This Row],[Koefficient för främjande av välfärd och hälsa (HYTE) (inkl. Kultur-indikator)]]*Lisäosat[[#This Row],[Invånarantal 31.12.2022]]</f>
        <v>1218.1642238383386</v>
      </c>
      <c r="N285" s="435">
        <f>Lisäosat[[#This Row],[Koefficient för främjande av välfärd och hälsa (HYTE) (inkl. Kultur-indikator)]]/$N$7</f>
        <v>0.93939541714665009</v>
      </c>
      <c r="O285" s="447">
        <v>0</v>
      </c>
      <c r="P285" s="200">
        <v>574874.35372400004</v>
      </c>
      <c r="Q285" s="162">
        <v>0</v>
      </c>
      <c r="R285" s="162">
        <v>20844.528438895959</v>
      </c>
      <c r="S285" s="162">
        <v>34356.640106662831</v>
      </c>
      <c r="T285" s="162">
        <v>0</v>
      </c>
      <c r="U285" s="314">
        <f t="shared" si="5"/>
        <v>630075.52226955886</v>
      </c>
      <c r="V285" s="44"/>
      <c r="W285" s="44"/>
      <c r="X285" s="110"/>
      <c r="Y285" s="110"/>
      <c r="Z285" s="111"/>
    </row>
    <row r="286" spans="1:26" s="45" customFormat="1">
      <c r="A286" s="128">
        <v>922</v>
      </c>
      <c r="B286" s="124" t="s">
        <v>281</v>
      </c>
      <c r="C286" s="416">
        <v>4501</v>
      </c>
      <c r="D286" s="420">
        <v>0</v>
      </c>
      <c r="E286" s="428">
        <v>0</v>
      </c>
      <c r="F286" s="158">
        <v>0</v>
      </c>
      <c r="G286" s="427">
        <v>0</v>
      </c>
      <c r="H286" s="272">
        <v>851</v>
      </c>
      <c r="I286" s="15">
        <v>2032</v>
      </c>
      <c r="J286" s="337">
        <v>0.41879921259842517</v>
      </c>
      <c r="K286" s="435">
        <v>0.41889015208697539</v>
      </c>
      <c r="L286" s="442">
        <v>0.79411112013340102</v>
      </c>
      <c r="M286" s="14">
        <f>Lisäosat[[#This Row],[Koefficient för främjande av välfärd och hälsa (HYTE) (inkl. Kultur-indikator)]]*Lisäosat[[#This Row],[Invånarantal 31.12.2022]]</f>
        <v>3574.2941517204381</v>
      </c>
      <c r="N286" s="435">
        <f>Lisäosat[[#This Row],[Koefficient för främjande av välfärd och hälsa (HYTE) (inkl. Kultur-indikator)]]/$N$7</f>
        <v>1.1598554000276744</v>
      </c>
      <c r="O286" s="447">
        <v>1.1071325981195719</v>
      </c>
      <c r="P286" s="200">
        <v>0</v>
      </c>
      <c r="Q286" s="162">
        <v>0</v>
      </c>
      <c r="R286" s="162">
        <v>24699.061926519538</v>
      </c>
      <c r="S286" s="162">
        <v>100808.0317931793</v>
      </c>
      <c r="T286" s="162">
        <v>51028.007159154622</v>
      </c>
      <c r="U286" s="314">
        <f t="shared" si="5"/>
        <v>176535.10087885347</v>
      </c>
      <c r="V286" s="44"/>
      <c r="W286" s="44"/>
      <c r="X286" s="110"/>
      <c r="Y286" s="110"/>
      <c r="Z286" s="111"/>
    </row>
    <row r="287" spans="1:26" s="45" customFormat="1">
      <c r="A287" s="128">
        <v>924</v>
      </c>
      <c r="B287" s="124" t="s">
        <v>902</v>
      </c>
      <c r="C287" s="416">
        <v>2946</v>
      </c>
      <c r="D287" s="420">
        <v>0.99025000000000007</v>
      </c>
      <c r="E287" s="428">
        <v>0</v>
      </c>
      <c r="F287" s="158">
        <v>0</v>
      </c>
      <c r="G287" s="427">
        <v>0</v>
      </c>
      <c r="H287" s="272">
        <v>1014</v>
      </c>
      <c r="I287" s="15">
        <v>1160</v>
      </c>
      <c r="J287" s="337">
        <v>0.87413793103448278</v>
      </c>
      <c r="K287" s="435">
        <v>0.87432774432443006</v>
      </c>
      <c r="L287" s="442">
        <v>0.63781795636065597</v>
      </c>
      <c r="M287" s="14">
        <f>Lisäosat[[#This Row],[Koefficient för främjande av välfärd och hälsa (HYTE) (inkl. Kultur-indikator)]]*Lisäosat[[#This Row],[Invånarantal 31.12.2022]]</f>
        <v>1879.0116994384925</v>
      </c>
      <c r="N287" s="435">
        <f>Lisäosat[[#This Row],[Koefficient för främjande av välfärd och hälsa (HYTE) (inkl. Kultur-indikator)]]/$N$7</f>
        <v>0.93157819121743168</v>
      </c>
      <c r="O287" s="447">
        <v>0</v>
      </c>
      <c r="P287" s="200">
        <v>182592.33613500005</v>
      </c>
      <c r="Q287" s="162">
        <v>0</v>
      </c>
      <c r="R287" s="162">
        <v>33742.580905614996</v>
      </c>
      <c r="S287" s="162">
        <v>52994.930774115754</v>
      </c>
      <c r="T287" s="162">
        <v>0</v>
      </c>
      <c r="U287" s="314">
        <f t="shared" si="5"/>
        <v>269329.84781473083</v>
      </c>
      <c r="V287" s="44"/>
      <c r="W287" s="44"/>
      <c r="X287" s="110"/>
      <c r="Y287" s="110"/>
      <c r="Z287" s="111"/>
    </row>
    <row r="288" spans="1:26" s="45" customFormat="1">
      <c r="A288" s="128">
        <v>925</v>
      </c>
      <c r="B288" s="124" t="s">
        <v>283</v>
      </c>
      <c r="C288" s="416">
        <v>3427</v>
      </c>
      <c r="D288" s="420">
        <v>0.83401666666666663</v>
      </c>
      <c r="E288" s="428">
        <v>0</v>
      </c>
      <c r="F288" s="158">
        <v>0</v>
      </c>
      <c r="G288" s="427">
        <v>0</v>
      </c>
      <c r="H288" s="272">
        <v>2023</v>
      </c>
      <c r="I288" s="15">
        <v>1470</v>
      </c>
      <c r="J288" s="337">
        <v>1.3761904761904762</v>
      </c>
      <c r="K288" s="435">
        <v>1.3764893068813839</v>
      </c>
      <c r="L288" s="442">
        <v>0.59571207467506604</v>
      </c>
      <c r="M288" s="14">
        <f>Lisäosat[[#This Row],[Koefficient för främjande av välfärd och hälsa (HYTE) (inkl. Kultur-indikator)]]*Lisäosat[[#This Row],[Invånarantal 31.12.2022]]</f>
        <v>2041.5052799114512</v>
      </c>
      <c r="N288" s="435">
        <f>Lisäosat[[#This Row],[Koefficient för främjande av välfärd och hälsa (HYTE) (inkl. Kultur-indikator)]]/$N$7</f>
        <v>0.87007957596349361</v>
      </c>
      <c r="O288" s="447">
        <v>0</v>
      </c>
      <c r="P288" s="200">
        <v>178893.18055216665</v>
      </c>
      <c r="Q288" s="162">
        <v>0</v>
      </c>
      <c r="R288" s="162">
        <v>61795.697996340787</v>
      </c>
      <c r="S288" s="162">
        <v>57577.837868827293</v>
      </c>
      <c r="T288" s="162">
        <v>0</v>
      </c>
      <c r="U288" s="314">
        <f t="shared" si="5"/>
        <v>298266.71641733474</v>
      </c>
      <c r="V288" s="44"/>
      <c r="W288" s="44"/>
      <c r="X288" s="110"/>
      <c r="Y288" s="110"/>
      <c r="Z288" s="111"/>
    </row>
    <row r="289" spans="1:26" s="45" customFormat="1">
      <c r="A289" s="128">
        <v>927</v>
      </c>
      <c r="B289" s="124" t="s">
        <v>903</v>
      </c>
      <c r="C289" s="416">
        <v>28913</v>
      </c>
      <c r="D289" s="420">
        <v>0</v>
      </c>
      <c r="E289" s="428">
        <v>0</v>
      </c>
      <c r="F289" s="158">
        <v>3</v>
      </c>
      <c r="G289" s="427">
        <v>1.0375955452564591E-4</v>
      </c>
      <c r="H289" s="272">
        <v>8025</v>
      </c>
      <c r="I289" s="15">
        <v>13447</v>
      </c>
      <c r="J289" s="337">
        <v>0.59678738752138027</v>
      </c>
      <c r="K289" s="435">
        <v>0.59691697596892701</v>
      </c>
      <c r="L289" s="442">
        <v>0.69452047121083105</v>
      </c>
      <c r="M289" s="14">
        <f>Lisäosat[[#This Row],[Koefficient för främjande av välfärd och hälsa (HYTE) (inkl. Kultur-indikator)]]*Lisäosat[[#This Row],[Invånarantal 31.12.2022]]</f>
        <v>20080.670384118759</v>
      </c>
      <c r="N289" s="435">
        <f>Lisäosat[[#This Row],[Koefficient för främjande av välfärd och hälsa (HYTE) (inkl. Kultur-indikator)]]/$N$7</f>
        <v>1.0143962205545312</v>
      </c>
      <c r="O289" s="447">
        <v>0</v>
      </c>
      <c r="P289" s="200">
        <v>0</v>
      </c>
      <c r="Q289" s="162">
        <v>0</v>
      </c>
      <c r="R289" s="162">
        <v>226088.45289308357</v>
      </c>
      <c r="S289" s="162">
        <v>566347.58432968694</v>
      </c>
      <c r="T289" s="162">
        <v>0</v>
      </c>
      <c r="U289" s="314">
        <f t="shared" si="5"/>
        <v>792436.03722277051</v>
      </c>
      <c r="V289" s="44"/>
      <c r="W289" s="44"/>
      <c r="X289" s="110"/>
      <c r="Y289" s="110"/>
      <c r="Z289" s="111"/>
    </row>
    <row r="290" spans="1:26" s="45" customFormat="1">
      <c r="A290" s="128">
        <v>931</v>
      </c>
      <c r="B290" s="124" t="s">
        <v>285</v>
      </c>
      <c r="C290" s="416">
        <v>5951</v>
      </c>
      <c r="D290" s="420">
        <v>1.4403999999999999</v>
      </c>
      <c r="E290" s="428">
        <v>0</v>
      </c>
      <c r="F290" s="158">
        <v>0</v>
      </c>
      <c r="G290" s="427">
        <v>0</v>
      </c>
      <c r="H290" s="272">
        <v>2241</v>
      </c>
      <c r="I290" s="15">
        <v>2135</v>
      </c>
      <c r="J290" s="337">
        <v>1.0496487119437938</v>
      </c>
      <c r="K290" s="435">
        <v>1.049876636242957</v>
      </c>
      <c r="L290" s="442">
        <v>0.62453598796131904</v>
      </c>
      <c r="M290" s="14">
        <f>Lisäosat[[#This Row],[Koefficient för främjande av välfärd och hälsa (HYTE) (inkl. Kultur-indikator)]]*Lisäosat[[#This Row],[Invånarantal 31.12.2022]]</f>
        <v>3716.6136643578097</v>
      </c>
      <c r="N290" s="435">
        <f>Lisäosat[[#This Row],[Koefficient för främjande av välfärd och hälsa (HYTE) (inkl. Kultur-indikator)]]/$N$7</f>
        <v>0.91217893791346083</v>
      </c>
      <c r="O290" s="447">
        <v>0</v>
      </c>
      <c r="P290" s="200">
        <v>804765.35825399996</v>
      </c>
      <c r="Q290" s="162">
        <v>0</v>
      </c>
      <c r="R290" s="162">
        <v>81846.387795892064</v>
      </c>
      <c r="S290" s="162">
        <v>104821.95715738923</v>
      </c>
      <c r="T290" s="162">
        <v>0</v>
      </c>
      <c r="U290" s="314">
        <f t="shared" si="5"/>
        <v>991433.7032072813</v>
      </c>
      <c r="V290" s="44"/>
      <c r="W290" s="44"/>
      <c r="X290" s="110"/>
      <c r="Y290" s="110"/>
      <c r="Z290" s="111"/>
    </row>
    <row r="291" spans="1:26" s="45" customFormat="1">
      <c r="A291" s="128">
        <v>934</v>
      </c>
      <c r="B291" s="124" t="s">
        <v>286</v>
      </c>
      <c r="C291" s="416">
        <v>2671</v>
      </c>
      <c r="D291" s="420">
        <v>0.61865000000000003</v>
      </c>
      <c r="E291" s="428">
        <v>0</v>
      </c>
      <c r="F291" s="158">
        <v>0</v>
      </c>
      <c r="G291" s="427">
        <v>0</v>
      </c>
      <c r="H291" s="272">
        <v>963</v>
      </c>
      <c r="I291" s="15">
        <v>1083</v>
      </c>
      <c r="J291" s="337">
        <v>0.88919667590027696</v>
      </c>
      <c r="K291" s="435">
        <v>0.8893897590974138</v>
      </c>
      <c r="L291" s="442">
        <v>0.58474093202092303</v>
      </c>
      <c r="M291" s="14">
        <f>Lisäosat[[#This Row],[Koefficient för främjande av välfärd och hälsa (HYTE) (inkl. Kultur-indikator)]]*Lisäosat[[#This Row],[Invånarantal 31.12.2022]]</f>
        <v>1561.8430294278853</v>
      </c>
      <c r="N291" s="435">
        <f>Lisäosat[[#This Row],[Koefficient för främjande av välfärd och hälsa (HYTE) (inkl. Kultur-indikator)]]/$N$7</f>
        <v>0.85405544693512281</v>
      </c>
      <c r="O291" s="447">
        <v>0</v>
      </c>
      <c r="P291" s="200">
        <v>103424.60164850001</v>
      </c>
      <c r="Q291" s="162">
        <v>0</v>
      </c>
      <c r="R291" s="162">
        <v>31119.836609794416</v>
      </c>
      <c r="S291" s="162">
        <v>44049.626327127291</v>
      </c>
      <c r="T291" s="162">
        <v>0</v>
      </c>
      <c r="U291" s="314">
        <f t="shared" si="5"/>
        <v>178594.0645854217</v>
      </c>
      <c r="V291" s="44"/>
      <c r="W291" s="44"/>
      <c r="X291" s="110"/>
      <c r="Y291" s="110"/>
      <c r="Z291" s="111"/>
    </row>
    <row r="292" spans="1:26" s="45" customFormat="1">
      <c r="A292" s="128">
        <v>935</v>
      </c>
      <c r="B292" s="124" t="s">
        <v>287</v>
      </c>
      <c r="C292" s="416">
        <v>2985</v>
      </c>
      <c r="D292" s="420">
        <v>0.64713333333333334</v>
      </c>
      <c r="E292" s="428">
        <v>0</v>
      </c>
      <c r="F292" s="158">
        <v>0</v>
      </c>
      <c r="G292" s="427">
        <v>0</v>
      </c>
      <c r="H292" s="272">
        <v>1134</v>
      </c>
      <c r="I292" s="15">
        <v>1107</v>
      </c>
      <c r="J292" s="337">
        <v>1.024390243902439</v>
      </c>
      <c r="K292" s="435">
        <v>1.0246126834917553</v>
      </c>
      <c r="L292" s="442">
        <v>0.43711176209689001</v>
      </c>
      <c r="M292" s="14">
        <f>Lisäosat[[#This Row],[Koefficient för främjande av välfärd och hälsa (HYTE) (inkl. Kultur-indikator)]]*Lisäosat[[#This Row],[Invånarantal 31.12.2022]]</f>
        <v>1304.7786098592167</v>
      </c>
      <c r="N292" s="435">
        <f>Lisäosat[[#This Row],[Koefficient för främjande av välfärd och hälsa (HYTE) (inkl. Kultur-indikator)]]/$N$7</f>
        <v>0.63843261330797429</v>
      </c>
      <c r="O292" s="447">
        <v>0</v>
      </c>
      <c r="P292" s="200">
        <v>120904.66487000001</v>
      </c>
      <c r="Q292" s="162">
        <v>0</v>
      </c>
      <c r="R292" s="162">
        <v>40065.942068919852</v>
      </c>
      <c r="S292" s="162">
        <v>36799.479282486289</v>
      </c>
      <c r="T292" s="162">
        <v>0</v>
      </c>
      <c r="U292" s="314">
        <f t="shared" si="5"/>
        <v>197770.08622140615</v>
      </c>
      <c r="V292" s="44"/>
      <c r="W292" s="44"/>
      <c r="X292" s="110"/>
      <c r="Y292" s="110"/>
      <c r="Z292" s="111"/>
    </row>
    <row r="293" spans="1:26" s="45" customFormat="1">
      <c r="A293" s="128">
        <v>936</v>
      </c>
      <c r="B293" s="124" t="s">
        <v>904</v>
      </c>
      <c r="C293" s="416">
        <v>6395</v>
      </c>
      <c r="D293" s="420">
        <v>1.0767333333333333</v>
      </c>
      <c r="E293" s="428">
        <v>0</v>
      </c>
      <c r="F293" s="158">
        <v>0</v>
      </c>
      <c r="G293" s="427">
        <v>0</v>
      </c>
      <c r="H293" s="272">
        <v>2289</v>
      </c>
      <c r="I293" s="15">
        <v>2329</v>
      </c>
      <c r="J293" s="337">
        <v>0.98282524688707595</v>
      </c>
      <c r="K293" s="435">
        <v>0.98303866091126102</v>
      </c>
      <c r="L293" s="442">
        <v>0.60815317396416502</v>
      </c>
      <c r="M293" s="14">
        <f>Lisäosat[[#This Row],[Koefficient för främjande av välfärd och hälsa (HYTE) (inkl. Kultur-indikator)]]*Lisäosat[[#This Row],[Invånarantal 31.12.2022]]</f>
        <v>3889.1395475008353</v>
      </c>
      <c r="N293" s="435">
        <f>Lisäosat[[#This Row],[Koefficient för främjande av välfärd och hälsa (HYTE) (inkl. Kultur-indikator)]]/$N$7</f>
        <v>0.88825068051913547</v>
      </c>
      <c r="O293" s="447">
        <v>0</v>
      </c>
      <c r="P293" s="200">
        <v>646464.85205500002</v>
      </c>
      <c r="Q293" s="162">
        <v>0</v>
      </c>
      <c r="R293" s="162">
        <v>82353.572298510437</v>
      </c>
      <c r="S293" s="162">
        <v>109687.8114980727</v>
      </c>
      <c r="T293" s="162">
        <v>0</v>
      </c>
      <c r="U293" s="314">
        <f t="shared" si="5"/>
        <v>838506.23585158319</v>
      </c>
      <c r="V293" s="44"/>
      <c r="W293" s="44"/>
      <c r="X293" s="110"/>
      <c r="Y293" s="110"/>
      <c r="Z293" s="111"/>
    </row>
    <row r="294" spans="1:26" s="45" customFormat="1">
      <c r="A294" s="128">
        <v>946</v>
      </c>
      <c r="B294" s="124" t="s">
        <v>905</v>
      </c>
      <c r="C294" s="416">
        <v>6287</v>
      </c>
      <c r="D294" s="420">
        <v>0.40866666666666668</v>
      </c>
      <c r="E294" s="428">
        <v>0</v>
      </c>
      <c r="F294" s="158">
        <v>0</v>
      </c>
      <c r="G294" s="427">
        <v>0</v>
      </c>
      <c r="H294" s="272">
        <v>2383</v>
      </c>
      <c r="I294" s="15">
        <v>2724</v>
      </c>
      <c r="J294" s="337">
        <v>0.87481644640234946</v>
      </c>
      <c r="K294" s="435">
        <v>0.87500640702743648</v>
      </c>
      <c r="L294" s="442">
        <v>0.57392244828968297</v>
      </c>
      <c r="M294" s="14">
        <f>Lisäosat[[#This Row],[Koefficient för främjande av välfärd och hälsa (HYTE) (inkl. Kultur-indikator)]]*Lisäosat[[#This Row],[Invånarantal 31.12.2022]]</f>
        <v>3608.2504323972366</v>
      </c>
      <c r="N294" s="435">
        <f>Lisäosat[[#This Row],[Koefficient för främjande av välfärd och hälsa (HYTE) (inkl. Kultur-indikator)]]/$N$7</f>
        <v>0.83825428704998928</v>
      </c>
      <c r="O294" s="447">
        <v>0</v>
      </c>
      <c r="P294" s="200">
        <v>160811.69419333333</v>
      </c>
      <c r="Q294" s="162">
        <v>0</v>
      </c>
      <c r="R294" s="162">
        <v>72065.265180857561</v>
      </c>
      <c r="S294" s="162">
        <v>101765.72180881418</v>
      </c>
      <c r="T294" s="162">
        <v>0</v>
      </c>
      <c r="U294" s="314">
        <f t="shared" si="5"/>
        <v>334642.6811830051</v>
      </c>
      <c r="V294" s="44"/>
      <c r="W294" s="44"/>
      <c r="X294" s="110"/>
      <c r="Y294" s="110"/>
      <c r="Z294" s="111"/>
    </row>
    <row r="295" spans="1:26" s="45" customFormat="1">
      <c r="A295" s="128">
        <v>976</v>
      </c>
      <c r="B295" s="124" t="s">
        <v>906</v>
      </c>
      <c r="C295" s="416">
        <v>3788</v>
      </c>
      <c r="D295" s="420">
        <v>1.7273999999999998</v>
      </c>
      <c r="E295" s="428">
        <v>0</v>
      </c>
      <c r="F295" s="158">
        <v>3</v>
      </c>
      <c r="G295" s="427">
        <v>7.919746568109821E-4</v>
      </c>
      <c r="H295" s="272">
        <v>1162</v>
      </c>
      <c r="I295" s="15">
        <v>1282</v>
      </c>
      <c r="J295" s="337">
        <v>0.90639625585023398</v>
      </c>
      <c r="K295" s="435">
        <v>0.90659307382278798</v>
      </c>
      <c r="L295" s="442">
        <v>0.64548296689997997</v>
      </c>
      <c r="M295" s="14">
        <f>Lisäosat[[#This Row],[Koefficient för främjande av välfärd och hälsa (HYTE) (inkl. Kultur-indikator)]]*Lisäosat[[#This Row],[Invånarantal 31.12.2022]]</f>
        <v>2445.0894786171243</v>
      </c>
      <c r="N295" s="435">
        <f>Lisäosat[[#This Row],[Koefficient för främjande av välfärd och hälsa (HYTE) (inkl. Kultur-indikator)]]/$N$7</f>
        <v>0.94277348069255018</v>
      </c>
      <c r="O295" s="447">
        <v>0</v>
      </c>
      <c r="P295" s="200">
        <v>1228652.565624</v>
      </c>
      <c r="Q295" s="162">
        <v>0</v>
      </c>
      <c r="R295" s="162">
        <v>44987.68678369344</v>
      </c>
      <c r="S295" s="162">
        <v>68960.37299531186</v>
      </c>
      <c r="T295" s="162">
        <v>0</v>
      </c>
      <c r="U295" s="314">
        <f t="shared" si="5"/>
        <v>1342600.6254030054</v>
      </c>
      <c r="V295" s="44"/>
      <c r="W295" s="44"/>
      <c r="X295" s="110"/>
      <c r="Y295" s="110"/>
      <c r="Z295" s="111"/>
    </row>
    <row r="296" spans="1:26" s="45" customFormat="1">
      <c r="A296" s="128">
        <v>977</v>
      </c>
      <c r="B296" s="124" t="s">
        <v>291</v>
      </c>
      <c r="C296" s="416">
        <v>15293</v>
      </c>
      <c r="D296" s="420">
        <v>0</v>
      </c>
      <c r="E296" s="428">
        <v>0</v>
      </c>
      <c r="F296" s="158">
        <v>1</v>
      </c>
      <c r="G296" s="427">
        <v>6.5389393840319102E-5</v>
      </c>
      <c r="H296" s="272">
        <v>6815</v>
      </c>
      <c r="I296" s="15">
        <v>6377</v>
      </c>
      <c r="J296" s="337">
        <v>1.0686843343264858</v>
      </c>
      <c r="K296" s="435">
        <v>1.0689163920855782</v>
      </c>
      <c r="L296" s="442">
        <v>0.65185589636522101</v>
      </c>
      <c r="M296" s="14">
        <f>Lisäosat[[#This Row],[Koefficient för främjande av välfärd och hälsa (HYTE) (inkl. Kultur-indikator)]]*Lisäosat[[#This Row],[Invånarantal 31.12.2022]]</f>
        <v>9968.8322231133243</v>
      </c>
      <c r="N296" s="435">
        <f>Lisäosat[[#This Row],[Koefficient för främjande av välfärd och hälsa (HYTE) (inkl. Kultur-indikator)]]/$N$7</f>
        <v>0.95208159446510832</v>
      </c>
      <c r="O296" s="447">
        <v>8.3590929370550945E-2</v>
      </c>
      <c r="P296" s="200">
        <v>0</v>
      </c>
      <c r="Q296" s="162">
        <v>0</v>
      </c>
      <c r="R296" s="162">
        <v>214144.89283255817</v>
      </c>
      <c r="S296" s="162">
        <v>281157.14964443113</v>
      </c>
      <c r="T296" s="162">
        <v>13090.366288525676</v>
      </c>
      <c r="U296" s="314">
        <f t="shared" si="5"/>
        <v>508392.40876551502</v>
      </c>
      <c r="V296" s="44"/>
      <c r="W296" s="44"/>
      <c r="X296" s="110"/>
      <c r="Y296" s="110"/>
      <c r="Z296" s="111"/>
    </row>
    <row r="297" spans="1:26" s="45" customFormat="1">
      <c r="A297" s="128">
        <v>980</v>
      </c>
      <c r="B297" s="124" t="s">
        <v>292</v>
      </c>
      <c r="C297" s="416">
        <v>33607</v>
      </c>
      <c r="D297" s="420">
        <v>0</v>
      </c>
      <c r="E297" s="428">
        <v>0</v>
      </c>
      <c r="F297" s="158">
        <v>1</v>
      </c>
      <c r="G297" s="427">
        <v>2.9755705656559646E-5</v>
      </c>
      <c r="H297" s="272">
        <v>10139</v>
      </c>
      <c r="I297" s="15">
        <v>15310</v>
      </c>
      <c r="J297" s="337">
        <v>0.66224689745264531</v>
      </c>
      <c r="K297" s="435">
        <v>0.66239070000130496</v>
      </c>
      <c r="L297" s="442">
        <v>0.72183288509395904</v>
      </c>
      <c r="M297" s="14">
        <f>Lisäosat[[#This Row],[Koefficient för främjande av välfärd och hälsa (HYTE) (inkl. Kultur-indikator)]]*Lisäosat[[#This Row],[Invånarantal 31.12.2022]]</f>
        <v>24258.637769352681</v>
      </c>
      <c r="N297" s="435">
        <f>Lisäosat[[#This Row],[Koefficient för främjande av välfärd och hälsa (HYTE) (inkl. Kultur-indikator)]]/$N$7</f>
        <v>1.054287930829052</v>
      </c>
      <c r="O297" s="447">
        <v>0.3526918724832277</v>
      </c>
      <c r="P297" s="200">
        <v>0</v>
      </c>
      <c r="Q297" s="162">
        <v>0</v>
      </c>
      <c r="R297" s="162">
        <v>291618.63173976447</v>
      </c>
      <c r="S297" s="162">
        <v>684181.38622839237</v>
      </c>
      <c r="T297" s="162">
        <v>121373.85736748886</v>
      </c>
      <c r="U297" s="314">
        <f t="shared" si="5"/>
        <v>1097173.8753356456</v>
      </c>
      <c r="V297" s="44"/>
      <c r="W297" s="44"/>
      <c r="X297" s="110"/>
      <c r="Y297" s="110"/>
      <c r="Z297" s="111"/>
    </row>
    <row r="298" spans="1:26" s="45" customFormat="1">
      <c r="A298" s="128">
        <v>981</v>
      </c>
      <c r="B298" s="124" t="s">
        <v>293</v>
      </c>
      <c r="C298" s="416">
        <v>2237</v>
      </c>
      <c r="D298" s="420">
        <v>0</v>
      </c>
      <c r="E298" s="428">
        <v>0</v>
      </c>
      <c r="F298" s="158">
        <v>0</v>
      </c>
      <c r="G298" s="427">
        <v>0</v>
      </c>
      <c r="H298" s="272">
        <v>586</v>
      </c>
      <c r="I298" s="15">
        <v>961</v>
      </c>
      <c r="J298" s="337">
        <v>0.60978147762747137</v>
      </c>
      <c r="K298" s="435">
        <v>0.6099138876560356</v>
      </c>
      <c r="L298" s="442">
        <v>0.47650834907193002</v>
      </c>
      <c r="M298" s="14">
        <f>Lisäosat[[#This Row],[Koefficient för främjande av välfärd och hälsa (HYTE) (inkl. Kultur-indikator)]]*Lisäosat[[#This Row],[Invånarantal 31.12.2022]]</f>
        <v>1065.9491768739074</v>
      </c>
      <c r="N298" s="435">
        <f>Lisäosat[[#This Row],[Koefficient för främjande av välfärd och hälsa (HYTE) (inkl. Kultur-indikator)]]/$N$7</f>
        <v>0.69597411220800731</v>
      </c>
      <c r="O298" s="447">
        <v>0</v>
      </c>
      <c r="P298" s="200">
        <v>0</v>
      </c>
      <c r="Q298" s="162">
        <v>0</v>
      </c>
      <c r="R298" s="162">
        <v>17873.343503593824</v>
      </c>
      <c r="S298" s="162">
        <v>30063.624858769821</v>
      </c>
      <c r="T298" s="162">
        <v>0</v>
      </c>
      <c r="U298" s="314">
        <f t="shared" si="5"/>
        <v>47936.968362363645</v>
      </c>
      <c r="V298" s="44"/>
      <c r="W298" s="44"/>
      <c r="X298" s="110"/>
      <c r="Y298" s="110"/>
      <c r="Z298" s="111"/>
    </row>
    <row r="299" spans="1:26" s="45" customFormat="1">
      <c r="A299" s="128">
        <v>989</v>
      </c>
      <c r="B299" s="124" t="s">
        <v>907</v>
      </c>
      <c r="C299" s="416">
        <v>5406</v>
      </c>
      <c r="D299" s="420">
        <v>0.91591666666666671</v>
      </c>
      <c r="E299" s="428">
        <v>0</v>
      </c>
      <c r="F299" s="158">
        <v>0</v>
      </c>
      <c r="G299" s="427">
        <v>0</v>
      </c>
      <c r="H299" s="272">
        <v>2067</v>
      </c>
      <c r="I299" s="15">
        <v>2026</v>
      </c>
      <c r="J299" s="337">
        <v>1.0202369200394867</v>
      </c>
      <c r="K299" s="435">
        <v>1.0204584577619022</v>
      </c>
      <c r="L299" s="442">
        <v>0.65635767559126701</v>
      </c>
      <c r="M299" s="14">
        <f>Lisäosat[[#This Row],[Koefficient för främjande av välfärd och hälsa (HYTE) (inkl. Kultur-indikator)]]*Lisäosat[[#This Row],[Invånarantal 31.12.2022]]</f>
        <v>3548.2695942463893</v>
      </c>
      <c r="N299" s="435">
        <f>Lisäosat[[#This Row],[Koefficient för främjande av välfärd och hälsa (HYTE) (inkl. Kultur-indikator)]]/$N$7</f>
        <v>0.95865676110448839</v>
      </c>
      <c r="O299" s="447">
        <v>0</v>
      </c>
      <c r="P299" s="200">
        <v>309910.97384500003</v>
      </c>
      <c r="Q299" s="162">
        <v>0</v>
      </c>
      <c r="R299" s="162">
        <v>72267.439336857045</v>
      </c>
      <c r="S299" s="162">
        <v>100074.04507975097</v>
      </c>
      <c r="T299" s="162">
        <v>0</v>
      </c>
      <c r="U299" s="314">
        <f t="shared" si="5"/>
        <v>482252.45826160803</v>
      </c>
      <c r="V299" s="44"/>
      <c r="W299" s="44"/>
      <c r="X299" s="110"/>
      <c r="Y299" s="110"/>
      <c r="Z299" s="111"/>
    </row>
    <row r="300" spans="1:26" s="45" customFormat="1">
      <c r="A300" s="128">
        <v>992</v>
      </c>
      <c r="B300" s="124" t="s">
        <v>295</v>
      </c>
      <c r="C300" s="417">
        <v>18120</v>
      </c>
      <c r="D300" s="421">
        <v>0</v>
      </c>
      <c r="E300" s="429">
        <v>0</v>
      </c>
      <c r="F300" s="430">
        <v>7</v>
      </c>
      <c r="G300" s="431">
        <v>3.8631346578366446E-4</v>
      </c>
      <c r="H300" s="402">
        <v>7142</v>
      </c>
      <c r="I300" s="410">
        <v>6680</v>
      </c>
      <c r="J300" s="436">
        <v>1.0691616766467067</v>
      </c>
      <c r="K300" s="437">
        <v>1.0693938380575376</v>
      </c>
      <c r="L300" s="443">
        <v>0.55306775767299698</v>
      </c>
      <c r="M300" s="444">
        <f>Lisäosat[[#This Row],[Koefficient för främjande av välfärd och hälsa (HYTE) (inkl. Kultur-indikator)]]*Lisäosat[[#This Row],[Invånarantal 31.12.2022]]</f>
        <v>10021.587769034706</v>
      </c>
      <c r="N300" s="437">
        <f>Lisäosat[[#This Row],[Koefficient för främjande av välfärd och hälsa (HYTE) (inkl. Kultur-indikator)]]/$N$7</f>
        <v>0.8077945378859096</v>
      </c>
      <c r="O300" s="448">
        <v>0</v>
      </c>
      <c r="P300" s="200">
        <v>0</v>
      </c>
      <c r="Q300" s="162">
        <v>0</v>
      </c>
      <c r="R300" s="162">
        <v>253844.15412739382</v>
      </c>
      <c r="S300" s="162">
        <v>282645.04698157363</v>
      </c>
      <c r="T300" s="162">
        <v>0</v>
      </c>
      <c r="U300" s="314">
        <f t="shared" si="5"/>
        <v>536489.20110896742</v>
      </c>
      <c r="V300" s="44"/>
      <c r="W300" s="44"/>
      <c r="X300" s="110"/>
      <c r="Y300" s="110"/>
      <c r="Z300" s="111"/>
    </row>
  </sheetData>
  <pageMargins left="0.51181102362204722" right="0.51181102362204722" top="0.55118110236220474" bottom="0.55118110236220474" header="0.31496062992125984" footer="0.31496062992125984"/>
  <pageSetup paperSize="9" scale="80" orientation="landscape" r:id="rId1"/>
  <ignoredErrors>
    <ignoredError sqref="U10:U300 U8:U9" formulaRange="1"/>
    <ignoredError sqref="M7" calculatedColumn="1"/>
    <ignoredError sqref="G7" formula="1"/>
  </ignoredErrors>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8"/>
  <sheetViews>
    <sheetView zoomScale="80" zoomScaleNormal="80" workbookViewId="0">
      <pane xSplit="2" ySplit="4" topLeftCell="C5" activePane="bottomRight" state="frozen"/>
      <selection activeCell="G29" sqref="G29"/>
      <selection pane="topRight" activeCell="G29" sqref="G29"/>
      <selection pane="bottomLeft" activeCell="G29" sqref="G29"/>
      <selection pane="bottomRight" activeCell="I3" sqref="I3"/>
    </sheetView>
  </sheetViews>
  <sheetFormatPr defaultRowHeight="15"/>
  <cols>
    <col min="1" max="1" width="10.625" style="242" customWidth="1"/>
    <col min="2" max="3" width="20.625" style="242" customWidth="1"/>
    <col min="4" max="4" width="24.125" style="133" customWidth="1"/>
    <col min="5" max="5" width="30.375" style="133" bestFit="1" customWidth="1"/>
    <col min="6" max="6" width="20.625" style="133" bestFit="1" customWidth="1"/>
    <col min="7" max="7" width="23.5" style="36" customWidth="1"/>
    <col min="8" max="8" width="15.875" style="36" bestFit="1" customWidth="1"/>
    <col min="9" max="9" width="21.125" style="133" customWidth="1"/>
    <col min="10" max="10" width="21.375" style="133" bestFit="1" customWidth="1"/>
    <col min="11" max="11" width="28.625" style="133" bestFit="1" customWidth="1"/>
    <col min="12" max="12" width="23.125" style="133" customWidth="1"/>
    <col min="13" max="13" width="25.125" style="251" bestFit="1" customWidth="1"/>
    <col min="14" max="14" width="8.625" style="21"/>
  </cols>
  <sheetData>
    <row r="1" spans="1:14" ht="23.25">
      <c r="A1" s="317" t="s">
        <v>994</v>
      </c>
      <c r="B1" s="241"/>
      <c r="C1" s="241"/>
      <c r="D1" s="41"/>
      <c r="E1" s="326"/>
      <c r="F1" s="41"/>
      <c r="G1" s="38"/>
      <c r="H1" s="38"/>
      <c r="I1" s="41"/>
      <c r="J1" s="41"/>
      <c r="K1" s="41"/>
      <c r="L1" s="41"/>
    </row>
    <row r="2" spans="1:14" ht="14.25">
      <c r="A2" s="242" t="s">
        <v>358</v>
      </c>
      <c r="B2" s="243"/>
      <c r="C2" s="334"/>
      <c r="D2" s="334"/>
      <c r="E2" s="334"/>
      <c r="F2" s="334"/>
      <c r="G2" s="334"/>
      <c r="H2" s="334"/>
      <c r="I2" s="371"/>
      <c r="J2" s="334"/>
      <c r="K2" s="334"/>
      <c r="L2" s="334"/>
      <c r="M2" s="344"/>
    </row>
    <row r="3" spans="1:14" s="215" customFormat="1" ht="75">
      <c r="A3" s="249" t="s">
        <v>805</v>
      </c>
      <c r="B3" s="249" t="s">
        <v>787</v>
      </c>
      <c r="C3" s="249" t="s">
        <v>991</v>
      </c>
      <c r="D3" s="255" t="s">
        <v>992</v>
      </c>
      <c r="E3" s="255" t="s">
        <v>993</v>
      </c>
      <c r="F3" s="255" t="s">
        <v>990</v>
      </c>
      <c r="G3" s="255" t="s">
        <v>989</v>
      </c>
      <c r="H3" s="255" t="s">
        <v>988</v>
      </c>
      <c r="I3" s="372" t="s">
        <v>986</v>
      </c>
      <c r="J3" s="372" t="s">
        <v>987</v>
      </c>
      <c r="K3" s="372" t="s">
        <v>995</v>
      </c>
      <c r="L3" s="372" t="s">
        <v>1010</v>
      </c>
      <c r="M3" s="253" t="s">
        <v>985</v>
      </c>
      <c r="N3" s="250"/>
    </row>
    <row r="4" spans="1:14" s="31" customFormat="1">
      <c r="A4" s="240"/>
      <c r="B4" s="240" t="s">
        <v>360</v>
      </c>
      <c r="C4" s="244">
        <f>SUM(C5:C297)</f>
        <v>-5478274.8900000034</v>
      </c>
      <c r="D4" s="244">
        <f t="shared" ref="D4:H4" si="0">SUM(D5:D297)</f>
        <v>-10015835.909999993</v>
      </c>
      <c r="E4" s="244">
        <f t="shared" si="0"/>
        <v>-5478274.8900000034</v>
      </c>
      <c r="F4" s="244">
        <f t="shared" si="0"/>
        <v>-55336.109999999971</v>
      </c>
      <c r="G4" s="244">
        <f t="shared" si="0"/>
        <v>-124506247.5</v>
      </c>
      <c r="H4" s="244">
        <f t="shared" si="0"/>
        <v>-331124410.62960017</v>
      </c>
      <c r="I4" s="244">
        <f t="shared" ref="I4" si="1">SUM(I5:I297)</f>
        <v>0.28001567648607306</v>
      </c>
      <c r="J4" s="244">
        <f>SUM(J5:J297)</f>
        <v>-1.5250407159328461E-8</v>
      </c>
      <c r="K4" s="244">
        <f>SUM(K5:K297)</f>
        <v>-500625539.48810929</v>
      </c>
      <c r="L4" s="244">
        <f>SUM(L5:L297)</f>
        <v>192000000</v>
      </c>
      <c r="M4" s="254">
        <f>SUM(M5:M297)</f>
        <v>-785283919.13769388</v>
      </c>
      <c r="N4" s="114"/>
    </row>
    <row r="5" spans="1:14" s="45" customFormat="1">
      <c r="A5" s="242">
        <v>5</v>
      </c>
      <c r="B5" s="242" t="s">
        <v>3</v>
      </c>
      <c r="C5" s="332">
        <v>-9091.17</v>
      </c>
      <c r="D5" s="121">
        <v>-16621.23</v>
      </c>
      <c r="E5" s="121">
        <v>-9091.17</v>
      </c>
      <c r="F5" s="121">
        <v>-91.83</v>
      </c>
      <c r="G5" s="121">
        <v>-206617.5</v>
      </c>
      <c r="H5" s="121">
        <v>-299538.38</v>
      </c>
      <c r="I5" s="121">
        <v>1107790.4369840571</v>
      </c>
      <c r="J5" s="34">
        <v>4515.1564391095244</v>
      </c>
      <c r="K5" s="34">
        <v>-830785.59897313174</v>
      </c>
      <c r="L5" s="34">
        <v>318623.04740972939</v>
      </c>
      <c r="M5" s="254">
        <f>SUM(LisäyksetVähennykset[[#This Row],[Överföring till sammanslagnings-understöd enligt prövning (-0,99 €/as)]:[Temporärt tillägg för att kompensera förändringen]])</f>
        <v>59091.76185976417</v>
      </c>
      <c r="N5" s="112"/>
    </row>
    <row r="6" spans="1:14" s="45" customFormat="1">
      <c r="A6" s="242">
        <v>9</v>
      </c>
      <c r="B6" s="242" t="s">
        <v>4</v>
      </c>
      <c r="C6" s="332">
        <v>-2422.5300000000002</v>
      </c>
      <c r="D6" s="121">
        <v>-4429.07</v>
      </c>
      <c r="E6" s="121">
        <v>-2422.5300000000002</v>
      </c>
      <c r="F6" s="121">
        <v>-24.47</v>
      </c>
      <c r="G6" s="121">
        <v>-55057.5</v>
      </c>
      <c r="H6" s="121">
        <v>-42537.025000000001</v>
      </c>
      <c r="I6" s="121">
        <v>507476.23555039527</v>
      </c>
      <c r="J6" s="34">
        <v>45935.127276895844</v>
      </c>
      <c r="K6" s="34">
        <v>-221379.98047340231</v>
      </c>
      <c r="L6" s="34">
        <v>84903.691278624392</v>
      </c>
      <c r="M6" s="254">
        <f>SUM(LisäyksetVähennykset[[#This Row],[Överföring till sammanslagnings-understöd enligt prövning (-0,99 €/as)]:[Temporärt tillägg för att kompensera förändringen]])</f>
        <v>310041.94863251323</v>
      </c>
      <c r="N6" s="112"/>
    </row>
    <row r="7" spans="1:14" s="45" customFormat="1">
      <c r="A7" s="242">
        <v>10</v>
      </c>
      <c r="B7" s="242" t="s">
        <v>5</v>
      </c>
      <c r="C7" s="332">
        <v>-10990.98</v>
      </c>
      <c r="D7" s="121">
        <v>-20094.62</v>
      </c>
      <c r="E7" s="121">
        <v>-10990.98</v>
      </c>
      <c r="F7" s="121">
        <v>-111.02</v>
      </c>
      <c r="G7" s="121">
        <v>-249795</v>
      </c>
      <c r="H7" s="121">
        <v>-365271.8725</v>
      </c>
      <c r="I7" s="121">
        <v>-340479.36541170999</v>
      </c>
      <c r="J7" s="34">
        <v>-1010240.0924459173</v>
      </c>
      <c r="K7" s="34">
        <v>-1004397.4430795719</v>
      </c>
      <c r="L7" s="34">
        <v>385206.69414601062</v>
      </c>
      <c r="M7" s="254">
        <f>SUM(LisäyksetVähennykset[[#This Row],[Överföring till sammanslagnings-understöd enligt prövning (-0,99 €/as)]:[Temporärt tillägg för att kompensera förändringen]])</f>
        <v>-2627164.6792911883</v>
      </c>
      <c r="N7" s="112"/>
    </row>
    <row r="8" spans="1:14" s="45" customFormat="1">
      <c r="A8" s="242">
        <v>16</v>
      </c>
      <c r="B8" s="242" t="s">
        <v>6</v>
      </c>
      <c r="C8" s="332">
        <v>-7933.86</v>
      </c>
      <c r="D8" s="121">
        <v>-14505.34</v>
      </c>
      <c r="E8" s="121">
        <v>-7933.86</v>
      </c>
      <c r="F8" s="121">
        <v>-80.14</v>
      </c>
      <c r="G8" s="121">
        <v>-180315</v>
      </c>
      <c r="H8" s="121">
        <v>-252791.92</v>
      </c>
      <c r="I8" s="121">
        <v>2192505.7711044662</v>
      </c>
      <c r="J8" s="34">
        <v>1999051.0483130058</v>
      </c>
      <c r="K8" s="34">
        <v>-725026.22129703558</v>
      </c>
      <c r="L8" s="34">
        <v>278062.1912165492</v>
      </c>
      <c r="M8" s="254">
        <f>SUM(LisäyksetVähennykset[[#This Row],[Överföring till sammanslagnings-understöd enligt prövning (-0,99 €/as)]:[Temporärt tillägg för att kompensera förändringen]])</f>
        <v>3281032.6693369858</v>
      </c>
      <c r="N8" s="112"/>
    </row>
    <row r="9" spans="1:14" s="45" customFormat="1">
      <c r="A9" s="242">
        <v>18</v>
      </c>
      <c r="B9" s="242" t="s">
        <v>7</v>
      </c>
      <c r="C9" s="332">
        <v>-4715.37</v>
      </c>
      <c r="D9" s="121">
        <v>-8621.0300000000007</v>
      </c>
      <c r="E9" s="121">
        <v>-4715.37</v>
      </c>
      <c r="F9" s="121">
        <v>-47.63</v>
      </c>
      <c r="G9" s="121">
        <v>-107167.5</v>
      </c>
      <c r="H9" s="121">
        <v>-83519.604999999996</v>
      </c>
      <c r="I9" s="121">
        <v>-456244.78357754328</v>
      </c>
      <c r="J9" s="34">
        <v>-277510.64894222573</v>
      </c>
      <c r="K9" s="34">
        <v>-430908.39681030455</v>
      </c>
      <c r="L9" s="34">
        <v>165262.06847572047</v>
      </c>
      <c r="M9" s="254">
        <f>SUM(LisäyksetVähennykset[[#This Row],[Överföring till sammanslagnings-understöd enligt prövning (-0,99 €/as)]:[Temporärt tillägg för att kompensera förändringen]])</f>
        <v>-1208188.2658543531</v>
      </c>
      <c r="N9" s="112"/>
    </row>
    <row r="10" spans="1:14" s="45" customFormat="1">
      <c r="A10" s="242">
        <v>19</v>
      </c>
      <c r="B10" s="242" t="s">
        <v>8</v>
      </c>
      <c r="C10" s="332">
        <v>-3925.35</v>
      </c>
      <c r="D10" s="121">
        <v>-7176.6500000000005</v>
      </c>
      <c r="E10" s="121">
        <v>-3925.35</v>
      </c>
      <c r="F10" s="121">
        <v>-39.65</v>
      </c>
      <c r="G10" s="121">
        <v>-89212.5</v>
      </c>
      <c r="H10" s="121">
        <v>-109875.01</v>
      </c>
      <c r="I10" s="121">
        <v>-363674.33562044165</v>
      </c>
      <c r="J10" s="34">
        <v>-504090.2831676738</v>
      </c>
      <c r="K10" s="34">
        <v>-358713.37252841855</v>
      </c>
      <c r="L10" s="34">
        <v>137573.81933786094</v>
      </c>
      <c r="M10" s="254">
        <f>SUM(LisäyksetVähennykset[[#This Row],[Överföring till sammanslagnings-understöd enligt prövning (-0,99 €/as)]:[Temporärt tillägg för att kompensera förändringen]])</f>
        <v>-1303058.681978673</v>
      </c>
      <c r="N10" s="112"/>
    </row>
    <row r="11" spans="1:14" s="45" customFormat="1">
      <c r="A11" s="242">
        <v>20</v>
      </c>
      <c r="B11" s="242" t="s">
        <v>9</v>
      </c>
      <c r="C11" s="332">
        <v>-16308.27</v>
      </c>
      <c r="D11" s="121">
        <v>-29816.13</v>
      </c>
      <c r="E11" s="121">
        <v>-16308.27</v>
      </c>
      <c r="F11" s="121">
        <v>-164.73</v>
      </c>
      <c r="G11" s="121">
        <v>-370642.5</v>
      </c>
      <c r="H11" s="121">
        <v>-809306.14</v>
      </c>
      <c r="I11" s="121">
        <v>-2787357.7915534563</v>
      </c>
      <c r="J11" s="34">
        <v>-2346290.6684623654</v>
      </c>
      <c r="K11" s="34">
        <v>-1490311.5726760752</v>
      </c>
      <c r="L11" s="34">
        <v>571564.5714886717</v>
      </c>
      <c r="M11" s="254">
        <f>SUM(LisäyksetVähennykset[[#This Row],[Överföring till sammanslagnings-understöd enligt prövning (-0,99 €/as)]:[Temporärt tillägg för att kompensera förändringen]])</f>
        <v>-7294941.501203225</v>
      </c>
      <c r="N11" s="112"/>
    </row>
    <row r="12" spans="1:14" s="45" customFormat="1">
      <c r="A12" s="242">
        <v>46</v>
      </c>
      <c r="B12" s="242" t="s">
        <v>10</v>
      </c>
      <c r="C12" s="332">
        <v>-1327.59</v>
      </c>
      <c r="D12" s="121">
        <v>-2427.21</v>
      </c>
      <c r="E12" s="121">
        <v>-1327.59</v>
      </c>
      <c r="F12" s="121">
        <v>-13.41</v>
      </c>
      <c r="G12" s="121">
        <v>-30172.5</v>
      </c>
      <c r="H12" s="121">
        <v>-52194.39</v>
      </c>
      <c r="I12" s="121">
        <v>386280.54903308325</v>
      </c>
      <c r="J12" s="34">
        <v>291033.13751801522</v>
      </c>
      <c r="K12" s="34">
        <v>-121320.20997745504</v>
      </c>
      <c r="L12" s="34">
        <v>46528.749491064693</v>
      </c>
      <c r="M12" s="254">
        <f>SUM(LisäyksetVähennykset[[#This Row],[Överföring till sammanslagnings-understöd enligt prövning (-0,99 €/as)]:[Temporärt tillägg för att kompensera förändringen]])</f>
        <v>515059.5360647082</v>
      </c>
      <c r="N12" s="112"/>
    </row>
    <row r="13" spans="1:14" s="45" customFormat="1">
      <c r="A13" s="242">
        <v>47</v>
      </c>
      <c r="B13" s="242" t="s">
        <v>11</v>
      </c>
      <c r="C13" s="332">
        <v>-1792.8899999999999</v>
      </c>
      <c r="D13" s="121">
        <v>-3277.9100000000003</v>
      </c>
      <c r="E13" s="121">
        <v>-1792.8899999999999</v>
      </c>
      <c r="F13" s="121">
        <v>-18.11</v>
      </c>
      <c r="G13" s="121">
        <v>-40747.5</v>
      </c>
      <c r="H13" s="121">
        <v>-42339.05</v>
      </c>
      <c r="I13" s="121">
        <v>-128150.09762661636</v>
      </c>
      <c r="J13" s="34">
        <v>575797.05134395172</v>
      </c>
      <c r="K13" s="34">
        <v>-163841.0889404706</v>
      </c>
      <c r="L13" s="34">
        <v>62836.364898074695</v>
      </c>
      <c r="M13" s="254">
        <f>SUM(LisäyksetVähennykset[[#This Row],[Överföring till sammanslagnings-understöd enligt prövning (-0,99 €/as)]:[Temporärt tillägg för att kompensera förändringen]])</f>
        <v>256673.8796749395</v>
      </c>
      <c r="N13" s="112"/>
    </row>
    <row r="14" spans="1:14" s="45" customFormat="1">
      <c r="A14" s="242">
        <v>49</v>
      </c>
      <c r="B14" s="242" t="s">
        <v>12</v>
      </c>
      <c r="C14" s="332">
        <v>-302221.26</v>
      </c>
      <c r="D14" s="121">
        <v>-552545.94000000006</v>
      </c>
      <c r="E14" s="121">
        <v>-302221.26</v>
      </c>
      <c r="F14" s="121">
        <v>-3052.7400000000002</v>
      </c>
      <c r="G14" s="121">
        <v>-6868665</v>
      </c>
      <c r="H14" s="121">
        <v>-21772122.239349999</v>
      </c>
      <c r="I14" s="121">
        <v>116356663.43116146</v>
      </c>
      <c r="J14" s="34">
        <v>45333897.028711274</v>
      </c>
      <c r="K14" s="34">
        <v>-27618125.116075773</v>
      </c>
      <c r="L14" s="34">
        <v>10592108.48033951</v>
      </c>
      <c r="M14" s="254">
        <f>SUM(LisäyksetVähennykset[[#This Row],[Överföring till sammanslagnings-understöd enligt prövning (-0,99 €/as)]:[Temporärt tillägg för att kompensera förändringen]])</f>
        <v>114863715.38478649</v>
      </c>
      <c r="N14" s="112"/>
    </row>
    <row r="15" spans="1:14" s="45" customFormat="1">
      <c r="A15" s="242">
        <v>50</v>
      </c>
      <c r="B15" s="242" t="s">
        <v>13</v>
      </c>
      <c r="C15" s="332">
        <v>-11163.24</v>
      </c>
      <c r="D15" s="121">
        <v>-20409.560000000001</v>
      </c>
      <c r="E15" s="121">
        <v>-11163.24</v>
      </c>
      <c r="F15" s="121">
        <v>-112.76</v>
      </c>
      <c r="G15" s="121">
        <v>-253710</v>
      </c>
      <c r="H15" s="121">
        <v>-232281.91500000001</v>
      </c>
      <c r="I15" s="121">
        <v>-903367.0680322363</v>
      </c>
      <c r="J15" s="34">
        <v>-481369.68432328844</v>
      </c>
      <c r="K15" s="34">
        <v>-1020139.2152914117</v>
      </c>
      <c r="L15" s="34">
        <v>391243.98155201005</v>
      </c>
      <c r="M15" s="254">
        <f>SUM(LisäyksetVähennykset[[#This Row],[Överföring till sammanslagnings-understöd enligt prövning (-0,99 €/as)]:[Temporärt tillägg för att kompensera förändringen]])</f>
        <v>-2542472.7010949263</v>
      </c>
      <c r="N15" s="112"/>
    </row>
    <row r="16" spans="1:14" s="104" customFormat="1">
      <c r="A16" s="242">
        <v>51</v>
      </c>
      <c r="B16" s="242" t="s">
        <v>14</v>
      </c>
      <c r="C16" s="332">
        <v>-9118.89</v>
      </c>
      <c r="D16" s="121">
        <v>-16671.91</v>
      </c>
      <c r="E16" s="121">
        <v>-9118.89</v>
      </c>
      <c r="F16" s="121">
        <v>-92.11</v>
      </c>
      <c r="G16" s="121">
        <v>-207247.5</v>
      </c>
      <c r="H16" s="121">
        <v>-161363.73000000001</v>
      </c>
      <c r="I16" s="121">
        <v>-4095494.1901258212</v>
      </c>
      <c r="J16" s="121">
        <v>-4459592.3990222514</v>
      </c>
      <c r="K16" s="121">
        <v>-833318.7577198646</v>
      </c>
      <c r="L16" s="121">
        <v>319594.56492333848</v>
      </c>
      <c r="M16" s="254">
        <f>SUM(LisäyksetVähennykset[[#This Row],[Överföring till sammanslagnings-understöd enligt prövning (-0,99 €/as)]:[Temporärt tillägg för att kompensera förändringen]])</f>
        <v>-9472423.8119445983</v>
      </c>
      <c r="N16" s="60"/>
    </row>
    <row r="17" spans="1:14" s="45" customFormat="1">
      <c r="A17" s="242">
        <v>52</v>
      </c>
      <c r="B17" s="242" t="s">
        <v>15</v>
      </c>
      <c r="C17" s="332">
        <v>-2322.54</v>
      </c>
      <c r="D17" s="121">
        <v>-4246.26</v>
      </c>
      <c r="E17" s="121">
        <v>-2322.54</v>
      </c>
      <c r="F17" s="121">
        <v>-23.46</v>
      </c>
      <c r="G17" s="121">
        <v>-52785</v>
      </c>
      <c r="H17" s="121">
        <v>-33506.92</v>
      </c>
      <c r="I17" s="121">
        <v>435594.01967066969</v>
      </c>
      <c r="J17" s="34">
        <v>147543.38829195814</v>
      </c>
      <c r="K17" s="34">
        <v>-212242.51499411598</v>
      </c>
      <c r="L17" s="34">
        <v>81399.288818820118</v>
      </c>
      <c r="M17" s="254">
        <f>SUM(LisäyksetVähennykset[[#This Row],[Överföring till sammanslagnings-understöd enligt prövning (-0,99 €/as)]:[Temporärt tillägg för att kompensera förändringen]])</f>
        <v>357087.46178733197</v>
      </c>
      <c r="N17" s="112"/>
    </row>
    <row r="18" spans="1:14" s="45" customFormat="1">
      <c r="A18" s="242">
        <v>61</v>
      </c>
      <c r="B18" s="242" t="s">
        <v>16</v>
      </c>
      <c r="C18" s="332">
        <v>-16294.41</v>
      </c>
      <c r="D18" s="121">
        <v>-29790.79</v>
      </c>
      <c r="E18" s="121">
        <v>-16294.41</v>
      </c>
      <c r="F18" s="121">
        <v>-164.59</v>
      </c>
      <c r="G18" s="121">
        <v>-370327.5</v>
      </c>
      <c r="H18" s="121">
        <v>-1147912.4750000001</v>
      </c>
      <c r="I18" s="121">
        <v>677835.01980745117</v>
      </c>
      <c r="J18" s="34">
        <v>1238470.3747545516</v>
      </c>
      <c r="K18" s="34">
        <v>-1489044.993302709</v>
      </c>
      <c r="L18" s="34">
        <v>571078.81273186707</v>
      </c>
      <c r="M18" s="254">
        <f>SUM(LisäyksetVähennykset[[#This Row],[Överföring till sammanslagnings-understöd enligt prövning (-0,99 €/as)]:[Temporärt tillägg för att kompensera förändringen]])</f>
        <v>-582444.96100883919</v>
      </c>
      <c r="N18" s="112"/>
    </row>
    <row r="19" spans="1:14" s="45" customFormat="1">
      <c r="A19" s="242">
        <v>69</v>
      </c>
      <c r="B19" s="242" t="s">
        <v>17</v>
      </c>
      <c r="C19" s="332">
        <v>-6620.13</v>
      </c>
      <c r="D19" s="121">
        <v>-12103.470000000001</v>
      </c>
      <c r="E19" s="121">
        <v>-6620.13</v>
      </c>
      <c r="F19" s="121">
        <v>-66.87</v>
      </c>
      <c r="G19" s="121">
        <v>-150457.5</v>
      </c>
      <c r="H19" s="121">
        <v>-182621.70250000001</v>
      </c>
      <c r="I19" s="121">
        <v>-1820380.5706583743</v>
      </c>
      <c r="J19" s="34">
        <v>-1862664.3574852932</v>
      </c>
      <c r="K19" s="34">
        <v>-604972.59069294692</v>
      </c>
      <c r="L19" s="34">
        <v>232019.20048228904</v>
      </c>
      <c r="M19" s="254">
        <f>SUM(LisäyksetVähennykset[[#This Row],[Överföring till sammanslagnings-understöd enligt prövning (-0,99 €/as)]:[Temporärt tillägg för att kompensera förändringen]])</f>
        <v>-4414488.1208543247</v>
      </c>
      <c r="N19" s="112"/>
    </row>
    <row r="20" spans="1:14" s="45" customFormat="1">
      <c r="A20" s="242">
        <v>71</v>
      </c>
      <c r="B20" s="242" t="s">
        <v>18</v>
      </c>
      <c r="C20" s="332">
        <v>-6525.09</v>
      </c>
      <c r="D20" s="121">
        <v>-11929.710000000001</v>
      </c>
      <c r="E20" s="121">
        <v>-6525.09</v>
      </c>
      <c r="F20" s="121">
        <v>-65.91</v>
      </c>
      <c r="G20" s="121">
        <v>-148297.5</v>
      </c>
      <c r="H20" s="121">
        <v>-174024.14499999999</v>
      </c>
      <c r="I20" s="121">
        <v>-307620.71360068896</v>
      </c>
      <c r="J20" s="34">
        <v>-781631.85218535585</v>
      </c>
      <c r="K20" s="34">
        <v>-596287.47498986288</v>
      </c>
      <c r="L20" s="34">
        <v>228688.2832927721</v>
      </c>
      <c r="M20" s="254">
        <f>SUM(LisäyksetVähennykset[[#This Row],[Överföring till sammanslagnings-understöd enligt prövning (-0,99 €/as)]:[Temporärt tillägg för att kompensera förändringen]])</f>
        <v>-1804219.2024831357</v>
      </c>
      <c r="N20" s="112"/>
    </row>
    <row r="21" spans="1:14" s="45" customFormat="1">
      <c r="A21" s="242">
        <v>72</v>
      </c>
      <c r="B21" s="242" t="s">
        <v>19</v>
      </c>
      <c r="C21" s="332">
        <v>-950.4</v>
      </c>
      <c r="D21" s="121">
        <v>-1737.6000000000001</v>
      </c>
      <c r="E21" s="121">
        <v>-950.4</v>
      </c>
      <c r="F21" s="121">
        <v>-9.6</v>
      </c>
      <c r="G21" s="121">
        <v>-21600</v>
      </c>
      <c r="H21" s="121">
        <v>-17828.625</v>
      </c>
      <c r="I21" s="121">
        <v>-171773.41307830706</v>
      </c>
      <c r="J21" s="34">
        <v>-71496.771190601896</v>
      </c>
      <c r="K21" s="34">
        <v>-86851.157030840302</v>
      </c>
      <c r="L21" s="34">
        <v>33309.171895169355</v>
      </c>
      <c r="M21" s="254">
        <f>SUM(LisäyksetVähennykset[[#This Row],[Överföring till sammanslagnings-understöd enligt prövning (-0,99 €/as)]:[Temporärt tillägg för att kompensera förändringen]])</f>
        <v>-339888.79440457985</v>
      </c>
      <c r="N21" s="112"/>
    </row>
    <row r="22" spans="1:14" s="45" customFormat="1">
      <c r="A22" s="242">
        <v>74</v>
      </c>
      <c r="B22" s="242" t="s">
        <v>20</v>
      </c>
      <c r="C22" s="332">
        <v>-1041.48</v>
      </c>
      <c r="D22" s="121">
        <v>-1904.1200000000001</v>
      </c>
      <c r="E22" s="121">
        <v>-1041.48</v>
      </c>
      <c r="F22" s="121">
        <v>-10.52</v>
      </c>
      <c r="G22" s="121">
        <v>-23670</v>
      </c>
      <c r="H22" s="121">
        <v>-22748.035</v>
      </c>
      <c r="I22" s="121">
        <v>202125.60453249869</v>
      </c>
      <c r="J22" s="34">
        <v>59409.741366240771</v>
      </c>
      <c r="K22" s="34">
        <v>-95174.392912962488</v>
      </c>
      <c r="L22" s="34">
        <v>36501.300868456419</v>
      </c>
      <c r="M22" s="254">
        <f>SUM(LisäyksetVähennykset[[#This Row],[Överföring till sammanslagnings-understöd enligt prövning (-0,99 €/as)]:[Temporärt tillägg för att kompensera förändringen]])</f>
        <v>152446.61885423338</v>
      </c>
      <c r="N22" s="112"/>
    </row>
    <row r="23" spans="1:14" s="45" customFormat="1">
      <c r="A23" s="242">
        <v>75</v>
      </c>
      <c r="B23" s="242" t="s">
        <v>21</v>
      </c>
      <c r="C23" s="332">
        <v>-19353.509999999998</v>
      </c>
      <c r="D23" s="121">
        <v>-35383.69</v>
      </c>
      <c r="E23" s="121">
        <v>-19353.509999999998</v>
      </c>
      <c r="F23" s="121">
        <v>-195.49</v>
      </c>
      <c r="G23" s="121">
        <v>-439852.5</v>
      </c>
      <c r="H23" s="121">
        <v>-724766.32050000003</v>
      </c>
      <c r="I23" s="121">
        <v>-4038028.9144222634</v>
      </c>
      <c r="J23" s="34">
        <v>-817447.97822874249</v>
      </c>
      <c r="K23" s="34">
        <v>-1768597.154995726</v>
      </c>
      <c r="L23" s="34">
        <v>678292.70976944349</v>
      </c>
      <c r="M23" s="254">
        <f>SUM(LisäyksetVähennykset[[#This Row],[Överföring till sammanslagnings-understöd enligt prövning (-0,99 €/as)]:[Temporärt tillägg för att kompensera förändringen]])</f>
        <v>-7184686.3583772881</v>
      </c>
      <c r="N23" s="112"/>
    </row>
    <row r="24" spans="1:14" s="45" customFormat="1">
      <c r="A24" s="242">
        <v>77</v>
      </c>
      <c r="B24" s="242" t="s">
        <v>22</v>
      </c>
      <c r="C24" s="332">
        <v>-4554.99</v>
      </c>
      <c r="D24" s="121">
        <v>-8327.81</v>
      </c>
      <c r="E24" s="121">
        <v>-4554.99</v>
      </c>
      <c r="F24" s="121">
        <v>-46.01</v>
      </c>
      <c r="G24" s="121">
        <v>-103522.5</v>
      </c>
      <c r="H24" s="121">
        <v>-164366</v>
      </c>
      <c r="I24" s="121">
        <v>-412512.11004750372</v>
      </c>
      <c r="J24" s="34">
        <v>-222933.14482392531</v>
      </c>
      <c r="K24" s="34">
        <v>-416252.2640613502</v>
      </c>
      <c r="L24" s="34">
        <v>159641.14571841064</v>
      </c>
      <c r="M24" s="254">
        <f>SUM(LisäyksetVähennykset[[#This Row],[Överföring till sammanslagnings-understöd enligt prövning (-0,99 €/as)]:[Temporärt tillägg för att kompensera förändringen]])</f>
        <v>-1177428.6732143685</v>
      </c>
      <c r="N24" s="112"/>
    </row>
    <row r="25" spans="1:14" s="45" customFormat="1">
      <c r="A25" s="242">
        <v>78</v>
      </c>
      <c r="B25" s="242" t="s">
        <v>23</v>
      </c>
      <c r="C25" s="332">
        <v>-7753.68</v>
      </c>
      <c r="D25" s="121">
        <v>-14175.92</v>
      </c>
      <c r="E25" s="121">
        <v>-7753.68</v>
      </c>
      <c r="F25" s="121">
        <v>-78.320000000000007</v>
      </c>
      <c r="G25" s="121">
        <v>-176220</v>
      </c>
      <c r="H25" s="121">
        <v>-349831.39500000002</v>
      </c>
      <c r="I25" s="121">
        <v>-2270991.3412674079</v>
      </c>
      <c r="J25" s="34">
        <v>-748132.42286193522</v>
      </c>
      <c r="K25" s="34">
        <v>-708560.68944327207</v>
      </c>
      <c r="L25" s="34">
        <v>271747.32737809001</v>
      </c>
      <c r="M25" s="254">
        <f>SUM(LisäyksetVähennykset[[#This Row],[Överföring till sammanslagnings-understöd enligt prövning (-0,99 €/as)]:[Temporärt tillägg för att kompensera förändringen]])</f>
        <v>-4011750.1211945252</v>
      </c>
      <c r="N25" s="112"/>
    </row>
    <row r="26" spans="1:14" s="45" customFormat="1">
      <c r="A26" s="242">
        <v>79</v>
      </c>
      <c r="B26" s="242" t="s">
        <v>24</v>
      </c>
      <c r="C26" s="332">
        <v>-6685.47</v>
      </c>
      <c r="D26" s="121">
        <v>-12222.93</v>
      </c>
      <c r="E26" s="121">
        <v>-6685.47</v>
      </c>
      <c r="F26" s="121">
        <v>-67.53</v>
      </c>
      <c r="G26" s="121">
        <v>-151942.5</v>
      </c>
      <c r="H26" s="121">
        <v>-318618.72499999998</v>
      </c>
      <c r="I26" s="121">
        <v>-1054631.7543034423</v>
      </c>
      <c r="J26" s="34">
        <v>-883147.20349899121</v>
      </c>
      <c r="K26" s="34">
        <v>-610943.60773881723</v>
      </c>
      <c r="L26" s="34">
        <v>234309.20605008194</v>
      </c>
      <c r="M26" s="254">
        <f>SUM(LisäyksetVähennykset[[#This Row],[Överföring till sammanslagnings-understöd enligt prövning (-0,99 €/as)]:[Temporärt tillägg för att kompensera förändringen]])</f>
        <v>-2810635.9844911685</v>
      </c>
      <c r="N26" s="112"/>
    </row>
    <row r="27" spans="1:14" s="45" customFormat="1">
      <c r="A27" s="242">
        <v>81</v>
      </c>
      <c r="B27" s="242" t="s">
        <v>25</v>
      </c>
      <c r="C27" s="332">
        <v>-2548.2599999999998</v>
      </c>
      <c r="D27" s="121">
        <v>-4658.9400000000005</v>
      </c>
      <c r="E27" s="121">
        <v>-2548.2599999999998</v>
      </c>
      <c r="F27" s="121">
        <v>-25.740000000000002</v>
      </c>
      <c r="G27" s="121">
        <v>-57915</v>
      </c>
      <c r="H27" s="121">
        <v>-96247.285000000003</v>
      </c>
      <c r="I27" s="121">
        <v>-141115.39342428811</v>
      </c>
      <c r="J27" s="34">
        <v>75766.750983511112</v>
      </c>
      <c r="K27" s="34">
        <v>-232869.66478894054</v>
      </c>
      <c r="L27" s="34">
        <v>89310.21714392284</v>
      </c>
      <c r="M27" s="254">
        <f>SUM(LisäyksetVähennykset[[#This Row],[Överföring till sammanslagnings-understöd enligt prövning (-0,99 €/as)]:[Temporärt tillägg för att kompensera förändringen]])</f>
        <v>-372851.57508579479</v>
      </c>
      <c r="N27" s="112"/>
    </row>
    <row r="28" spans="1:14" s="45" customFormat="1">
      <c r="A28" s="242">
        <v>82</v>
      </c>
      <c r="B28" s="242" t="s">
        <v>26</v>
      </c>
      <c r="C28" s="332">
        <v>-9265.41</v>
      </c>
      <c r="D28" s="121">
        <v>-16939.79</v>
      </c>
      <c r="E28" s="121">
        <v>-9265.41</v>
      </c>
      <c r="F28" s="121">
        <v>-93.59</v>
      </c>
      <c r="G28" s="121">
        <v>-210577.5</v>
      </c>
      <c r="H28" s="121">
        <v>-193686.98</v>
      </c>
      <c r="I28" s="121">
        <v>697757.29983756738</v>
      </c>
      <c r="J28" s="34">
        <v>151810.40481194484</v>
      </c>
      <c r="K28" s="34">
        <v>-846708.31109545252</v>
      </c>
      <c r="L28" s="34">
        <v>324729.72892384377</v>
      </c>
      <c r="M28" s="254">
        <f>SUM(LisäyksetVähennykset[[#This Row],[Överföring till sammanslagnings-understöd enligt prövning (-0,99 €/as)]:[Temporärt tillägg för att kompensera förändringen]])</f>
        <v>-112239.55752209661</v>
      </c>
      <c r="N28" s="112"/>
    </row>
    <row r="29" spans="1:14" s="45" customFormat="1">
      <c r="A29" s="242">
        <v>86</v>
      </c>
      <c r="B29" s="242" t="s">
        <v>27</v>
      </c>
      <c r="C29" s="332">
        <v>-7950.69</v>
      </c>
      <c r="D29" s="121">
        <v>-14536.11</v>
      </c>
      <c r="E29" s="121">
        <v>-7950.69</v>
      </c>
      <c r="F29" s="121">
        <v>-80.31</v>
      </c>
      <c r="G29" s="121">
        <v>-180697.5</v>
      </c>
      <c r="H29" s="121">
        <v>-216205.49</v>
      </c>
      <c r="I29" s="121">
        <v>-403370.21416986221</v>
      </c>
      <c r="J29" s="34">
        <v>-391554.86849869444</v>
      </c>
      <c r="K29" s="34">
        <v>-726564.21053612337</v>
      </c>
      <c r="L29" s="34">
        <v>278652.04113552615</v>
      </c>
      <c r="M29" s="254">
        <f>SUM(LisäyksetVähennykset[[#This Row],[Överföring till sammanslagnings-understöd enligt prövning (-0,99 €/as)]:[Temporärt tillägg för att kompensera förändringen]])</f>
        <v>-1670258.0420691539</v>
      </c>
      <c r="N29" s="112"/>
    </row>
    <row r="30" spans="1:14" s="45" customFormat="1">
      <c r="A30" s="242">
        <v>90</v>
      </c>
      <c r="B30" s="242" t="s">
        <v>28</v>
      </c>
      <c r="C30" s="332">
        <v>-3030.39</v>
      </c>
      <c r="D30" s="121">
        <v>-5540.41</v>
      </c>
      <c r="E30" s="121">
        <v>-3030.39</v>
      </c>
      <c r="F30" s="121">
        <v>-30.61</v>
      </c>
      <c r="G30" s="121">
        <v>-68872.5</v>
      </c>
      <c r="H30" s="121">
        <v>-114718.692</v>
      </c>
      <c r="I30" s="121">
        <v>-486058.51399567164</v>
      </c>
      <c r="J30" s="34">
        <v>-1029041.8426494577</v>
      </c>
      <c r="K30" s="34">
        <v>-276928.53299104393</v>
      </c>
      <c r="L30" s="34">
        <v>106207.68246990979</v>
      </c>
      <c r="M30" s="254">
        <f>SUM(LisäyksetVähennykset[[#This Row],[Överföring till sammanslagnings-understöd enligt prövning (-0,99 €/as)]:[Temporärt tillägg för att kompensera förändringen]])</f>
        <v>-1881044.1991662635</v>
      </c>
      <c r="N30" s="112"/>
    </row>
    <row r="31" spans="1:14" s="45" customFormat="1">
      <c r="A31" s="242">
        <v>91</v>
      </c>
      <c r="B31" s="242" t="s">
        <v>29</v>
      </c>
      <c r="C31" s="332">
        <v>-657387.72</v>
      </c>
      <c r="D31" s="121">
        <v>-1201890.68</v>
      </c>
      <c r="E31" s="121">
        <v>-657387.72</v>
      </c>
      <c r="F31" s="121">
        <v>-6640.28</v>
      </c>
      <c r="G31" s="121">
        <v>-14940630</v>
      </c>
      <c r="H31" s="121">
        <v>-59669495.5207</v>
      </c>
      <c r="I31" s="121">
        <v>54989247.892376915</v>
      </c>
      <c r="J31" s="34">
        <v>-28115778.312948432</v>
      </c>
      <c r="K31" s="34">
        <v>-60074583.438411273</v>
      </c>
      <c r="L31" s="34">
        <v>23039815.411672413</v>
      </c>
      <c r="M31" s="254">
        <f>SUM(LisäyksetVähennykset[[#This Row],[Överföring till sammanslagnings-understöd enligt prövning (-0,99 €/as)]:[Temporärt tillägg för att kompensera förändringen]])</f>
        <v>-87294730.368010372</v>
      </c>
      <c r="N31" s="112"/>
    </row>
    <row r="32" spans="1:14" s="45" customFormat="1">
      <c r="A32" s="242">
        <v>92</v>
      </c>
      <c r="B32" s="242" t="s">
        <v>30</v>
      </c>
      <c r="C32" s="332">
        <v>-240390.81</v>
      </c>
      <c r="D32" s="121">
        <v>-439502.39</v>
      </c>
      <c r="E32" s="121">
        <v>-240390.81</v>
      </c>
      <c r="F32" s="121">
        <v>-2428.19</v>
      </c>
      <c r="G32" s="121">
        <v>-5463427.5</v>
      </c>
      <c r="H32" s="121">
        <v>-26230717.141350001</v>
      </c>
      <c r="I32" s="121">
        <v>-26495977.554631557</v>
      </c>
      <c r="J32" s="34">
        <v>119390.80598803611</v>
      </c>
      <c r="K32" s="34">
        <v>-21967824.06153293</v>
      </c>
      <c r="L32" s="34">
        <v>8425103.9691803418</v>
      </c>
      <c r="M32" s="254">
        <f>SUM(LisäyksetVähennykset[[#This Row],[Överföring till sammanslagnings-understöd enligt prövning (-0,99 €/as)]:[Temporärt tillägg för att kompensera förändringen]])</f>
        <v>-72536163.682346106</v>
      </c>
      <c r="N32" s="112"/>
    </row>
    <row r="33" spans="1:14" s="45" customFormat="1">
      <c r="A33" s="242">
        <v>97</v>
      </c>
      <c r="B33" s="242" t="s">
        <v>31</v>
      </c>
      <c r="C33" s="332">
        <v>-2070.09</v>
      </c>
      <c r="D33" s="121">
        <v>-3784.71</v>
      </c>
      <c r="E33" s="121">
        <v>-2070.09</v>
      </c>
      <c r="F33" s="121">
        <v>-20.91</v>
      </c>
      <c r="G33" s="121">
        <v>-47047.5</v>
      </c>
      <c r="H33" s="121">
        <v>-91345.73</v>
      </c>
      <c r="I33" s="121">
        <v>-405753.15873340226</v>
      </c>
      <c r="J33" s="34">
        <v>172142.79542634648</v>
      </c>
      <c r="K33" s="34">
        <v>-189172.67640779904</v>
      </c>
      <c r="L33" s="34">
        <v>72551.540034165751</v>
      </c>
      <c r="M33" s="254">
        <f>SUM(LisäyksetVähennykset[[#This Row],[Överföring till sammanslagnings-understöd enligt prövning (-0,99 €/as)]:[Temporärt tillägg för att kompensera förändringen]])</f>
        <v>-496570.5296806891</v>
      </c>
      <c r="N33" s="112"/>
    </row>
    <row r="34" spans="1:14" s="104" customFormat="1">
      <c r="A34" s="240">
        <v>98</v>
      </c>
      <c r="B34" s="242" t="s">
        <v>32</v>
      </c>
      <c r="C34" s="332">
        <v>-22713.57</v>
      </c>
      <c r="D34" s="121">
        <v>-41526.83</v>
      </c>
      <c r="E34" s="121">
        <v>-22713.57</v>
      </c>
      <c r="F34" s="121">
        <v>-229.43</v>
      </c>
      <c r="G34" s="121">
        <v>-516217.5</v>
      </c>
      <c r="H34" s="121">
        <v>-764328.34</v>
      </c>
      <c r="I34" s="121">
        <v>4492276.8841181984</v>
      </c>
      <c r="J34" s="121">
        <v>2694539.6828379971</v>
      </c>
      <c r="K34" s="121">
        <v>-2075652.1830818427</v>
      </c>
      <c r="L34" s="121">
        <v>796054.51124049013</v>
      </c>
      <c r="M34" s="254">
        <f>SUM(LisäyksetVähennykset[[#This Row],[Överföring till sammanslagnings-understöd enligt prövning (-0,99 €/as)]:[Temporärt tillägg för att kompensera förändringen]])</f>
        <v>4539489.6551148426</v>
      </c>
      <c r="N34" s="60"/>
    </row>
    <row r="35" spans="1:14" s="45" customFormat="1">
      <c r="A35" s="242">
        <v>102</v>
      </c>
      <c r="B35" s="242" t="s">
        <v>33</v>
      </c>
      <c r="C35" s="332">
        <v>-9647.5499999999993</v>
      </c>
      <c r="D35" s="121">
        <v>-17638.45</v>
      </c>
      <c r="E35" s="121">
        <v>-9647.5499999999993</v>
      </c>
      <c r="F35" s="121">
        <v>-97.45</v>
      </c>
      <c r="G35" s="121">
        <v>-219262.5</v>
      </c>
      <c r="H35" s="121">
        <v>-289760.42499999999</v>
      </c>
      <c r="I35" s="121">
        <v>308957.92017051665</v>
      </c>
      <c r="J35" s="34">
        <v>4791.4842098575973</v>
      </c>
      <c r="K35" s="34">
        <v>-881629.71381826955</v>
      </c>
      <c r="L35" s="34">
        <v>338122.79179002641</v>
      </c>
      <c r="M35" s="254">
        <f>SUM(LisäyksetVähennykset[[#This Row],[Överföring till sammanslagnings-understöd enligt prövning (-0,99 €/as)]:[Temporärt tillägg för att kompensera förändringen]])</f>
        <v>-775811.442647869</v>
      </c>
      <c r="N35" s="112"/>
    </row>
    <row r="36" spans="1:14" s="45" customFormat="1">
      <c r="A36" s="242">
        <v>103</v>
      </c>
      <c r="B36" s="242" t="s">
        <v>34</v>
      </c>
      <c r="C36" s="332">
        <v>-2139.39</v>
      </c>
      <c r="D36" s="121">
        <v>-3911.4100000000003</v>
      </c>
      <c r="E36" s="121">
        <v>-2139.39</v>
      </c>
      <c r="F36" s="121">
        <v>-21.61</v>
      </c>
      <c r="G36" s="121">
        <v>-48622.5</v>
      </c>
      <c r="H36" s="121">
        <v>-67852.179999999993</v>
      </c>
      <c r="I36" s="121">
        <v>141807.7407460612</v>
      </c>
      <c r="J36" s="34">
        <v>40086.355344394738</v>
      </c>
      <c r="K36" s="34">
        <v>-195505.57327463114</v>
      </c>
      <c r="L36" s="34">
        <v>74980.333818188519</v>
      </c>
      <c r="M36" s="254">
        <f>SUM(LisäyksetVähennykset[[#This Row],[Överföring till sammanslagnings-understöd enligt prövning (-0,99 €/as)]:[Temporärt tillägg för att kompensera förändringen]])</f>
        <v>-63317.623365986685</v>
      </c>
      <c r="N36" s="112"/>
    </row>
    <row r="37" spans="1:14" s="45" customFormat="1">
      <c r="A37" s="242">
        <v>105</v>
      </c>
      <c r="B37" s="242" t="s">
        <v>35</v>
      </c>
      <c r="C37" s="332">
        <v>-2073.06</v>
      </c>
      <c r="D37" s="121">
        <v>-3790.1400000000003</v>
      </c>
      <c r="E37" s="121">
        <v>-2073.06</v>
      </c>
      <c r="F37" s="121">
        <v>-20.94</v>
      </c>
      <c r="G37" s="121">
        <v>-47115</v>
      </c>
      <c r="H37" s="121">
        <v>-50043.32</v>
      </c>
      <c r="I37" s="121">
        <v>416160.65175119706</v>
      </c>
      <c r="J37" s="34">
        <v>364920.05347566685</v>
      </c>
      <c r="K37" s="34">
        <v>-189444.0862735204</v>
      </c>
      <c r="L37" s="34">
        <v>72655.631196338159</v>
      </c>
      <c r="M37" s="254">
        <f>SUM(LisäyksetVähennykset[[#This Row],[Överföring till sammanslagnings-understöd enligt prövning (-0,99 €/as)]:[Temporärt tillägg för att kompensera förändringen]])</f>
        <v>559176.73014968168</v>
      </c>
      <c r="N37" s="112"/>
    </row>
    <row r="38" spans="1:14" s="45" customFormat="1">
      <c r="A38" s="242">
        <v>106</v>
      </c>
      <c r="B38" s="242" t="s">
        <v>36</v>
      </c>
      <c r="C38" s="332">
        <v>-46329.03</v>
      </c>
      <c r="D38" s="121">
        <v>-84702.57</v>
      </c>
      <c r="E38" s="121">
        <v>-46329.03</v>
      </c>
      <c r="F38" s="121">
        <v>-467.97</v>
      </c>
      <c r="G38" s="121">
        <v>-1052932.5</v>
      </c>
      <c r="H38" s="121">
        <v>-3238828.7296000002</v>
      </c>
      <c r="I38" s="121">
        <v>-1352548.0755950077</v>
      </c>
      <c r="J38" s="34">
        <v>718416.71500281477</v>
      </c>
      <c r="K38" s="34">
        <v>-4233722.4953877432</v>
      </c>
      <c r="L38" s="34">
        <v>1623718.0387273338</v>
      </c>
      <c r="M38" s="254">
        <f>SUM(LisäyksetVähennykset[[#This Row],[Överföring till sammanslagnings-understöd enligt prövning (-0,99 €/as)]:[Temporärt tillägg för att kompensera förändringen]])</f>
        <v>-7713725.6468526032</v>
      </c>
      <c r="N38" s="112"/>
    </row>
    <row r="39" spans="1:14" s="45" customFormat="1">
      <c r="A39" s="242">
        <v>108</v>
      </c>
      <c r="B39" s="242" t="s">
        <v>37</v>
      </c>
      <c r="C39" s="332">
        <v>-10154.43</v>
      </c>
      <c r="D39" s="121">
        <v>-18565.170000000002</v>
      </c>
      <c r="E39" s="121">
        <v>-10154.43</v>
      </c>
      <c r="F39" s="121">
        <v>-102.57000000000001</v>
      </c>
      <c r="G39" s="121">
        <v>-230782.5</v>
      </c>
      <c r="H39" s="121">
        <v>-347785.4</v>
      </c>
      <c r="I39" s="121">
        <v>873324.66636347084</v>
      </c>
      <c r="J39" s="34">
        <v>55220.185154640676</v>
      </c>
      <c r="K39" s="34">
        <v>-927950.33090138435</v>
      </c>
      <c r="L39" s="34">
        <v>355887.68346745009</v>
      </c>
      <c r="M39" s="254">
        <f>SUM(LisäyksetVähennykset[[#This Row],[Överföring till sammanslagnings-understöd enligt prövning (-0,99 €/as)]:[Temporärt tillägg för att kompensera förändringen]])</f>
        <v>-261062.29591582273</v>
      </c>
      <c r="N39" s="112"/>
    </row>
    <row r="40" spans="1:14" s="45" customFormat="1">
      <c r="A40" s="242">
        <v>109</v>
      </c>
      <c r="B40" s="242" t="s">
        <v>38</v>
      </c>
      <c r="C40" s="332">
        <v>-67362.569999999992</v>
      </c>
      <c r="D40" s="121">
        <v>-123157.83</v>
      </c>
      <c r="E40" s="121">
        <v>-67362.569999999992</v>
      </c>
      <c r="F40" s="121">
        <v>-680.43000000000006</v>
      </c>
      <c r="G40" s="121">
        <v>-1530967.5</v>
      </c>
      <c r="H40" s="121">
        <v>-4610917.5884999996</v>
      </c>
      <c r="I40" s="121">
        <v>794948.85706715717</v>
      </c>
      <c r="J40" s="34">
        <v>2185645.9539158521</v>
      </c>
      <c r="K40" s="34">
        <v>-6155847.1644265279</v>
      </c>
      <c r="L40" s="34">
        <v>2360891.6492323005</v>
      </c>
      <c r="M40" s="254">
        <f>SUM(LisäyksetVähennykset[[#This Row],[Överföring till sammanslagnings-understöd enligt prövning (-0,99 €/as)]:[Temporärt tillägg för att kompensera förändringen]])</f>
        <v>-7214809.1927112173</v>
      </c>
      <c r="N40" s="112"/>
    </row>
    <row r="41" spans="1:14" s="45" customFormat="1">
      <c r="A41" s="242">
        <v>111</v>
      </c>
      <c r="B41" s="242" t="s">
        <v>39</v>
      </c>
      <c r="C41" s="332">
        <v>-17949.689999999999</v>
      </c>
      <c r="D41" s="121">
        <v>-32817.11</v>
      </c>
      <c r="E41" s="121">
        <v>-17949.689999999999</v>
      </c>
      <c r="F41" s="121">
        <v>-181.31</v>
      </c>
      <c r="G41" s="121">
        <v>-407947.5</v>
      </c>
      <c r="H41" s="121">
        <v>-996071.27099999995</v>
      </c>
      <c r="I41" s="121">
        <v>3280698.7248838502</v>
      </c>
      <c r="J41" s="34">
        <v>3541575.827549221</v>
      </c>
      <c r="K41" s="34">
        <v>-1640310.7584647557</v>
      </c>
      <c r="L41" s="34">
        <v>629092.28711595375</v>
      </c>
      <c r="M41" s="254">
        <f>SUM(LisäyksetVähennykset[[#This Row],[Överföring till sammanslagnings-understöd enligt prövning (-0,99 €/as)]:[Temporärt tillägg för att kompensera förändringen]])</f>
        <v>4338139.5100842696</v>
      </c>
      <c r="N41" s="112"/>
    </row>
    <row r="42" spans="1:14" s="45" customFormat="1">
      <c r="A42" s="242">
        <v>139</v>
      </c>
      <c r="B42" s="242" t="s">
        <v>40</v>
      </c>
      <c r="C42" s="332">
        <v>-9754.4699999999993</v>
      </c>
      <c r="D42" s="121">
        <v>-17833.93</v>
      </c>
      <c r="E42" s="121">
        <v>-9754.4699999999993</v>
      </c>
      <c r="F42" s="121">
        <v>-98.53</v>
      </c>
      <c r="G42" s="121">
        <v>-221692.5</v>
      </c>
      <c r="H42" s="121">
        <v>-241754.109</v>
      </c>
      <c r="I42" s="121">
        <v>-911396.29298459936</v>
      </c>
      <c r="J42" s="34">
        <v>-1099694.161637177</v>
      </c>
      <c r="K42" s="34">
        <v>-891400.46898423904</v>
      </c>
      <c r="L42" s="34">
        <v>341870.07362823299</v>
      </c>
      <c r="M42" s="254">
        <f>SUM(LisäyksetVähennykset[[#This Row],[Överföring till sammanslagnings-understöd enligt prövning (-0,99 €/as)]:[Temporärt tillägg för att kompensera förändringen]])</f>
        <v>-3061508.8589777825</v>
      </c>
      <c r="N42" s="112"/>
    </row>
    <row r="43" spans="1:14" s="45" customFormat="1">
      <c r="A43" s="242">
        <v>140</v>
      </c>
      <c r="B43" s="242" t="s">
        <v>41</v>
      </c>
      <c r="C43" s="332">
        <v>-20592.990000000002</v>
      </c>
      <c r="D43" s="121">
        <v>-37649.81</v>
      </c>
      <c r="E43" s="121">
        <v>-20592.990000000002</v>
      </c>
      <c r="F43" s="121">
        <v>-208.01</v>
      </c>
      <c r="G43" s="121">
        <v>-468022.5</v>
      </c>
      <c r="H43" s="121">
        <v>-1117997.0035999999</v>
      </c>
      <c r="I43" s="121">
        <v>5685064.8020169754</v>
      </c>
      <c r="J43" s="34">
        <v>2959586.4972879952</v>
      </c>
      <c r="K43" s="34">
        <v>-1881865.5389567802</v>
      </c>
      <c r="L43" s="34">
        <v>721733.4214493935</v>
      </c>
      <c r="M43" s="254">
        <f>SUM(LisäyksetVähennykset[[#This Row],[Överföring till sammanslagnings-understöd enligt prövning (-0,99 €/as)]:[Temporärt tillägg för att kompensera förändringen]])</f>
        <v>5819455.8781975843</v>
      </c>
      <c r="N43" s="112"/>
    </row>
    <row r="44" spans="1:14" s="45" customFormat="1">
      <c r="A44" s="242">
        <v>142</v>
      </c>
      <c r="B44" s="242" t="s">
        <v>42</v>
      </c>
      <c r="C44" s="332">
        <v>-6438.96</v>
      </c>
      <c r="D44" s="121">
        <v>-11772.24</v>
      </c>
      <c r="E44" s="121">
        <v>-6438.96</v>
      </c>
      <c r="F44" s="121">
        <v>-65.040000000000006</v>
      </c>
      <c r="G44" s="121">
        <v>-146340</v>
      </c>
      <c r="H44" s="121">
        <v>-184164.66500000001</v>
      </c>
      <c r="I44" s="121">
        <v>301489.22099049215</v>
      </c>
      <c r="J44" s="34">
        <v>265064.70919079095</v>
      </c>
      <c r="K44" s="34">
        <v>-588416.58888394304</v>
      </c>
      <c r="L44" s="34">
        <v>225669.63958977239</v>
      </c>
      <c r="M44" s="254">
        <f>SUM(LisäyksetVähennykset[[#This Row],[Överföring till sammanslagnings-understöd enligt prövning (-0,99 €/as)]:[Temporärt tillägg för att kompensera förändringen]])</f>
        <v>-151412.88411288755</v>
      </c>
      <c r="N44" s="112"/>
    </row>
    <row r="45" spans="1:14" s="45" customFormat="1">
      <c r="A45" s="242">
        <v>143</v>
      </c>
      <c r="B45" s="242" t="s">
        <v>43</v>
      </c>
      <c r="C45" s="332">
        <v>-6735.96</v>
      </c>
      <c r="D45" s="121">
        <v>-12315.24</v>
      </c>
      <c r="E45" s="121">
        <v>-6735.96</v>
      </c>
      <c r="F45" s="121">
        <v>-68.040000000000006</v>
      </c>
      <c r="G45" s="121">
        <v>-153090</v>
      </c>
      <c r="H45" s="121">
        <v>-324060.03000000003</v>
      </c>
      <c r="I45" s="121">
        <v>-570161.43573190132</v>
      </c>
      <c r="J45" s="34">
        <v>3345.4344344659917</v>
      </c>
      <c r="K45" s="34">
        <v>-615557.57545608061</v>
      </c>
      <c r="L45" s="34">
        <v>236078.75580701281</v>
      </c>
      <c r="M45" s="254">
        <f>SUM(LisäyksetVähennykset[[#This Row],[Överföring till sammanslagnings-understöd enligt prövning (-0,99 €/as)]:[Temporärt tillägg för att kompensera förändringen]])</f>
        <v>-1449300.0509465029</v>
      </c>
      <c r="N45" s="112"/>
    </row>
    <row r="46" spans="1:14" s="45" customFormat="1">
      <c r="A46" s="242">
        <v>145</v>
      </c>
      <c r="B46" s="242" t="s">
        <v>44</v>
      </c>
      <c r="C46" s="332">
        <v>-12245.31</v>
      </c>
      <c r="D46" s="121">
        <v>-22387.89</v>
      </c>
      <c r="E46" s="121">
        <v>-12245.31</v>
      </c>
      <c r="F46" s="121">
        <v>-123.69</v>
      </c>
      <c r="G46" s="121">
        <v>-278302.5</v>
      </c>
      <c r="H46" s="121">
        <v>-338038.42499999999</v>
      </c>
      <c r="I46" s="121">
        <v>917179.4837392685</v>
      </c>
      <c r="J46" s="34">
        <v>-288071.2296862707</v>
      </c>
      <c r="K46" s="34">
        <v>-1119022.876369233</v>
      </c>
      <c r="L46" s="34">
        <v>429167.86163682269</v>
      </c>
      <c r="M46" s="254">
        <f>SUM(LisäyksetVähennykset[[#This Row],[Överföring till sammanslagnings-understöd enligt prövning (-0,99 €/as)]:[Temporärt tillägg för att kompensera förändringen]])</f>
        <v>-724089.88567941252</v>
      </c>
      <c r="N46" s="112"/>
    </row>
    <row r="47" spans="1:14" s="45" customFormat="1">
      <c r="A47" s="242">
        <v>146</v>
      </c>
      <c r="B47" s="242" t="s">
        <v>45</v>
      </c>
      <c r="C47" s="332">
        <v>-4447.08</v>
      </c>
      <c r="D47" s="121">
        <v>-8130.52</v>
      </c>
      <c r="E47" s="121">
        <v>-4447.08</v>
      </c>
      <c r="F47" s="121">
        <v>-44.92</v>
      </c>
      <c r="G47" s="121">
        <v>-101070</v>
      </c>
      <c r="H47" s="121">
        <v>-134849.54</v>
      </c>
      <c r="I47" s="121">
        <v>303762.45364671614</v>
      </c>
      <c r="J47" s="34">
        <v>-4889.9246946995727</v>
      </c>
      <c r="K47" s="34">
        <v>-406391.03894014022</v>
      </c>
      <c r="L47" s="34">
        <v>155859.16682614663</v>
      </c>
      <c r="M47" s="254">
        <f>SUM(LisäyksetVähennykset[[#This Row],[Överföring till sammanslagnings-understöd enligt prövning (-0,99 €/as)]:[Temporärt tillägg för att kompensera förändringen]])</f>
        <v>-204648.48316197706</v>
      </c>
      <c r="N47" s="112"/>
    </row>
    <row r="48" spans="1:14" s="45" customFormat="1">
      <c r="A48" s="242">
        <v>148</v>
      </c>
      <c r="B48" s="242" t="s">
        <v>46</v>
      </c>
      <c r="C48" s="332">
        <v>-6976.53</v>
      </c>
      <c r="D48" s="121">
        <v>-12755.07</v>
      </c>
      <c r="E48" s="121">
        <v>-6976.53</v>
      </c>
      <c r="F48" s="121">
        <v>-70.47</v>
      </c>
      <c r="G48" s="121">
        <v>-158557.5</v>
      </c>
      <c r="H48" s="121">
        <v>-128664.845</v>
      </c>
      <c r="I48" s="121">
        <v>803463.68846376939</v>
      </c>
      <c r="J48" s="34">
        <v>2404790.9925668058</v>
      </c>
      <c r="K48" s="34">
        <v>-637541.77457951207</v>
      </c>
      <c r="L48" s="34">
        <v>244510.13994297755</v>
      </c>
      <c r="M48" s="254">
        <f>SUM(LisäyksetVähennykset[[#This Row],[Överföring till sammanslagnings-understöd enligt prövning (-0,99 €/as)]:[Temporärt tillägg för att kompensera förändringen]])</f>
        <v>2501222.101394041</v>
      </c>
      <c r="N48" s="112"/>
    </row>
    <row r="49" spans="1:14" s="45" customFormat="1">
      <c r="A49" s="242">
        <v>149</v>
      </c>
      <c r="B49" s="242" t="s">
        <v>47</v>
      </c>
      <c r="C49" s="332">
        <v>-5330.16</v>
      </c>
      <c r="D49" s="121">
        <v>-9745.0400000000009</v>
      </c>
      <c r="E49" s="121">
        <v>-5330.16</v>
      </c>
      <c r="F49" s="121">
        <v>-53.84</v>
      </c>
      <c r="G49" s="121">
        <v>-121140</v>
      </c>
      <c r="H49" s="121">
        <v>-89088.972500000003</v>
      </c>
      <c r="I49" s="121">
        <v>653034.60977578419</v>
      </c>
      <c r="J49" s="34">
        <v>408172.95433690248</v>
      </c>
      <c r="K49" s="34">
        <v>-487090.23901462933</v>
      </c>
      <c r="L49" s="34">
        <v>186808.93904540813</v>
      </c>
      <c r="M49" s="254">
        <f>SUM(LisäyksetVähennykset[[#This Row],[Överföring till sammanslagnings-understöd enligt prövning (-0,99 €/as)]:[Temporärt tillägg för att kompensera förändringen]])</f>
        <v>530238.09164346545</v>
      </c>
      <c r="N49" s="112"/>
    </row>
    <row r="50" spans="1:14" s="45" customFormat="1">
      <c r="A50" s="242">
        <v>151</v>
      </c>
      <c r="B50" s="242" t="s">
        <v>48</v>
      </c>
      <c r="C50" s="332">
        <v>-1833.48</v>
      </c>
      <c r="D50" s="121">
        <v>-3352.12</v>
      </c>
      <c r="E50" s="121">
        <v>-1833.48</v>
      </c>
      <c r="F50" s="121">
        <v>-18.52</v>
      </c>
      <c r="G50" s="121">
        <v>-41670</v>
      </c>
      <c r="H50" s="121">
        <v>-45611.65</v>
      </c>
      <c r="I50" s="121">
        <v>-213504.57668624003</v>
      </c>
      <c r="J50" s="34">
        <v>-269552.84114868316</v>
      </c>
      <c r="K50" s="34">
        <v>-167550.3571053294</v>
      </c>
      <c r="L50" s="34">
        <v>64258.94411443088</v>
      </c>
      <c r="M50" s="254">
        <f>SUM(LisäyksetVähennykset[[#This Row],[Överföring till sammanslagnings-understöd enligt prövning (-0,99 €/as)]:[Temporärt tillägg för att kompensera förändringen]])</f>
        <v>-680668.08082582161</v>
      </c>
      <c r="N50" s="112"/>
    </row>
    <row r="51" spans="1:14" s="45" customFormat="1">
      <c r="A51" s="242">
        <v>152</v>
      </c>
      <c r="B51" s="242" t="s">
        <v>49</v>
      </c>
      <c r="C51" s="332">
        <v>-4361.9399999999996</v>
      </c>
      <c r="D51" s="121">
        <v>-7974.8600000000006</v>
      </c>
      <c r="E51" s="121">
        <v>-4361.9399999999996</v>
      </c>
      <c r="F51" s="121">
        <v>-44.06</v>
      </c>
      <c r="G51" s="121">
        <v>-99135</v>
      </c>
      <c r="H51" s="121">
        <v>-128665.84</v>
      </c>
      <c r="I51" s="121">
        <v>224718.25083406357</v>
      </c>
      <c r="J51" s="34">
        <v>-175662.3410327367</v>
      </c>
      <c r="K51" s="34">
        <v>-398610.62278946082</v>
      </c>
      <c r="L51" s="34">
        <v>152875.22017720435</v>
      </c>
      <c r="M51" s="254">
        <f>SUM(LisäyksetVähennykset[[#This Row],[Överföring till sammanslagnings-understöd enligt prövning (-0,99 €/as)]:[Temporärt tillägg för att kompensera förändringen]])</f>
        <v>-441223.13281092956</v>
      </c>
      <c r="N51" s="112"/>
    </row>
    <row r="52" spans="1:14" s="45" customFormat="1">
      <c r="A52" s="242">
        <v>153</v>
      </c>
      <c r="B52" s="242" t="s">
        <v>50</v>
      </c>
      <c r="C52" s="332">
        <v>-24955.919999999998</v>
      </c>
      <c r="D52" s="121">
        <v>-45626.48</v>
      </c>
      <c r="E52" s="121">
        <v>-24955.919999999998</v>
      </c>
      <c r="F52" s="121">
        <v>-252.08</v>
      </c>
      <c r="G52" s="121">
        <v>-567180</v>
      </c>
      <c r="H52" s="121">
        <v>-1591017.872</v>
      </c>
      <c r="I52" s="121">
        <v>5537010.592029145</v>
      </c>
      <c r="J52" s="34">
        <v>4176403.4464763263</v>
      </c>
      <c r="K52" s="34">
        <v>-2280566.6317014815</v>
      </c>
      <c r="L52" s="34">
        <v>874643.33868065535</v>
      </c>
      <c r="M52" s="254">
        <f>SUM(LisäyksetVähennykset[[#This Row],[Överföring till sammanslagnings-understöd enligt prövning (-0,99 €/as)]:[Temporärt tillägg för att kompensera förändringen]])</f>
        <v>6053502.4734846456</v>
      </c>
      <c r="N52" s="112"/>
    </row>
    <row r="53" spans="1:14" s="45" customFormat="1">
      <c r="A53" s="242">
        <v>165</v>
      </c>
      <c r="B53" s="242" t="s">
        <v>51</v>
      </c>
      <c r="C53" s="332">
        <v>-16117.2</v>
      </c>
      <c r="D53" s="121">
        <v>-29466.799999999999</v>
      </c>
      <c r="E53" s="121">
        <v>-16117.2</v>
      </c>
      <c r="F53" s="121">
        <v>-162.80000000000001</v>
      </c>
      <c r="G53" s="121">
        <v>-366300</v>
      </c>
      <c r="H53" s="121">
        <v>-813419.36250000005</v>
      </c>
      <c r="I53" s="121">
        <v>694533.36096581677</v>
      </c>
      <c r="J53" s="34">
        <v>8004.6549960473758</v>
      </c>
      <c r="K53" s="34">
        <v>-1472850.8713146667</v>
      </c>
      <c r="L53" s="34">
        <v>564868.04005558032</v>
      </c>
      <c r="M53" s="254">
        <f>SUM(LisäyksetVähennykset[[#This Row],[Överföring till sammanslagnings-understöd enligt prövning (-0,99 €/as)]:[Temporärt tillägg för att kompensera förändringen]])</f>
        <v>-1447028.177797222</v>
      </c>
      <c r="N53" s="112"/>
    </row>
    <row r="54" spans="1:14" s="45" customFormat="1">
      <c r="A54" s="242">
        <v>167</v>
      </c>
      <c r="B54" s="242" t="s">
        <v>52</v>
      </c>
      <c r="C54" s="332">
        <v>-76737.87</v>
      </c>
      <c r="D54" s="121">
        <v>-140298.53</v>
      </c>
      <c r="E54" s="121">
        <v>-76737.87</v>
      </c>
      <c r="F54" s="121">
        <v>-775.13</v>
      </c>
      <c r="G54" s="121">
        <v>-1744042.5</v>
      </c>
      <c r="H54" s="121">
        <v>-5040967.0610499997</v>
      </c>
      <c r="I54" s="121">
        <v>1000271.2804418162</v>
      </c>
      <c r="J54" s="34">
        <v>1480767.0054095371</v>
      </c>
      <c r="K54" s="34">
        <v>-7012597.6405536709</v>
      </c>
      <c r="L54" s="34">
        <v>2689472.7511565234</v>
      </c>
      <c r="M54" s="254">
        <f>SUM(LisäyksetVähennykset[[#This Row],[Överföring till sammanslagnings-understöd enligt prövning (-0,99 €/as)]:[Temporärt tillägg för att kompensera förändringen]])</f>
        <v>-8921645.5645957943</v>
      </c>
      <c r="N54" s="112"/>
    </row>
    <row r="55" spans="1:14" s="45" customFormat="1">
      <c r="A55" s="242">
        <v>169</v>
      </c>
      <c r="B55" s="242" t="s">
        <v>53</v>
      </c>
      <c r="C55" s="332">
        <v>-4940.1000000000004</v>
      </c>
      <c r="D55" s="121">
        <v>-9031.9</v>
      </c>
      <c r="E55" s="121">
        <v>-4940.1000000000004</v>
      </c>
      <c r="F55" s="121">
        <v>-49.9</v>
      </c>
      <c r="G55" s="121">
        <v>-112275</v>
      </c>
      <c r="H55" s="121">
        <v>-136076.245</v>
      </c>
      <c r="I55" s="121">
        <v>347753.15940066334</v>
      </c>
      <c r="J55" s="34">
        <v>182882.28798652053</v>
      </c>
      <c r="K55" s="34">
        <v>-451445.07664988865</v>
      </c>
      <c r="L55" s="34">
        <v>173138.29974676573</v>
      </c>
      <c r="M55" s="254">
        <f>SUM(LisäyksetVähennykset[[#This Row],[Överföring till sammanslagnings-understöd enligt prövning (-0,99 €/as)]:[Temporärt tillägg för att kompensera förändringen]])</f>
        <v>-14984.574515939021</v>
      </c>
      <c r="N55" s="112"/>
    </row>
    <row r="56" spans="1:14" s="45" customFormat="1">
      <c r="A56" s="242">
        <v>171</v>
      </c>
      <c r="B56" s="242" t="s">
        <v>54</v>
      </c>
      <c r="C56" s="332">
        <v>-4494.6000000000004</v>
      </c>
      <c r="D56" s="121">
        <v>-8217.4</v>
      </c>
      <c r="E56" s="121">
        <v>-4494.6000000000004</v>
      </c>
      <c r="F56" s="121">
        <v>-45.4</v>
      </c>
      <c r="G56" s="121">
        <v>-102150</v>
      </c>
      <c r="H56" s="121">
        <v>-113841.66</v>
      </c>
      <c r="I56" s="121">
        <v>-12155.513944519638</v>
      </c>
      <c r="J56" s="34">
        <v>-138311.29714411826</v>
      </c>
      <c r="K56" s="34">
        <v>-410733.59679168224</v>
      </c>
      <c r="L56" s="34">
        <v>157524.62542090507</v>
      </c>
      <c r="M56" s="254">
        <f>SUM(LisäyksetVähennykset[[#This Row],[Överföring till sammanslagnings-understöd enligt prövning (-0,99 €/as)]:[Temporärt tillägg för att kompensera förändringen]])</f>
        <v>-636919.44245941506</v>
      </c>
      <c r="N56" s="112"/>
    </row>
    <row r="57" spans="1:14" s="45" customFormat="1">
      <c r="A57" s="242">
        <v>172</v>
      </c>
      <c r="B57" s="242" t="s">
        <v>55</v>
      </c>
      <c r="C57" s="332">
        <v>-4129.29</v>
      </c>
      <c r="D57" s="121">
        <v>-7549.51</v>
      </c>
      <c r="E57" s="121">
        <v>-4129.29</v>
      </c>
      <c r="F57" s="121">
        <v>-41.71</v>
      </c>
      <c r="G57" s="121">
        <v>-93847.5</v>
      </c>
      <c r="H57" s="121">
        <v>-127706.815</v>
      </c>
      <c r="I57" s="121">
        <v>49791.24756126546</v>
      </c>
      <c r="J57" s="34">
        <v>-87433.056718111591</v>
      </c>
      <c r="K57" s="34">
        <v>-377350.183307953</v>
      </c>
      <c r="L57" s="34">
        <v>144721.41247369937</v>
      </c>
      <c r="M57" s="254">
        <f>SUM(LisäyksetVähennykset[[#This Row],[Överföring till sammanslagnings-understöd enligt prövning (-0,99 €/as)]:[Temporärt tillägg för att kompensera förändringen]])</f>
        <v>-507674.69499109982</v>
      </c>
      <c r="N57" s="112"/>
    </row>
    <row r="58" spans="1:14" s="45" customFormat="1">
      <c r="A58" s="242">
        <v>176</v>
      </c>
      <c r="B58" s="242" t="s">
        <v>56</v>
      </c>
      <c r="C58" s="332">
        <v>-4308.4799999999996</v>
      </c>
      <c r="D58" s="121">
        <v>-7877.12</v>
      </c>
      <c r="E58" s="121">
        <v>-4308.4799999999996</v>
      </c>
      <c r="F58" s="121">
        <v>-43.52</v>
      </c>
      <c r="G58" s="121">
        <v>-97920</v>
      </c>
      <c r="H58" s="121">
        <v>-176177.43</v>
      </c>
      <c r="I58" s="121">
        <v>-1212024.5562989509</v>
      </c>
      <c r="J58" s="34">
        <v>-866579.64914712717</v>
      </c>
      <c r="K58" s="34">
        <v>-393725.24520647601</v>
      </c>
      <c r="L58" s="34">
        <v>151001.57925810109</v>
      </c>
      <c r="M58" s="254">
        <f>SUM(LisäyksetVähennykset[[#This Row],[Överföring till sammanslagnings-understöd enligt prövning (-0,99 €/as)]:[Temporärt tillägg för att kompensera förändringen]])</f>
        <v>-2611962.9013944534</v>
      </c>
      <c r="N58" s="112"/>
    </row>
    <row r="59" spans="1:14" s="45" customFormat="1">
      <c r="A59" s="242">
        <v>177</v>
      </c>
      <c r="B59" s="242" t="s">
        <v>57</v>
      </c>
      <c r="C59" s="332">
        <v>-1750.32</v>
      </c>
      <c r="D59" s="121">
        <v>-3200.08</v>
      </c>
      <c r="E59" s="121">
        <v>-1750.32</v>
      </c>
      <c r="F59" s="121">
        <v>-17.68</v>
      </c>
      <c r="G59" s="121">
        <v>-39780</v>
      </c>
      <c r="H59" s="121">
        <v>-59937.964999999997</v>
      </c>
      <c r="I59" s="121">
        <v>360037.27959701786</v>
      </c>
      <c r="J59" s="34">
        <v>331046.46557351999</v>
      </c>
      <c r="K59" s="34">
        <v>-159950.88086513089</v>
      </c>
      <c r="L59" s="34">
        <v>61344.391573603563</v>
      </c>
      <c r="M59" s="254">
        <f>SUM(LisäyksetVähennykset[[#This Row],[Överföring till sammanslagnings-understöd enligt prövning (-0,99 €/as)]:[Temporärt tillägg för att kompensera förändringen]])</f>
        <v>486040.89087901049</v>
      </c>
      <c r="N59" s="112"/>
    </row>
    <row r="60" spans="1:14" s="45" customFormat="1">
      <c r="A60" s="242">
        <v>178</v>
      </c>
      <c r="B60" s="242" t="s">
        <v>58</v>
      </c>
      <c r="C60" s="332">
        <v>-5711.31</v>
      </c>
      <c r="D60" s="121">
        <v>-10441.89</v>
      </c>
      <c r="E60" s="121">
        <v>-5711.31</v>
      </c>
      <c r="F60" s="121">
        <v>-57.69</v>
      </c>
      <c r="G60" s="121">
        <v>-129802.5</v>
      </c>
      <c r="H60" s="121">
        <v>-125357.64</v>
      </c>
      <c r="I60" s="121">
        <v>562621.34437830735</v>
      </c>
      <c r="J60" s="34">
        <v>73191.358743819786</v>
      </c>
      <c r="K60" s="34">
        <v>-521921.17178220593</v>
      </c>
      <c r="L60" s="34">
        <v>200167.30485753334</v>
      </c>
      <c r="M60" s="254">
        <f>SUM(LisäyksetVähennykset[[#This Row],[Överföring till sammanslagnings-understöd enligt prövning (-0,99 €/as)]:[Temporärt tillägg för att kompensera förändringen]])</f>
        <v>36976.496197454544</v>
      </c>
      <c r="N60" s="112"/>
    </row>
    <row r="61" spans="1:14" s="45" customFormat="1">
      <c r="A61" s="242">
        <v>179</v>
      </c>
      <c r="B61" s="242" t="s">
        <v>59</v>
      </c>
      <c r="C61" s="332">
        <v>-144428.13</v>
      </c>
      <c r="D61" s="121">
        <v>-264055.47000000003</v>
      </c>
      <c r="E61" s="121">
        <v>-144428.13</v>
      </c>
      <c r="F61" s="121">
        <v>-1458.8700000000001</v>
      </c>
      <c r="G61" s="121">
        <v>-3282457.5</v>
      </c>
      <c r="H61" s="121">
        <v>-13053424.267000001</v>
      </c>
      <c r="I61" s="121">
        <v>-16971835.489615656</v>
      </c>
      <c r="J61" s="34">
        <v>-3860781.5207705079</v>
      </c>
      <c r="K61" s="34">
        <v>-13198390.360164791</v>
      </c>
      <c r="L61" s="34">
        <v>5061849.1252818462</v>
      </c>
      <c r="M61" s="254">
        <f>SUM(LisäyksetVähennykset[[#This Row],[Överföring till sammanslagnings-understöd enligt prövning (-0,99 €/as)]:[Temporärt tillägg för att kompensera förändringen]])</f>
        <v>-45859410.612269111</v>
      </c>
      <c r="N61" s="112"/>
    </row>
    <row r="62" spans="1:14" s="45" customFormat="1">
      <c r="A62" s="242">
        <v>181</v>
      </c>
      <c r="B62" s="242" t="s">
        <v>60</v>
      </c>
      <c r="C62" s="332">
        <v>-1666.17</v>
      </c>
      <c r="D62" s="121">
        <v>-3046.23</v>
      </c>
      <c r="E62" s="121">
        <v>-1666.17</v>
      </c>
      <c r="F62" s="121">
        <v>-16.830000000000002</v>
      </c>
      <c r="G62" s="121">
        <v>-37867.5</v>
      </c>
      <c r="H62" s="121">
        <v>-29935.355</v>
      </c>
      <c r="I62" s="121">
        <v>394329.63214579888</v>
      </c>
      <c r="J62" s="34">
        <v>245409.57008009194</v>
      </c>
      <c r="K62" s="34">
        <v>-152260.93466969189</v>
      </c>
      <c r="L62" s="34">
        <v>58395.141978718777</v>
      </c>
      <c r="M62" s="254">
        <f>SUM(LisäyksetVähennykset[[#This Row],[Överföring till sammanslagnings-understöd enligt prövning (-0,99 €/as)]:[Temporärt tillägg för att kompensera förändringen]])</f>
        <v>471675.15453491767</v>
      </c>
      <c r="N62" s="112"/>
    </row>
    <row r="63" spans="1:14" s="45" customFormat="1">
      <c r="A63" s="242">
        <v>182</v>
      </c>
      <c r="B63" s="242" t="s">
        <v>61</v>
      </c>
      <c r="C63" s="332">
        <v>-19153.53</v>
      </c>
      <c r="D63" s="121">
        <v>-35018.07</v>
      </c>
      <c r="E63" s="121">
        <v>-19153.53</v>
      </c>
      <c r="F63" s="121">
        <v>-193.47</v>
      </c>
      <c r="G63" s="121">
        <v>-435307.5</v>
      </c>
      <c r="H63" s="121">
        <v>-973123.39249999996</v>
      </c>
      <c r="I63" s="121">
        <v>-1701536.8844990539</v>
      </c>
      <c r="J63" s="34">
        <v>-10645.735620644031</v>
      </c>
      <c r="K63" s="34">
        <v>-1750322.2240371534</v>
      </c>
      <c r="L63" s="34">
        <v>671283.90484983497</v>
      </c>
      <c r="M63" s="254">
        <f>SUM(LisäyksetVähennykset[[#This Row],[Överföring till sammanslagnings-understöd enligt prövning (-0,99 €/as)]:[Temporärt tillägg för att kompensera förändringen]])</f>
        <v>-4273170.431807017</v>
      </c>
      <c r="N63" s="112"/>
    </row>
    <row r="64" spans="1:14" s="45" customFormat="1">
      <c r="A64" s="242">
        <v>186</v>
      </c>
      <c r="B64" s="242" t="s">
        <v>62</v>
      </c>
      <c r="C64" s="332">
        <v>-45173.7</v>
      </c>
      <c r="D64" s="121">
        <v>-82590.3</v>
      </c>
      <c r="E64" s="121">
        <v>-45173.7</v>
      </c>
      <c r="F64" s="121">
        <v>-456.3</v>
      </c>
      <c r="G64" s="121">
        <v>-1026675</v>
      </c>
      <c r="H64" s="121">
        <v>-4170484.0180500001</v>
      </c>
      <c r="I64" s="121">
        <v>-5513681.2232682928</v>
      </c>
      <c r="J64" s="34">
        <v>-1814230.2849377443</v>
      </c>
      <c r="K64" s="34">
        <v>-4128144.0576221282</v>
      </c>
      <c r="L64" s="34">
        <v>1583226.5766422686</v>
      </c>
      <c r="M64" s="254">
        <f>SUM(LisäyksetVähennykset[[#This Row],[Överföring till sammanslagnings-understöd enligt prövning (-0,99 €/as)]:[Temporärt tillägg för att kompensera förändringen]])</f>
        <v>-15243382.007235898</v>
      </c>
      <c r="N64" s="112"/>
    </row>
    <row r="65" spans="1:14" s="45" customFormat="1">
      <c r="A65" s="242">
        <v>202</v>
      </c>
      <c r="B65" s="242" t="s">
        <v>63</v>
      </c>
      <c r="C65" s="332">
        <v>-35489.519999999997</v>
      </c>
      <c r="D65" s="121">
        <v>-64884.880000000005</v>
      </c>
      <c r="E65" s="121">
        <v>-35489.519999999997</v>
      </c>
      <c r="F65" s="121">
        <v>-358.48</v>
      </c>
      <c r="G65" s="121">
        <v>-806580</v>
      </c>
      <c r="H65" s="121">
        <v>-1173341.7675000001</v>
      </c>
      <c r="I65" s="121">
        <v>5606712.1049421523</v>
      </c>
      <c r="J65" s="34">
        <v>2483541.7265126691</v>
      </c>
      <c r="K65" s="34">
        <v>-3243166.9554599617</v>
      </c>
      <c r="L65" s="34">
        <v>1243819.9938521157</v>
      </c>
      <c r="M65" s="254">
        <f>SUM(LisäyksetVähennykset[[#This Row],[Överföring till sammanslagnings-understöd enligt prövning (-0,99 €/as)]:[Temporärt tillägg för att kompensera förändringen]])</f>
        <v>3974762.7023469754</v>
      </c>
      <c r="N65" s="112"/>
    </row>
    <row r="66" spans="1:14" s="45" customFormat="1">
      <c r="A66" s="242">
        <v>204</v>
      </c>
      <c r="B66" s="242" t="s">
        <v>64</v>
      </c>
      <c r="C66" s="332">
        <v>-2662.11</v>
      </c>
      <c r="D66" s="121">
        <v>-4867.09</v>
      </c>
      <c r="E66" s="121">
        <v>-2662.11</v>
      </c>
      <c r="F66" s="121">
        <v>-26.89</v>
      </c>
      <c r="G66" s="121">
        <v>-60502.5</v>
      </c>
      <c r="H66" s="121">
        <v>-125209.075</v>
      </c>
      <c r="I66" s="121">
        <v>-782390.53640098392</v>
      </c>
      <c r="J66" s="34">
        <v>-903495.94533230993</v>
      </c>
      <c r="K66" s="34">
        <v>-243273.7096415933</v>
      </c>
      <c r="L66" s="34">
        <v>93300.378360531671</v>
      </c>
      <c r="M66" s="254">
        <f>SUM(LisäyksetVähennykset[[#This Row],[Överföring till sammanslagnings-understöd enligt prövning (-0,99 €/as)]:[Temporärt tillägg för att kompensera förändringen]])</f>
        <v>-2031789.5880143554</v>
      </c>
      <c r="N66" s="112"/>
    </row>
    <row r="67" spans="1:14" s="45" customFormat="1">
      <c r="A67" s="242">
        <v>205</v>
      </c>
      <c r="B67" s="242" t="s">
        <v>65</v>
      </c>
      <c r="C67" s="332">
        <v>-35934.03</v>
      </c>
      <c r="D67" s="121">
        <v>-65697.570000000007</v>
      </c>
      <c r="E67" s="121">
        <v>-35934.03</v>
      </c>
      <c r="F67" s="121">
        <v>-362.97</v>
      </c>
      <c r="G67" s="121">
        <v>-816682.5</v>
      </c>
      <c r="H67" s="121">
        <v>-1970000.21915</v>
      </c>
      <c r="I67" s="121">
        <v>-5510659.806209174</v>
      </c>
      <c r="J67" s="34">
        <v>-3009612.897266929</v>
      </c>
      <c r="K67" s="34">
        <v>-3283787.9653629274</v>
      </c>
      <c r="L67" s="34">
        <v>1259398.9711239189</v>
      </c>
      <c r="M67" s="254">
        <f>SUM(LisäyksetVähennykset[[#This Row],[Överföring till sammanslagnings-understöd enligt prövning (-0,99 €/as)]:[Temporärt tillägg för att kompensera förändringen]])</f>
        <v>-13469273.01686511</v>
      </c>
      <c r="N67" s="112"/>
    </row>
    <row r="68" spans="1:14" s="45" customFormat="1">
      <c r="A68" s="242">
        <v>208</v>
      </c>
      <c r="B68" s="242" t="s">
        <v>66</v>
      </c>
      <c r="C68" s="332">
        <v>-12211.65</v>
      </c>
      <c r="D68" s="121">
        <v>-22326.350000000002</v>
      </c>
      <c r="E68" s="121">
        <v>-12211.65</v>
      </c>
      <c r="F68" s="121">
        <v>-123.35000000000001</v>
      </c>
      <c r="G68" s="121">
        <v>-277537.5</v>
      </c>
      <c r="H68" s="121">
        <v>-274133.92249999999</v>
      </c>
      <c r="I68" s="121">
        <v>1089083.1731218144</v>
      </c>
      <c r="J68" s="34">
        <v>144009.94444883187</v>
      </c>
      <c r="K68" s="34">
        <v>-1115946.8978910574</v>
      </c>
      <c r="L68" s="34">
        <v>427988.16179886874</v>
      </c>
      <c r="M68" s="254">
        <f>SUM(LisäyksetVähennykset[[#This Row],[Överföring till sammanslagnings-understöd enligt prövning (-0,99 €/as)]:[Temporärt tillägg för att kompensera förändringen]])</f>
        <v>-53410.041021542449</v>
      </c>
      <c r="N68" s="112"/>
    </row>
    <row r="69" spans="1:14" s="45" customFormat="1">
      <c r="A69" s="242">
        <v>211</v>
      </c>
      <c r="B69" s="242" t="s">
        <v>67</v>
      </c>
      <c r="C69" s="332">
        <v>-32629.41</v>
      </c>
      <c r="D69" s="121">
        <v>-59655.79</v>
      </c>
      <c r="E69" s="121">
        <v>-32629.41</v>
      </c>
      <c r="F69" s="121">
        <v>-329.59000000000003</v>
      </c>
      <c r="G69" s="121">
        <v>-741577.5</v>
      </c>
      <c r="H69" s="121">
        <v>-1117032.6775</v>
      </c>
      <c r="I69" s="121">
        <v>223390.48923013205</v>
      </c>
      <c r="J69" s="34">
        <v>16205.492875597387</v>
      </c>
      <c r="K69" s="34">
        <v>-2981799.2547702766</v>
      </c>
      <c r="L69" s="34">
        <v>1143580.2046800905</v>
      </c>
      <c r="M69" s="254">
        <f>SUM(LisäyksetVähennykset[[#This Row],[Överföring till sammanslagnings-understöd enligt prövning (-0,99 €/as)]:[Temporärt tillägg för att kompensera förändringen]])</f>
        <v>-3582477.4454844566</v>
      </c>
      <c r="N69" s="112"/>
    </row>
    <row r="70" spans="1:14" s="45" customFormat="1">
      <c r="A70" s="242">
        <v>213</v>
      </c>
      <c r="B70" s="242" t="s">
        <v>68</v>
      </c>
      <c r="C70" s="332">
        <v>-5102.46</v>
      </c>
      <c r="D70" s="121">
        <v>-9328.74</v>
      </c>
      <c r="E70" s="121">
        <v>-5102.46</v>
      </c>
      <c r="F70" s="121">
        <v>-51.54</v>
      </c>
      <c r="G70" s="121">
        <v>-115965</v>
      </c>
      <c r="H70" s="121">
        <v>-198915.68</v>
      </c>
      <c r="I70" s="121">
        <v>-470155.46297591989</v>
      </c>
      <c r="J70" s="34">
        <v>-100298.55197629183</v>
      </c>
      <c r="K70" s="34">
        <v>-466282.14930932387</v>
      </c>
      <c r="L70" s="34">
        <v>178828.6166121905</v>
      </c>
      <c r="M70" s="254">
        <f>SUM(LisäyksetVähennykset[[#This Row],[Överföring till sammanslagnings-understöd enligt prövning (-0,99 €/as)]:[Temporärt tillägg för att kompensera förändringen]])</f>
        <v>-1192373.4276493452</v>
      </c>
      <c r="N70" s="112"/>
    </row>
    <row r="71" spans="1:14" s="45" customFormat="1">
      <c r="A71" s="242">
        <v>214</v>
      </c>
      <c r="B71" s="246" t="s">
        <v>69</v>
      </c>
      <c r="C71" s="332">
        <v>-12402.72</v>
      </c>
      <c r="D71" s="121">
        <v>-22675.68</v>
      </c>
      <c r="E71" s="121">
        <v>-12402.72</v>
      </c>
      <c r="F71" s="121">
        <v>-125.28</v>
      </c>
      <c r="G71" s="121">
        <v>-281880</v>
      </c>
      <c r="H71" s="121">
        <v>-317642.45500000002</v>
      </c>
      <c r="I71" s="121">
        <v>-361333.04991936445</v>
      </c>
      <c r="J71" s="34">
        <v>197159.10578017076</v>
      </c>
      <c r="K71" s="34">
        <v>-1133407.5992524659</v>
      </c>
      <c r="L71" s="34">
        <v>434684.69323196012</v>
      </c>
      <c r="M71" s="254">
        <f>SUM(LisäyksetVähennykset[[#This Row],[Överföring till sammanslagnings-understöd enligt prövning (-0,99 €/as)]:[Temporärt tillägg för att kompensera förändringen]])</f>
        <v>-1510025.7051596995</v>
      </c>
      <c r="N71" s="112"/>
    </row>
    <row r="72" spans="1:14" s="45" customFormat="1">
      <c r="A72" s="242">
        <v>216</v>
      </c>
      <c r="B72" s="242" t="s">
        <v>70</v>
      </c>
      <c r="C72" s="332">
        <v>-1256.31</v>
      </c>
      <c r="D72" s="121">
        <v>-2296.89</v>
      </c>
      <c r="E72" s="121">
        <v>-1256.31</v>
      </c>
      <c r="F72" s="121">
        <v>-12.69</v>
      </c>
      <c r="G72" s="121">
        <v>-28552.5</v>
      </c>
      <c r="H72" s="121">
        <v>-31251.03</v>
      </c>
      <c r="I72" s="121">
        <v>82687.974615637228</v>
      </c>
      <c r="J72" s="34">
        <v>-12007.441913227249</v>
      </c>
      <c r="K72" s="34">
        <v>-114806.37320014201</v>
      </c>
      <c r="L72" s="34">
        <v>44030.561598926994</v>
      </c>
      <c r="M72" s="254">
        <f>SUM(LisäyksetVähennykset[[#This Row],[Överföring till sammanslagnings-understöd enligt prövning (-0,99 €/as)]:[Temporärt tillägg för att kompensera förändringen]])</f>
        <v>-64721.008898805034</v>
      </c>
      <c r="N72" s="112"/>
    </row>
    <row r="73" spans="1:14" s="45" customFormat="1">
      <c r="A73" s="242">
        <v>217</v>
      </c>
      <c r="B73" s="242" t="s">
        <v>71</v>
      </c>
      <c r="C73" s="332">
        <v>-5298.48</v>
      </c>
      <c r="D73" s="121">
        <v>-9687.1200000000008</v>
      </c>
      <c r="E73" s="121">
        <v>-5298.48</v>
      </c>
      <c r="F73" s="121">
        <v>-53.52</v>
      </c>
      <c r="G73" s="121">
        <v>-120420</v>
      </c>
      <c r="H73" s="121">
        <v>-121579.155</v>
      </c>
      <c r="I73" s="121">
        <v>-724681.07728443574</v>
      </c>
      <c r="J73" s="34">
        <v>-823410.02328289824</v>
      </c>
      <c r="K73" s="34">
        <v>-484195.20044693467</v>
      </c>
      <c r="L73" s="34">
        <v>185698.63331556917</v>
      </c>
      <c r="M73" s="254">
        <f>SUM(LisäyksetVähennykset[[#This Row],[Överföring till sammanslagnings-understöd enligt prövning (-0,99 €/as)]:[Temporärt tillägg för att kompensera förändringen]])</f>
        <v>-2108924.4226986994</v>
      </c>
      <c r="N73" s="112"/>
    </row>
    <row r="74" spans="1:14" s="45" customFormat="1">
      <c r="A74" s="242">
        <v>218</v>
      </c>
      <c r="B74" s="242" t="s">
        <v>72</v>
      </c>
      <c r="C74" s="332">
        <v>-1188</v>
      </c>
      <c r="D74" s="121">
        <v>-2172</v>
      </c>
      <c r="E74" s="121">
        <v>-1188</v>
      </c>
      <c r="F74" s="121">
        <v>-12</v>
      </c>
      <c r="G74" s="121">
        <v>-27000</v>
      </c>
      <c r="H74" s="121">
        <v>-23562.215</v>
      </c>
      <c r="I74" s="121">
        <v>331449.52588746767</v>
      </c>
      <c r="J74" s="34">
        <v>157534.01600627735</v>
      </c>
      <c r="K74" s="34">
        <v>-108563.94628855037</v>
      </c>
      <c r="L74" s="34">
        <v>41636.464868961695</v>
      </c>
      <c r="M74" s="254">
        <f>SUM(LisäyksetVähennykset[[#This Row],[Överföring till sammanslagnings-understöd enligt prövning (-0,99 €/as)]:[Temporärt tillägg för att kompensera förändringen]])</f>
        <v>366933.84547415638</v>
      </c>
      <c r="N74" s="112"/>
    </row>
    <row r="75" spans="1:14" s="45" customFormat="1">
      <c r="A75" s="242">
        <v>224</v>
      </c>
      <c r="B75" s="242" t="s">
        <v>73</v>
      </c>
      <c r="C75" s="332">
        <v>-8516.9699999999993</v>
      </c>
      <c r="D75" s="121">
        <v>-15571.43</v>
      </c>
      <c r="E75" s="121">
        <v>-8516.9699999999993</v>
      </c>
      <c r="F75" s="121">
        <v>-86.03</v>
      </c>
      <c r="G75" s="121">
        <v>-193567.5</v>
      </c>
      <c r="H75" s="121">
        <v>-499338.91499999998</v>
      </c>
      <c r="I75" s="121">
        <v>-208331.86232323016</v>
      </c>
      <c r="J75" s="34">
        <v>-179599.2811465273</v>
      </c>
      <c r="K75" s="34">
        <v>-778313.02493366576</v>
      </c>
      <c r="L75" s="34">
        <v>298498.75605639786</v>
      </c>
      <c r="M75" s="254">
        <f>SUM(LisäyksetVähennykset[[#This Row],[Överföring till sammanslagnings-understöd enligt prövning (-0,99 €/as)]:[Temporärt tillägg för att kompensera förändringen]])</f>
        <v>-1593343.2273470252</v>
      </c>
      <c r="N75" s="112"/>
    </row>
    <row r="76" spans="1:14" s="45" customFormat="1">
      <c r="A76" s="242">
        <v>226</v>
      </c>
      <c r="B76" s="242" t="s">
        <v>74</v>
      </c>
      <c r="C76" s="332">
        <v>-3628.35</v>
      </c>
      <c r="D76" s="121">
        <v>-6633.6500000000005</v>
      </c>
      <c r="E76" s="121">
        <v>-3628.35</v>
      </c>
      <c r="F76" s="121">
        <v>-36.65</v>
      </c>
      <c r="G76" s="121">
        <v>-82462.5</v>
      </c>
      <c r="H76" s="121">
        <v>-89497.03</v>
      </c>
      <c r="I76" s="121">
        <v>391225.04565508093</v>
      </c>
      <c r="J76" s="34">
        <v>202551.66148807408</v>
      </c>
      <c r="K76" s="34">
        <v>-331572.38595628092</v>
      </c>
      <c r="L76" s="34">
        <v>127164.70312062051</v>
      </c>
      <c r="M76" s="254">
        <f>SUM(LisäyksetVähennykset[[#This Row],[Överföring till sammanslagnings-understöd enligt prövning (-0,99 €/as)]:[Temporärt tillägg för att kompensera förändringen]])</f>
        <v>203482.49430749461</v>
      </c>
      <c r="N76" s="112"/>
    </row>
    <row r="77" spans="1:14" s="45" customFormat="1">
      <c r="A77" s="242">
        <v>230</v>
      </c>
      <c r="B77" s="242" t="s">
        <v>75</v>
      </c>
      <c r="C77" s="332">
        <v>-2217.6</v>
      </c>
      <c r="D77" s="121">
        <v>-4054.4</v>
      </c>
      <c r="E77" s="121">
        <v>-2217.6</v>
      </c>
      <c r="F77" s="121">
        <v>-22.400000000000002</v>
      </c>
      <c r="G77" s="121">
        <v>-50400</v>
      </c>
      <c r="H77" s="121">
        <v>-29129.955000000002</v>
      </c>
      <c r="I77" s="121">
        <v>27410.335717009206</v>
      </c>
      <c r="J77" s="34">
        <v>410.42016080539361</v>
      </c>
      <c r="K77" s="34">
        <v>-202652.69973862736</v>
      </c>
      <c r="L77" s="34">
        <v>77721.401088728497</v>
      </c>
      <c r="M77" s="254">
        <f>SUM(LisäyksetVähennykset[[#This Row],[Överföring till sammanslagnings-understöd enligt prövning (-0,99 €/as)]:[Temporärt tillägg för att kompensera förändringen]])</f>
        <v>-185152.49777208426</v>
      </c>
      <c r="N77" s="112"/>
    </row>
    <row r="78" spans="1:14" s="45" customFormat="1">
      <c r="A78" s="242">
        <v>231</v>
      </c>
      <c r="B78" s="242" t="s">
        <v>76</v>
      </c>
      <c r="C78" s="332">
        <v>-1243.44</v>
      </c>
      <c r="D78" s="121">
        <v>-2273.36</v>
      </c>
      <c r="E78" s="121">
        <v>-1243.44</v>
      </c>
      <c r="F78" s="121">
        <v>-12.56</v>
      </c>
      <c r="G78" s="121">
        <v>-28260</v>
      </c>
      <c r="H78" s="121">
        <v>-29157.205000000002</v>
      </c>
      <c r="I78" s="121">
        <v>-858531.67340093525</v>
      </c>
      <c r="J78" s="34">
        <v>-517733.57919408032</v>
      </c>
      <c r="K78" s="34">
        <v>-113630.26378201606</v>
      </c>
      <c r="L78" s="34">
        <v>43579.499896179907</v>
      </c>
      <c r="M78" s="254">
        <f>SUM(LisäyksetVähennykset[[#This Row],[Överföring till sammanslagnings-understöd enligt prövning (-0,99 €/as)]:[Temporärt tillägg för att kompensera förändringen]])</f>
        <v>-1508506.0214808518</v>
      </c>
      <c r="N78" s="112"/>
    </row>
    <row r="79" spans="1:14" s="45" customFormat="1">
      <c r="A79" s="242">
        <v>232</v>
      </c>
      <c r="B79" s="242" t="s">
        <v>77</v>
      </c>
      <c r="C79" s="332">
        <v>-12622.5</v>
      </c>
      <c r="D79" s="121">
        <v>-23077.5</v>
      </c>
      <c r="E79" s="121">
        <v>-12622.5</v>
      </c>
      <c r="F79" s="121">
        <v>-127.5</v>
      </c>
      <c r="G79" s="121">
        <v>-286875</v>
      </c>
      <c r="H79" s="121">
        <v>-509538.34499999997</v>
      </c>
      <c r="I79" s="121">
        <v>-24608.004442204303</v>
      </c>
      <c r="J79" s="34">
        <v>-170278.0639251105</v>
      </c>
      <c r="K79" s="34">
        <v>-1153491.9293158478</v>
      </c>
      <c r="L79" s="34">
        <v>442387.43923271802</v>
      </c>
      <c r="M79" s="254">
        <f>SUM(LisäyksetVähennykset[[#This Row],[Överföring till sammanslagnings-understöd enligt prövning (-0,99 €/as)]:[Temporärt tillägg för att kompensera förändringen]])</f>
        <v>-1750853.9034504446</v>
      </c>
      <c r="N79" s="112"/>
    </row>
    <row r="80" spans="1:14" s="45" customFormat="1">
      <c r="A80" s="242">
        <v>233</v>
      </c>
      <c r="B80" s="242" t="s">
        <v>78</v>
      </c>
      <c r="C80" s="332">
        <v>-14964.84</v>
      </c>
      <c r="D80" s="121">
        <v>-27359.96</v>
      </c>
      <c r="E80" s="121">
        <v>-14964.84</v>
      </c>
      <c r="F80" s="121">
        <v>-151.16</v>
      </c>
      <c r="G80" s="121">
        <v>-340110</v>
      </c>
      <c r="H80" s="121">
        <v>-423307.37874999997</v>
      </c>
      <c r="I80" s="121">
        <v>2112707.7632209132</v>
      </c>
      <c r="J80" s="34">
        <v>242086.53230290112</v>
      </c>
      <c r="K80" s="34">
        <v>-1367543.843414773</v>
      </c>
      <c r="L80" s="34">
        <v>524480.6691326875</v>
      </c>
      <c r="M80" s="254">
        <f>SUM(LisäyksetVähennykset[[#This Row],[Överföring till sammanslagnings-understöd enligt prövning (-0,99 €/as)]:[Temporärt tillägg för att kompensera förändringen]])</f>
        <v>690872.94249172893</v>
      </c>
      <c r="N80" s="112"/>
    </row>
    <row r="81" spans="1:14" s="45" customFormat="1">
      <c r="A81" s="242">
        <v>235</v>
      </c>
      <c r="B81" s="242" t="s">
        <v>79</v>
      </c>
      <c r="C81" s="332">
        <v>-10181.16</v>
      </c>
      <c r="D81" s="121">
        <v>-18614.04</v>
      </c>
      <c r="E81" s="121">
        <v>-10181.16</v>
      </c>
      <c r="F81" s="121">
        <v>-102.84</v>
      </c>
      <c r="G81" s="121">
        <v>-231390</v>
      </c>
      <c r="H81" s="121">
        <v>-371887.88500000001</v>
      </c>
      <c r="I81" s="121">
        <v>9959939.9220709</v>
      </c>
      <c r="J81" s="34">
        <v>3022216.3268880392</v>
      </c>
      <c r="K81" s="34">
        <v>-930393.01969287673</v>
      </c>
      <c r="L81" s="34">
        <v>356824.50392700173</v>
      </c>
      <c r="M81" s="254">
        <f>SUM(LisäyksetVähennykset[[#This Row],[Överföring till sammanslagnings-understöd enligt prövning (-0,99 €/as)]:[Temporärt tillägg för att kompensera förändringen]])</f>
        <v>11766230.648193065</v>
      </c>
      <c r="N81" s="112"/>
    </row>
    <row r="82" spans="1:14" s="45" customFormat="1">
      <c r="A82" s="242">
        <v>236</v>
      </c>
      <c r="B82" s="242" t="s">
        <v>80</v>
      </c>
      <c r="C82" s="332">
        <v>-4156.0199999999995</v>
      </c>
      <c r="D82" s="121">
        <v>-7598.38</v>
      </c>
      <c r="E82" s="121">
        <v>-4156.0199999999995</v>
      </c>
      <c r="F82" s="121">
        <v>-41.980000000000004</v>
      </c>
      <c r="G82" s="121">
        <v>-94455</v>
      </c>
      <c r="H82" s="121">
        <v>-63685.46</v>
      </c>
      <c r="I82" s="121">
        <v>68219.634809129624</v>
      </c>
      <c r="J82" s="34">
        <v>-262694.40135782573</v>
      </c>
      <c r="K82" s="34">
        <v>-379792.87209944538</v>
      </c>
      <c r="L82" s="34">
        <v>145658.23293325101</v>
      </c>
      <c r="M82" s="254">
        <f>SUM(LisäyksetVähennykset[[#This Row],[Överföring till sammanslagnings-understöd enligt prövning (-0,99 €/as)]:[Temporärt tillägg för att kompensera förändringen]])</f>
        <v>-602702.26571489056</v>
      </c>
      <c r="N82" s="112"/>
    </row>
    <row r="83" spans="1:14" s="45" customFormat="1">
      <c r="A83" s="242">
        <v>239</v>
      </c>
      <c r="B83" s="242" t="s">
        <v>81</v>
      </c>
      <c r="C83" s="332">
        <v>-2008.71</v>
      </c>
      <c r="D83" s="121">
        <v>-3672.4900000000002</v>
      </c>
      <c r="E83" s="121">
        <v>-2008.71</v>
      </c>
      <c r="F83" s="121">
        <v>-20.29</v>
      </c>
      <c r="G83" s="121">
        <v>-45652.5</v>
      </c>
      <c r="H83" s="121">
        <v>-60051.584999999999</v>
      </c>
      <c r="I83" s="121">
        <v>275119.70624387899</v>
      </c>
      <c r="J83" s="34">
        <v>-212610.967447637</v>
      </c>
      <c r="K83" s="34">
        <v>-183563.53918289058</v>
      </c>
      <c r="L83" s="34">
        <v>70400.322682602738</v>
      </c>
      <c r="M83" s="254">
        <f>SUM(LisäyksetVähennykset[[#This Row],[Överföring till sammanslagnings-understöd enligt prövning (-0,99 €/as)]:[Temporärt tillägg för att kompensera förändringen]])</f>
        <v>-164068.76270404586</v>
      </c>
      <c r="N83" s="112"/>
    </row>
    <row r="84" spans="1:14" s="45" customFormat="1">
      <c r="A84" s="242">
        <v>240</v>
      </c>
      <c r="B84" s="242" t="s">
        <v>82</v>
      </c>
      <c r="C84" s="332">
        <v>-19304.009999999998</v>
      </c>
      <c r="D84" s="121">
        <v>-35293.19</v>
      </c>
      <c r="E84" s="121">
        <v>-19304.009999999998</v>
      </c>
      <c r="F84" s="121">
        <v>-194.99</v>
      </c>
      <c r="G84" s="121">
        <v>-438727.5</v>
      </c>
      <c r="H84" s="121">
        <v>-1386628.3566999999</v>
      </c>
      <c r="I84" s="121">
        <v>-7921581.4778817296</v>
      </c>
      <c r="J84" s="34">
        <v>-4735034.6572382636</v>
      </c>
      <c r="K84" s="34">
        <v>-1764073.6572337032</v>
      </c>
      <c r="L84" s="34">
        <v>676557.85706657008</v>
      </c>
      <c r="M84" s="254">
        <f>SUM(LisäyksetVähennykset[[#This Row],[Överföring till sammanslagnings-understöd enligt prövning (-0,99 €/as)]:[Temporärt tillägg för att kompensera förändringen]])</f>
        <v>-15643583.991987128</v>
      </c>
      <c r="N84" s="112"/>
    </row>
    <row r="85" spans="1:14" s="45" customFormat="1">
      <c r="A85" s="242">
        <v>241</v>
      </c>
      <c r="B85" s="242" t="s">
        <v>83</v>
      </c>
      <c r="C85" s="332">
        <v>-7693.29</v>
      </c>
      <c r="D85" s="121">
        <v>-14065.51</v>
      </c>
      <c r="E85" s="121">
        <v>-7693.29</v>
      </c>
      <c r="F85" s="121">
        <v>-77.710000000000008</v>
      </c>
      <c r="G85" s="121">
        <v>-174847.5</v>
      </c>
      <c r="H85" s="121">
        <v>-145249.93</v>
      </c>
      <c r="I85" s="121">
        <v>-1734954.3654760574</v>
      </c>
      <c r="J85" s="34">
        <v>-1116729.3863523209</v>
      </c>
      <c r="K85" s="34">
        <v>-703042.02217360411</v>
      </c>
      <c r="L85" s="34">
        <v>269630.80708058446</v>
      </c>
      <c r="M85" s="254">
        <f>SUM(LisäyksetVähennykset[[#This Row],[Överföring till sammanslagnings-understöd enligt prövning (-0,99 €/as)]:[Temporärt tillägg för att kompensera förändringen]])</f>
        <v>-3634722.1969213979</v>
      </c>
      <c r="N85" s="112"/>
    </row>
    <row r="86" spans="1:14" s="45" customFormat="1">
      <c r="A86" s="242">
        <v>244</v>
      </c>
      <c r="B86" s="242" t="s">
        <v>84</v>
      </c>
      <c r="C86" s="332">
        <v>-19107</v>
      </c>
      <c r="D86" s="121">
        <v>-34933</v>
      </c>
      <c r="E86" s="121">
        <v>-19107</v>
      </c>
      <c r="F86" s="121">
        <v>-193</v>
      </c>
      <c r="G86" s="121">
        <v>-434250</v>
      </c>
      <c r="H86" s="121">
        <v>-381329.56</v>
      </c>
      <c r="I86" s="121">
        <v>562866.68047525338</v>
      </c>
      <c r="J86" s="34">
        <v>-423996.74207926792</v>
      </c>
      <c r="K86" s="34">
        <v>-1746070.1361408518</v>
      </c>
      <c r="L86" s="34">
        <v>669653.14330913394</v>
      </c>
      <c r="M86" s="254">
        <f>SUM(LisäyksetVähennykset[[#This Row],[Överföring till sammanslagnings-understöd enligt prövning (-0,99 €/as)]:[Temporärt tillägg för att kompensera förändringen]])</f>
        <v>-1826466.6144357324</v>
      </c>
      <c r="N86" s="112"/>
    </row>
    <row r="87" spans="1:14" s="45" customFormat="1">
      <c r="A87" s="242">
        <v>245</v>
      </c>
      <c r="B87" s="242" t="s">
        <v>85</v>
      </c>
      <c r="C87" s="332">
        <v>-37299.24</v>
      </c>
      <c r="D87" s="121">
        <v>-68193.56</v>
      </c>
      <c r="E87" s="121">
        <v>-37299.24</v>
      </c>
      <c r="F87" s="121">
        <v>-376.76</v>
      </c>
      <c r="G87" s="121">
        <v>-847710</v>
      </c>
      <c r="H87" s="121">
        <v>-3939316.7192000002</v>
      </c>
      <c r="I87" s="121">
        <v>-2329203.1207776675</v>
      </c>
      <c r="J87" s="34">
        <v>18524.777741466889</v>
      </c>
      <c r="K87" s="34">
        <v>-3408546.0336395199</v>
      </c>
      <c r="L87" s="34">
        <v>1307246.2086691675</v>
      </c>
      <c r="M87" s="254">
        <f>SUM(LisäyksetVähennykset[[#This Row],[Överföring till sammanslagnings-understöd enligt prövning (-0,99 €/as)]:[Temporärt tillägg för att kompensera förändringen]])</f>
        <v>-9342173.6872065533</v>
      </c>
      <c r="N87" s="112"/>
    </row>
    <row r="88" spans="1:14" s="45" customFormat="1">
      <c r="A88" s="242">
        <v>249</v>
      </c>
      <c r="B88" s="242" t="s">
        <v>86</v>
      </c>
      <c r="C88" s="332">
        <v>-9157.5</v>
      </c>
      <c r="D88" s="121">
        <v>-16742.5</v>
      </c>
      <c r="E88" s="121">
        <v>-9157.5</v>
      </c>
      <c r="F88" s="121">
        <v>-92.5</v>
      </c>
      <c r="G88" s="121">
        <v>-208125</v>
      </c>
      <c r="H88" s="121">
        <v>-408128.03</v>
      </c>
      <c r="I88" s="121">
        <v>320418.75846249727</v>
      </c>
      <c r="J88" s="34">
        <v>672344.7216941925</v>
      </c>
      <c r="K88" s="34">
        <v>-836847.08597424242</v>
      </c>
      <c r="L88" s="34">
        <v>320947.75003157975</v>
      </c>
      <c r="M88" s="254">
        <f>SUM(LisäyksetVähennykset[[#This Row],[Överföring till sammanslagnings-understöd enligt prövning (-0,99 €/as)]:[Temporärt tillägg för att kompensera förändringen]])</f>
        <v>-174538.88578597293</v>
      </c>
      <c r="N88" s="112"/>
    </row>
    <row r="89" spans="1:14" s="45" customFormat="1">
      <c r="A89" s="242">
        <v>250</v>
      </c>
      <c r="B89" s="242" t="s">
        <v>87</v>
      </c>
      <c r="C89" s="332">
        <v>-1753.29</v>
      </c>
      <c r="D89" s="121">
        <v>-3205.51</v>
      </c>
      <c r="E89" s="121">
        <v>-1753.29</v>
      </c>
      <c r="F89" s="121">
        <v>-17.71</v>
      </c>
      <c r="G89" s="121">
        <v>-39847.5</v>
      </c>
      <c r="H89" s="121">
        <v>-53374.775000000001</v>
      </c>
      <c r="I89" s="121">
        <v>72091.004245145552</v>
      </c>
      <c r="J89" s="34">
        <v>870.77665835380242</v>
      </c>
      <c r="K89" s="34">
        <v>-160222.29073085226</v>
      </c>
      <c r="L89" s="34">
        <v>61448.482735775971</v>
      </c>
      <c r="M89" s="254">
        <f>SUM(LisäyksetVähennykset[[#This Row],[Överföring till sammanslagnings-understöd enligt prövning (-0,99 €/as)]:[Temporärt tillägg för att kompensera förändringen]])</f>
        <v>-125764.10209157693</v>
      </c>
      <c r="N89" s="112"/>
    </row>
    <row r="90" spans="1:14" s="45" customFormat="1">
      <c r="A90" s="242">
        <v>256</v>
      </c>
      <c r="B90" s="242" t="s">
        <v>88</v>
      </c>
      <c r="C90" s="332">
        <v>-1538.46</v>
      </c>
      <c r="D90" s="121">
        <v>-2812.7400000000002</v>
      </c>
      <c r="E90" s="121">
        <v>-1538.46</v>
      </c>
      <c r="F90" s="121">
        <v>-15.540000000000001</v>
      </c>
      <c r="G90" s="121">
        <v>-34965</v>
      </c>
      <c r="H90" s="121">
        <v>-11765.834999999999</v>
      </c>
      <c r="I90" s="121">
        <v>-362763.67221784615</v>
      </c>
      <c r="J90" s="34">
        <v>-434949.22787797474</v>
      </c>
      <c r="K90" s="34">
        <v>-140590.31044367273</v>
      </c>
      <c r="L90" s="34">
        <v>53919.222005305397</v>
      </c>
      <c r="M90" s="254">
        <f>SUM(LisäyksetVähennykset[[#This Row],[Överföring till sammanslagnings-understöd enligt prövning (-0,99 €/as)]:[Temporärt tillägg för att kompensera förändringen]])</f>
        <v>-937020.02353418816</v>
      </c>
      <c r="N90" s="112"/>
    </row>
    <row r="91" spans="1:14" s="45" customFormat="1">
      <c r="A91" s="242">
        <v>257</v>
      </c>
      <c r="B91" s="242" t="s">
        <v>89</v>
      </c>
      <c r="C91" s="332">
        <v>-40314.78</v>
      </c>
      <c r="D91" s="121">
        <v>-73706.820000000007</v>
      </c>
      <c r="E91" s="121">
        <v>-40314.78</v>
      </c>
      <c r="F91" s="121">
        <v>-407.22</v>
      </c>
      <c r="G91" s="121">
        <v>-916245</v>
      </c>
      <c r="H91" s="121">
        <v>-2276668.0687000002</v>
      </c>
      <c r="I91" s="121">
        <v>6725341.0657557379</v>
      </c>
      <c r="J91" s="34">
        <v>4048240.6097632633</v>
      </c>
      <c r="K91" s="34">
        <v>-3684117.5173019571</v>
      </c>
      <c r="L91" s="34">
        <v>1412933.4353282151</v>
      </c>
      <c r="M91" s="254">
        <f>SUM(LisäyksetVähennykset[[#This Row],[Överföring till sammanslagnings-understöd enligt prövning (-0,99 €/as)]:[Temporärt tillägg för att kompensera förändringen]])</f>
        <v>5154740.9248452587</v>
      </c>
      <c r="N91" s="112"/>
    </row>
    <row r="92" spans="1:14" s="45" customFormat="1">
      <c r="A92" s="242">
        <v>260</v>
      </c>
      <c r="B92" s="242" t="s">
        <v>90</v>
      </c>
      <c r="C92" s="332">
        <v>-9629.73</v>
      </c>
      <c r="D92" s="121">
        <v>-17605.87</v>
      </c>
      <c r="E92" s="121">
        <v>-9629.73</v>
      </c>
      <c r="F92" s="121">
        <v>-97.27</v>
      </c>
      <c r="G92" s="121">
        <v>-218857.5</v>
      </c>
      <c r="H92" s="121">
        <v>-283228.59000000003</v>
      </c>
      <c r="I92" s="121">
        <v>2819458.0556181567</v>
      </c>
      <c r="J92" s="34">
        <v>1650735.0408692514</v>
      </c>
      <c r="K92" s="34">
        <v>-880001.25462394126</v>
      </c>
      <c r="L92" s="34">
        <v>337498.24481699202</v>
      </c>
      <c r="M92" s="254">
        <f>SUM(LisäyksetVähennykset[[#This Row],[Överföring till sammanslagnings-understöd enligt prövning (-0,99 €/as)]:[Temporärt tillägg för att kompensera förändringen]])</f>
        <v>3388641.3966804589</v>
      </c>
      <c r="N92" s="112"/>
    </row>
    <row r="93" spans="1:14" s="45" customFormat="1">
      <c r="A93" s="242">
        <v>261</v>
      </c>
      <c r="B93" s="242" t="s">
        <v>91</v>
      </c>
      <c r="C93" s="332">
        <v>-6570.63</v>
      </c>
      <c r="D93" s="121">
        <v>-12012.970000000001</v>
      </c>
      <c r="E93" s="121">
        <v>-6570.63</v>
      </c>
      <c r="F93" s="121">
        <v>-66.37</v>
      </c>
      <c r="G93" s="121">
        <v>-149332.5</v>
      </c>
      <c r="H93" s="121">
        <v>-84416.717000000004</v>
      </c>
      <c r="I93" s="121">
        <v>609645.5223547935</v>
      </c>
      <c r="J93" s="34">
        <v>1843925.8542115933</v>
      </c>
      <c r="K93" s="34">
        <v>-600449.09293092403</v>
      </c>
      <c r="L93" s="34">
        <v>230284.34777941564</v>
      </c>
      <c r="M93" s="254">
        <f>SUM(LisäyksetVähennykset[[#This Row],[Överföring till sammanslagnings-understöd enligt prövning (-0,99 €/as)]:[Temporärt tillägg för att kompensera förändringen]])</f>
        <v>1824436.8144148784</v>
      </c>
      <c r="N93" s="112"/>
    </row>
    <row r="94" spans="1:14" s="45" customFormat="1">
      <c r="A94" s="242">
        <v>263</v>
      </c>
      <c r="B94" s="242" t="s">
        <v>92</v>
      </c>
      <c r="C94" s="332">
        <v>-7521.03</v>
      </c>
      <c r="D94" s="121">
        <v>-13750.57</v>
      </c>
      <c r="E94" s="121">
        <v>-7521.03</v>
      </c>
      <c r="F94" s="121">
        <v>-75.97</v>
      </c>
      <c r="G94" s="121">
        <v>-170932.5</v>
      </c>
      <c r="H94" s="121">
        <v>-275731.20500000002</v>
      </c>
      <c r="I94" s="121">
        <v>1099202.779954009</v>
      </c>
      <c r="J94" s="34">
        <v>488196.73583322216</v>
      </c>
      <c r="K94" s="34">
        <v>-687300.24996176432</v>
      </c>
      <c r="L94" s="34">
        <v>263593.51967458503</v>
      </c>
      <c r="M94" s="254">
        <f>SUM(LisäyksetVähennykset[[#This Row],[Överföring till sammanslagnings-understöd enligt prövning (-0,99 €/as)]:[Temporärt tillägg för att kompensera förändringen]])</f>
        <v>688160.48050005175</v>
      </c>
      <c r="N94" s="112"/>
    </row>
    <row r="95" spans="1:14" s="45" customFormat="1">
      <c r="A95" s="242">
        <v>265</v>
      </c>
      <c r="B95" s="242" t="s">
        <v>93</v>
      </c>
      <c r="C95" s="332">
        <v>-1053.3599999999999</v>
      </c>
      <c r="D95" s="121">
        <v>-1925.8400000000001</v>
      </c>
      <c r="E95" s="121">
        <v>-1053.3599999999999</v>
      </c>
      <c r="F95" s="121">
        <v>-10.64</v>
      </c>
      <c r="G95" s="121">
        <v>-23940</v>
      </c>
      <c r="H95" s="121">
        <v>-33282.294999999998</v>
      </c>
      <c r="I95" s="121">
        <v>405500.36943385511</v>
      </c>
      <c r="J95" s="34">
        <v>169928.18931290039</v>
      </c>
      <c r="K95" s="34">
        <v>-96260.032375847994</v>
      </c>
      <c r="L95" s="34">
        <v>36917.665517146037</v>
      </c>
      <c r="M95" s="254">
        <f>SUM(LisäyksetVähennykset[[#This Row],[Överföring till sammanslagnings-understöd enligt prövning (-0,99 €/as)]:[Temporärt tillägg för att kompensera förändringen]])</f>
        <v>454820.69688805356</v>
      </c>
      <c r="N95" s="112"/>
    </row>
    <row r="96" spans="1:14" s="45" customFormat="1">
      <c r="A96" s="242">
        <v>271</v>
      </c>
      <c r="B96" s="242" t="s">
        <v>94</v>
      </c>
      <c r="C96" s="332">
        <v>-6833.97</v>
      </c>
      <c r="D96" s="121">
        <v>-12494.43</v>
      </c>
      <c r="E96" s="121">
        <v>-6833.97</v>
      </c>
      <c r="F96" s="121">
        <v>-69.03</v>
      </c>
      <c r="G96" s="121">
        <v>-155317.5</v>
      </c>
      <c r="H96" s="121">
        <v>-260031.535</v>
      </c>
      <c r="I96" s="121">
        <v>-696417.97751523822</v>
      </c>
      <c r="J96" s="34">
        <v>-375622.2255429147</v>
      </c>
      <c r="K96" s="34">
        <v>-624514.10102488601</v>
      </c>
      <c r="L96" s="34">
        <v>239513.76415870216</v>
      </c>
      <c r="M96" s="254">
        <f>SUM(LisäyksetVähennykset[[#This Row],[Överföring till sammanslagnings-understöd enligt prövning (-0,99 €/as)]:[Temporärt tillägg för att kompensera förändringen]])</f>
        <v>-1898620.9749243369</v>
      </c>
      <c r="N96" s="112"/>
    </row>
    <row r="97" spans="1:14" s="45" customFormat="1">
      <c r="A97" s="242">
        <v>272</v>
      </c>
      <c r="B97" s="242" t="s">
        <v>95</v>
      </c>
      <c r="C97" s="332">
        <v>-47525.94</v>
      </c>
      <c r="D97" s="121">
        <v>-86890.86</v>
      </c>
      <c r="E97" s="121">
        <v>-47525.94</v>
      </c>
      <c r="F97" s="121">
        <v>-480.06</v>
      </c>
      <c r="G97" s="121">
        <v>-1080135</v>
      </c>
      <c r="H97" s="121">
        <v>-1715879.7185</v>
      </c>
      <c r="I97" s="121">
        <v>-9738230.4455543701</v>
      </c>
      <c r="J97" s="34">
        <v>-4498144.4554629494</v>
      </c>
      <c r="K97" s="34">
        <v>-4343100.6712734578</v>
      </c>
      <c r="L97" s="34">
        <v>1665666.7770828127</v>
      </c>
      <c r="M97" s="254">
        <f>SUM(LisäyksetVähennykset[[#This Row],[Överföring till sammanslagnings-understöd enligt prövning (-0,99 €/as)]:[Temporärt tillägg för att kompensera förändringen]])</f>
        <v>-19892246.313707966</v>
      </c>
      <c r="N97" s="112"/>
    </row>
    <row r="98" spans="1:14" s="45" customFormat="1">
      <c r="A98" s="242">
        <v>273</v>
      </c>
      <c r="B98" s="242" t="s">
        <v>96</v>
      </c>
      <c r="C98" s="332">
        <v>-3959.0099999999998</v>
      </c>
      <c r="D98" s="121">
        <v>-7238.1900000000005</v>
      </c>
      <c r="E98" s="121">
        <v>-3959.0099999999998</v>
      </c>
      <c r="F98" s="121">
        <v>-39.99</v>
      </c>
      <c r="G98" s="121">
        <v>-89977.5</v>
      </c>
      <c r="H98" s="121">
        <v>-48762.6005</v>
      </c>
      <c r="I98" s="121">
        <v>-709382.42537295585</v>
      </c>
      <c r="J98" s="34">
        <v>953219.84498829453</v>
      </c>
      <c r="K98" s="34">
        <v>-361789.35100659414</v>
      </c>
      <c r="L98" s="34">
        <v>138753.51917581484</v>
      </c>
      <c r="M98" s="254">
        <f>SUM(LisäyksetVähennykset[[#This Row],[Överföring till sammanslagnings-understöd enligt prövning (-0,99 €/as)]:[Temporärt tillägg för att kompensera förändringen]])</f>
        <v>-133134.71271544063</v>
      </c>
      <c r="N98" s="112"/>
    </row>
    <row r="99" spans="1:14" s="45" customFormat="1">
      <c r="A99" s="242">
        <v>275</v>
      </c>
      <c r="B99" s="242" t="s">
        <v>97</v>
      </c>
      <c r="C99" s="332">
        <v>-2495.79</v>
      </c>
      <c r="D99" s="121">
        <v>-4563.01</v>
      </c>
      <c r="E99" s="121">
        <v>-2495.79</v>
      </c>
      <c r="F99" s="121">
        <v>-25.21</v>
      </c>
      <c r="G99" s="121">
        <v>-56722.5</v>
      </c>
      <c r="H99" s="121">
        <v>-85686.31</v>
      </c>
      <c r="I99" s="121">
        <v>181636.64018939339</v>
      </c>
      <c r="J99" s="34">
        <v>234704.18457487045</v>
      </c>
      <c r="K99" s="34">
        <v>-228074.75716119623</v>
      </c>
      <c r="L99" s="34">
        <v>87471.273278877023</v>
      </c>
      <c r="M99" s="254">
        <f>SUM(LisäyksetVähennykset[[#This Row],[Överföring till sammanslagnings-understöd enligt prövning (-0,99 €/as)]:[Temporärt tillägg för att kompensera förändringen]])</f>
        <v>123748.73088194462</v>
      </c>
      <c r="N99" s="112"/>
    </row>
    <row r="100" spans="1:14" s="45" customFormat="1">
      <c r="A100" s="242">
        <v>276</v>
      </c>
      <c r="B100" s="242" t="s">
        <v>98</v>
      </c>
      <c r="C100" s="332">
        <v>-15005.43</v>
      </c>
      <c r="D100" s="121">
        <v>-27434.170000000002</v>
      </c>
      <c r="E100" s="121">
        <v>-15005.43</v>
      </c>
      <c r="F100" s="121">
        <v>-151.57</v>
      </c>
      <c r="G100" s="121">
        <v>-341032.5</v>
      </c>
      <c r="H100" s="121">
        <v>-470801.65250000003</v>
      </c>
      <c r="I100" s="121">
        <v>1188832.1994041498</v>
      </c>
      <c r="J100" s="34">
        <v>7452.4911409760489</v>
      </c>
      <c r="K100" s="34">
        <v>-1371253.1115796317</v>
      </c>
      <c r="L100" s="34">
        <v>525903.24834904366</v>
      </c>
      <c r="M100" s="254">
        <f>SUM(LisäyksetVähennykset[[#This Row],[Överföring till sammanslagnings-understöd enligt prövning (-0,99 €/as)]:[Temporärt tillägg för att kompensera förändringen]])</f>
        <v>-518495.92518546211</v>
      </c>
      <c r="N100" s="112"/>
    </row>
    <row r="101" spans="1:14" s="45" customFormat="1">
      <c r="A101" s="242">
        <v>280</v>
      </c>
      <c r="B101" s="242" t="s">
        <v>99</v>
      </c>
      <c r="C101" s="332">
        <v>-2003.76</v>
      </c>
      <c r="D101" s="121">
        <v>-3663.44</v>
      </c>
      <c r="E101" s="121">
        <v>-2003.76</v>
      </c>
      <c r="F101" s="121">
        <v>-20.240000000000002</v>
      </c>
      <c r="G101" s="121">
        <v>-45540</v>
      </c>
      <c r="H101" s="121">
        <v>-33367.665000000001</v>
      </c>
      <c r="I101" s="121">
        <v>104754.44466070471</v>
      </c>
      <c r="J101" s="34">
        <v>293314.51060526399</v>
      </c>
      <c r="K101" s="34">
        <v>-183111.1894066883</v>
      </c>
      <c r="L101" s="34">
        <v>70226.837412315392</v>
      </c>
      <c r="M101" s="254">
        <f>SUM(LisäyksetVähennykset[[#This Row],[Överföring till sammanslagnings-understöd enligt prövning (-0,99 €/as)]:[Temporärt tillägg för att kompensera förändringen]])</f>
        <v>198585.73827159579</v>
      </c>
      <c r="N101" s="112"/>
    </row>
    <row r="102" spans="1:14" s="45" customFormat="1">
      <c r="A102" s="242">
        <v>284</v>
      </c>
      <c r="B102" s="242" t="s">
        <v>100</v>
      </c>
      <c r="C102" s="332">
        <v>-2204.73</v>
      </c>
      <c r="D102" s="121">
        <v>-4030.8700000000003</v>
      </c>
      <c r="E102" s="121">
        <v>-2204.73</v>
      </c>
      <c r="F102" s="121">
        <v>-22.27</v>
      </c>
      <c r="G102" s="121">
        <v>-50107.5</v>
      </c>
      <c r="H102" s="121">
        <v>-34526.385000000002</v>
      </c>
      <c r="I102" s="121">
        <v>495656.02135161019</v>
      </c>
      <c r="J102" s="34">
        <v>437005.46957016032</v>
      </c>
      <c r="K102" s="34">
        <v>-201476.59032050139</v>
      </c>
      <c r="L102" s="34">
        <v>77270.33938598141</v>
      </c>
      <c r="M102" s="254">
        <f>SUM(LisäyksetVähennykset[[#This Row],[Överföring till sammanslagnings-understöd enligt prövning (-0,99 €/as)]:[Temporärt tillägg för att kompensera förändringen]])</f>
        <v>715358.75498725066</v>
      </c>
      <c r="N102" s="112"/>
    </row>
    <row r="103" spans="1:14" s="45" customFormat="1">
      <c r="A103" s="242">
        <v>285</v>
      </c>
      <c r="B103" s="242" t="s">
        <v>101</v>
      </c>
      <c r="C103" s="332">
        <v>-50110.83</v>
      </c>
      <c r="D103" s="121">
        <v>-91616.77</v>
      </c>
      <c r="E103" s="121">
        <v>-50110.83</v>
      </c>
      <c r="F103" s="121">
        <v>-506.17</v>
      </c>
      <c r="G103" s="121">
        <v>-1138882.5</v>
      </c>
      <c r="H103" s="121">
        <v>-4183953.1655999999</v>
      </c>
      <c r="I103" s="121">
        <v>-9381746.5097380839</v>
      </c>
      <c r="J103" s="34">
        <v>-2383988.6197754843</v>
      </c>
      <c r="K103" s="34">
        <v>-4579317.7244062955</v>
      </c>
      <c r="L103" s="34">
        <v>1756260.7852268617</v>
      </c>
      <c r="M103" s="254">
        <f>SUM(LisäyksetVähennykset[[#This Row],[Överföring till sammanslagnings-understöd enligt prövning (-0,99 €/as)]:[Temporärt tillägg för att kompensera förändringen]])</f>
        <v>-20103972.334293</v>
      </c>
      <c r="N103" s="112"/>
    </row>
    <row r="104" spans="1:14" s="45" customFormat="1">
      <c r="A104" s="242">
        <v>286</v>
      </c>
      <c r="B104" s="242" t="s">
        <v>102</v>
      </c>
      <c r="C104" s="332">
        <v>-78634.710000000006</v>
      </c>
      <c r="D104" s="121">
        <v>-143766.49</v>
      </c>
      <c r="E104" s="121">
        <v>-78634.710000000006</v>
      </c>
      <c r="F104" s="121">
        <v>-794.29</v>
      </c>
      <c r="G104" s="121">
        <v>-1787152.5</v>
      </c>
      <c r="H104" s="121">
        <v>-3875814.7149999999</v>
      </c>
      <c r="I104" s="121">
        <v>-15065385.915309358</v>
      </c>
      <c r="J104" s="34">
        <v>-6722797.3565898724</v>
      </c>
      <c r="K104" s="34">
        <v>-7185938.0747943893</v>
      </c>
      <c r="L104" s="34">
        <v>2755952.3067306322</v>
      </c>
      <c r="M104" s="254">
        <f>SUM(LisäyksetVähennykset[[#This Row],[Överföring till sammanslagnings-understöd enligt prövning (-0,99 €/as)]:[Temporärt tillägg för att kompensera förändringen]])</f>
        <v>-32182966.454962987</v>
      </c>
      <c r="N104" s="112"/>
    </row>
    <row r="105" spans="1:14" s="45" customFormat="1">
      <c r="A105" s="242">
        <v>287</v>
      </c>
      <c r="B105" s="242" t="s">
        <v>103</v>
      </c>
      <c r="C105" s="332">
        <v>-6179.58</v>
      </c>
      <c r="D105" s="121">
        <v>-11298.02</v>
      </c>
      <c r="E105" s="121">
        <v>-6179.58</v>
      </c>
      <c r="F105" s="121">
        <v>-62.42</v>
      </c>
      <c r="G105" s="121">
        <v>-140445</v>
      </c>
      <c r="H105" s="121">
        <v>-89398.7</v>
      </c>
      <c r="I105" s="121">
        <v>1343461.4410168238</v>
      </c>
      <c r="J105" s="34">
        <v>777043.6969313724</v>
      </c>
      <c r="K105" s="34">
        <v>-564713.46061094292</v>
      </c>
      <c r="L105" s="34">
        <v>216579.01142671576</v>
      </c>
      <c r="M105" s="254">
        <f>SUM(LisäyksetVähennykset[[#This Row],[Överföring till sammanslagnings-understöd enligt prövning (-0,99 €/as)]:[Temporärt tillägg för att kompensera förändringen]])</f>
        <v>1518807.3887639688</v>
      </c>
      <c r="N105" s="112"/>
    </row>
    <row r="106" spans="1:14" s="45" customFormat="1">
      <c r="A106" s="242">
        <v>288</v>
      </c>
      <c r="B106" s="242" t="s">
        <v>104</v>
      </c>
      <c r="C106" s="332">
        <v>-6340.95</v>
      </c>
      <c r="D106" s="121">
        <v>-11593.050000000001</v>
      </c>
      <c r="E106" s="121">
        <v>-6340.95</v>
      </c>
      <c r="F106" s="121">
        <v>-64.05</v>
      </c>
      <c r="G106" s="121">
        <v>-144112.5</v>
      </c>
      <c r="H106" s="121">
        <v>-69717.06</v>
      </c>
      <c r="I106" s="121">
        <v>2346.7919577659436</v>
      </c>
      <c r="J106" s="34">
        <v>-228105.98497165885</v>
      </c>
      <c r="K106" s="34">
        <v>-579460.06331513764</v>
      </c>
      <c r="L106" s="34">
        <v>222234.63123808306</v>
      </c>
      <c r="M106" s="254">
        <f>SUM(LisäyksetVähennykset[[#This Row],[Överföring till sammanslagnings-understöd enligt prövning (-0,99 €/as)]:[Temporärt tillägg för att kompensera förändringen]])</f>
        <v>-821153.18509094743</v>
      </c>
      <c r="N106" s="112"/>
    </row>
    <row r="107" spans="1:14" s="45" customFormat="1">
      <c r="A107" s="242">
        <v>290</v>
      </c>
      <c r="B107" s="242" t="s">
        <v>105</v>
      </c>
      <c r="C107" s="332">
        <v>-7677.45</v>
      </c>
      <c r="D107" s="121">
        <v>-14036.550000000001</v>
      </c>
      <c r="E107" s="121">
        <v>-7677.45</v>
      </c>
      <c r="F107" s="121">
        <v>-77.55</v>
      </c>
      <c r="G107" s="121">
        <v>-174487.5</v>
      </c>
      <c r="H107" s="121">
        <v>-211523.07</v>
      </c>
      <c r="I107" s="121">
        <v>397021.42675954005</v>
      </c>
      <c r="J107" s="34">
        <v>711945.79243258783</v>
      </c>
      <c r="K107" s="34">
        <v>-701594.50288975681</v>
      </c>
      <c r="L107" s="34">
        <v>269075.65421566495</v>
      </c>
      <c r="M107" s="254">
        <f>SUM(LisäyksetVähennykset[[#This Row],[Överföring till sammanslagnings-understöd enligt prövning (-0,99 €/as)]:[Temporärt tillägg för att kompensera förändringen]])</f>
        <v>260968.80051803601</v>
      </c>
      <c r="N107" s="112"/>
    </row>
    <row r="108" spans="1:14" s="45" customFormat="1">
      <c r="A108" s="242">
        <v>291</v>
      </c>
      <c r="B108" s="242" t="s">
        <v>106</v>
      </c>
      <c r="C108" s="332">
        <v>-2097.81</v>
      </c>
      <c r="D108" s="121">
        <v>-3835.3900000000003</v>
      </c>
      <c r="E108" s="121">
        <v>-2097.81</v>
      </c>
      <c r="F108" s="121">
        <v>-21.19</v>
      </c>
      <c r="G108" s="121">
        <v>-47677.5</v>
      </c>
      <c r="H108" s="121">
        <v>-48432.53</v>
      </c>
      <c r="I108" s="121">
        <v>1054311.1390061574</v>
      </c>
      <c r="J108" s="34">
        <v>924472.97573058342</v>
      </c>
      <c r="K108" s="34">
        <v>-191705.83515453187</v>
      </c>
      <c r="L108" s="34">
        <v>73523.057547774864</v>
      </c>
      <c r="M108" s="254">
        <f>SUM(LisäyksetVähennykset[[#This Row],[Överföring till sammanslagnings-understöd enligt prövning (-0,99 €/as)]:[Temporärt tillägg för att kompensera förändringen]])</f>
        <v>1756439.1071299838</v>
      </c>
      <c r="N108" s="112"/>
    </row>
    <row r="109" spans="1:14" s="45" customFormat="1">
      <c r="A109" s="242">
        <v>297</v>
      </c>
      <c r="B109" s="242" t="s">
        <v>107</v>
      </c>
      <c r="C109" s="332">
        <v>-121368.06</v>
      </c>
      <c r="D109" s="121">
        <v>-221895.14</v>
      </c>
      <c r="E109" s="121">
        <v>-121368.06</v>
      </c>
      <c r="F109" s="121">
        <v>-1225.94</v>
      </c>
      <c r="G109" s="121">
        <v>-2758365</v>
      </c>
      <c r="H109" s="121">
        <v>-9634600.9978500009</v>
      </c>
      <c r="I109" s="121">
        <v>-13124916.652892057</v>
      </c>
      <c r="J109" s="34">
        <v>-4474986.7012361381</v>
      </c>
      <c r="K109" s="34">
        <v>-11091073.692748787</v>
      </c>
      <c r="L109" s="34">
        <v>4253650.6451212419</v>
      </c>
      <c r="M109" s="254">
        <f>SUM(LisäyksetVähennykset[[#This Row],[Överföring till sammanslagnings-understöd enligt prövning (-0,99 €/as)]:[Temporärt tillägg för att kompensera förändringen]])</f>
        <v>-37296149.599605739</v>
      </c>
      <c r="N109" s="112"/>
    </row>
    <row r="110" spans="1:14" s="45" customFormat="1">
      <c r="A110" s="240">
        <v>300</v>
      </c>
      <c r="B110" s="242" t="s">
        <v>108</v>
      </c>
      <c r="C110" s="332">
        <v>-3402.63</v>
      </c>
      <c r="D110" s="121">
        <v>-6220.97</v>
      </c>
      <c r="E110" s="121">
        <v>-3402.63</v>
      </c>
      <c r="F110" s="121">
        <v>-34.369999999999997</v>
      </c>
      <c r="G110" s="121">
        <v>-77332.5</v>
      </c>
      <c r="H110" s="121">
        <v>-51817.355000000003</v>
      </c>
      <c r="I110" s="121">
        <v>1408655.442844271</v>
      </c>
      <c r="J110" s="121">
        <v>718383.70633970911</v>
      </c>
      <c r="K110" s="121">
        <v>-310945.23616145639</v>
      </c>
      <c r="L110" s="121">
        <v>119253.77479551779</v>
      </c>
      <c r="M110" s="254">
        <f>SUM(LisäyksetVähennykset[[#This Row],[Överföring till sammanslagnings-understöd enligt prövning (-0,99 €/as)]:[Temporärt tillägg för att kompensera förändringen]])</f>
        <v>1793137.2328180415</v>
      </c>
      <c r="N110" s="112"/>
    </row>
    <row r="111" spans="1:14" s="45" customFormat="1">
      <c r="A111" s="242">
        <v>301</v>
      </c>
      <c r="B111" s="242" t="s">
        <v>109</v>
      </c>
      <c r="C111" s="332">
        <v>-19691.099999999999</v>
      </c>
      <c r="D111" s="121">
        <v>-36000.9</v>
      </c>
      <c r="E111" s="121">
        <v>-19691.099999999999</v>
      </c>
      <c r="F111" s="121">
        <v>-198.9</v>
      </c>
      <c r="G111" s="121">
        <v>-447525</v>
      </c>
      <c r="H111" s="121">
        <v>-550234.91500000004</v>
      </c>
      <c r="I111" s="121">
        <v>-1712165.2490845402</v>
      </c>
      <c r="J111" s="34">
        <v>-2039012.3076953078</v>
      </c>
      <c r="K111" s="34">
        <v>-1799447.4097327224</v>
      </c>
      <c r="L111" s="34">
        <v>690124.40520304011</v>
      </c>
      <c r="M111" s="254">
        <f>SUM(LisäyksetVähennykset[[#This Row],[Överföring till sammanslagnings-understöd enligt prövning (-0,99 €/as)]:[Temporärt tillägg för att kompensera förändringen]])</f>
        <v>-5933842.4763095304</v>
      </c>
      <c r="N111" s="112"/>
    </row>
    <row r="112" spans="1:14" s="104" customFormat="1">
      <c r="A112" s="240">
        <v>304</v>
      </c>
      <c r="B112" s="242" t="s">
        <v>110</v>
      </c>
      <c r="C112" s="332">
        <v>-940.5</v>
      </c>
      <c r="D112" s="121">
        <v>-1719.5</v>
      </c>
      <c r="E112" s="121">
        <v>-940.5</v>
      </c>
      <c r="F112" s="121">
        <v>-9.5</v>
      </c>
      <c r="G112" s="121">
        <v>-21375</v>
      </c>
      <c r="H112" s="121">
        <v>-17014.224999999999</v>
      </c>
      <c r="I112" s="121">
        <v>-267929.99604301376</v>
      </c>
      <c r="J112" s="121">
        <v>-14286.912519806761</v>
      </c>
      <c r="K112" s="121">
        <v>-85946.45747843571</v>
      </c>
      <c r="L112" s="121">
        <v>32962.201354594676</v>
      </c>
      <c r="M112" s="254">
        <f>SUM(LisäyksetVähennykset[[#This Row],[Överföring till sammanslagnings-understöd enligt prövning (-0,99 €/as)]:[Temporärt tillägg för att kompensera förändringen]])</f>
        <v>-377200.38968666154</v>
      </c>
      <c r="N112" s="60"/>
    </row>
    <row r="113" spans="1:14" s="45" customFormat="1">
      <c r="A113" s="242">
        <v>305</v>
      </c>
      <c r="B113" s="242" t="s">
        <v>111</v>
      </c>
      <c r="C113" s="332">
        <v>-14994.539999999999</v>
      </c>
      <c r="D113" s="121">
        <v>-27414.260000000002</v>
      </c>
      <c r="E113" s="121">
        <v>-14994.539999999999</v>
      </c>
      <c r="F113" s="121">
        <v>-151.46</v>
      </c>
      <c r="G113" s="121">
        <v>-340785</v>
      </c>
      <c r="H113" s="121">
        <v>-356724.84499999997</v>
      </c>
      <c r="I113" s="121">
        <v>705386.39323019725</v>
      </c>
      <c r="J113" s="34">
        <v>1274653.1189066158</v>
      </c>
      <c r="K113" s="34">
        <v>-1370257.9420719866</v>
      </c>
      <c r="L113" s="34">
        <v>525521.58075441152</v>
      </c>
      <c r="M113" s="254">
        <f>SUM(LisäyksetVähennykset[[#This Row],[Överföring till sammanslagnings-understöd enligt prövning (-0,99 €/as)]:[Temporärt tillägg för att kompensera förändringen]])</f>
        <v>380238.50581923791</v>
      </c>
      <c r="N113" s="112"/>
    </row>
    <row r="114" spans="1:14" s="45" customFormat="1">
      <c r="A114" s="242">
        <v>309</v>
      </c>
      <c r="B114" s="242" t="s">
        <v>112</v>
      </c>
      <c r="C114" s="332">
        <v>-6392.43</v>
      </c>
      <c r="D114" s="121">
        <v>-11687.17</v>
      </c>
      <c r="E114" s="121">
        <v>-6392.43</v>
      </c>
      <c r="F114" s="121">
        <v>-64.570000000000007</v>
      </c>
      <c r="G114" s="121">
        <v>-145282.5</v>
      </c>
      <c r="H114" s="121">
        <v>-501924.01240000001</v>
      </c>
      <c r="I114" s="121">
        <v>-1326691.3805399276</v>
      </c>
      <c r="J114" s="34">
        <v>-980363.09950571635</v>
      </c>
      <c r="K114" s="34">
        <v>-584164.50098764151</v>
      </c>
      <c r="L114" s="34">
        <v>224038.87804907138</v>
      </c>
      <c r="M114" s="254">
        <f>SUM(LisäyksetVähennykset[[#This Row],[Överföring till sammanslagnings-understöd enligt prövning (-0,99 €/as)]:[Temporärt tillägg för att kompensera förändringen]])</f>
        <v>-3338923.2153842142</v>
      </c>
      <c r="N114" s="112"/>
    </row>
    <row r="115" spans="1:14" s="45" customFormat="1">
      <c r="A115" s="242">
        <v>312</v>
      </c>
      <c r="B115" s="242" t="s">
        <v>113</v>
      </c>
      <c r="C115" s="332">
        <v>-1184.04</v>
      </c>
      <c r="D115" s="121">
        <v>-2164.7600000000002</v>
      </c>
      <c r="E115" s="121">
        <v>-1184.04</v>
      </c>
      <c r="F115" s="121">
        <v>-11.96</v>
      </c>
      <c r="G115" s="121">
        <v>-26910</v>
      </c>
      <c r="H115" s="121">
        <v>-26550.51</v>
      </c>
      <c r="I115" s="121">
        <v>-92720.845587725125</v>
      </c>
      <c r="J115" s="34">
        <v>-127271.39875370733</v>
      </c>
      <c r="K115" s="34">
        <v>-108202.06646758853</v>
      </c>
      <c r="L115" s="34">
        <v>41497.676652731825</v>
      </c>
      <c r="M115" s="254">
        <f>SUM(LisäyksetVähennykset[[#This Row],[Överföring till sammanslagnings-understöd enligt prövning (-0,99 €/as)]:[Temporärt tillägg för att kompensera förändringen]])</f>
        <v>-344701.9441562891</v>
      </c>
      <c r="N115" s="112"/>
    </row>
    <row r="116" spans="1:14" s="45" customFormat="1">
      <c r="A116" s="242">
        <v>316</v>
      </c>
      <c r="B116" s="242" t="s">
        <v>114</v>
      </c>
      <c r="C116" s="332">
        <v>-4156.0199999999995</v>
      </c>
      <c r="D116" s="121">
        <v>-7598.38</v>
      </c>
      <c r="E116" s="121">
        <v>-4156.0199999999995</v>
      </c>
      <c r="F116" s="121">
        <v>-41.980000000000004</v>
      </c>
      <c r="G116" s="121">
        <v>-94455</v>
      </c>
      <c r="H116" s="121">
        <v>-305407.67</v>
      </c>
      <c r="I116" s="121">
        <v>-213827.08672629786</v>
      </c>
      <c r="J116" s="34">
        <v>-176112.97313038999</v>
      </c>
      <c r="K116" s="34">
        <v>-379792.87209944538</v>
      </c>
      <c r="L116" s="34">
        <v>145658.23293325101</v>
      </c>
      <c r="M116" s="254">
        <f>SUM(LisäyksetVähennykset[[#This Row],[Överföring till sammanslagnings-understöd enligt prövning (-0,99 €/as)]:[Temporärt tillägg för att kompensera förändringen]])</f>
        <v>-1039889.7690228822</v>
      </c>
      <c r="N116" s="112"/>
    </row>
    <row r="117" spans="1:14" s="45" customFormat="1">
      <c r="A117" s="242">
        <v>317</v>
      </c>
      <c r="B117" s="242" t="s">
        <v>115</v>
      </c>
      <c r="C117" s="332">
        <v>-2449.2599999999998</v>
      </c>
      <c r="D117" s="121">
        <v>-4477.9400000000005</v>
      </c>
      <c r="E117" s="121">
        <v>-2449.2599999999998</v>
      </c>
      <c r="F117" s="121">
        <v>-24.740000000000002</v>
      </c>
      <c r="G117" s="121">
        <v>-55665</v>
      </c>
      <c r="H117" s="121">
        <v>-65554.464999999997</v>
      </c>
      <c r="I117" s="121">
        <v>603167.07771725534</v>
      </c>
      <c r="J117" s="34">
        <v>226162.50970394525</v>
      </c>
      <c r="K117" s="34">
        <v>-223822.66926489468</v>
      </c>
      <c r="L117" s="34">
        <v>85840.511738176036</v>
      </c>
      <c r="M117" s="254">
        <f>SUM(LisäyksetVähennykset[[#This Row],[Överföring till sammanslagnings-understöd enligt prövning (-0,99 €/as)]:[Temporärt tillägg för att kompensera förändringen]])</f>
        <v>560726.76489448198</v>
      </c>
      <c r="N117" s="112"/>
    </row>
    <row r="118" spans="1:14" s="45" customFormat="1">
      <c r="A118" s="242">
        <v>320</v>
      </c>
      <c r="B118" s="242" t="s">
        <v>116</v>
      </c>
      <c r="C118" s="332">
        <v>-6926.04</v>
      </c>
      <c r="D118" s="121">
        <v>-12662.76</v>
      </c>
      <c r="E118" s="121">
        <v>-6926.04</v>
      </c>
      <c r="F118" s="121">
        <v>-69.960000000000008</v>
      </c>
      <c r="G118" s="121">
        <v>-157410</v>
      </c>
      <c r="H118" s="121">
        <v>-203968.27499999999</v>
      </c>
      <c r="I118" s="121">
        <v>426974.0991582594</v>
      </c>
      <c r="J118" s="34">
        <v>724729.16049459495</v>
      </c>
      <c r="K118" s="34">
        <v>-632927.80686224869</v>
      </c>
      <c r="L118" s="34">
        <v>242740.5901860467</v>
      </c>
      <c r="M118" s="254">
        <f>SUM(LisäyksetVähennykset[[#This Row],[Överföring till sammanslagnings-understöd enligt prövning (-0,99 €/as)]:[Temporärt tillägg för att kompensera förändringen]])</f>
        <v>373552.96797665244</v>
      </c>
      <c r="N118" s="112"/>
    </row>
    <row r="119" spans="1:14" s="45" customFormat="1">
      <c r="A119" s="242">
        <v>322</v>
      </c>
      <c r="B119" s="242" t="s">
        <v>117</v>
      </c>
      <c r="C119" s="332">
        <v>-6483.51</v>
      </c>
      <c r="D119" s="121">
        <v>-11853.69</v>
      </c>
      <c r="E119" s="121">
        <v>-6483.51</v>
      </c>
      <c r="F119" s="121">
        <v>-65.489999999999995</v>
      </c>
      <c r="G119" s="121">
        <v>-147352.5</v>
      </c>
      <c r="H119" s="121">
        <v>-168457.81</v>
      </c>
      <c r="I119" s="121">
        <v>1131768.4655349874</v>
      </c>
      <c r="J119" s="34">
        <v>1030274.3251793605</v>
      </c>
      <c r="K119" s="34">
        <v>-592487.7368697637</v>
      </c>
      <c r="L119" s="34">
        <v>227231.00702235845</v>
      </c>
      <c r="M119" s="254">
        <f>SUM(LisäyksetVähennykset[[#This Row],[Överföring till sammanslagnings-understöd enligt prövning (-0,99 €/as)]:[Temporärt tillägg för att kompensera förändringen]])</f>
        <v>1456089.5508669429</v>
      </c>
      <c r="N119" s="112"/>
    </row>
    <row r="120" spans="1:14" s="45" customFormat="1">
      <c r="A120" s="242">
        <v>398</v>
      </c>
      <c r="B120" s="242" t="s">
        <v>118</v>
      </c>
      <c r="C120" s="332">
        <v>-118973.25</v>
      </c>
      <c r="D120" s="121">
        <v>-217516.75</v>
      </c>
      <c r="E120" s="121">
        <v>-118973.25</v>
      </c>
      <c r="F120" s="121">
        <v>-1201.75</v>
      </c>
      <c r="G120" s="121">
        <v>-2703937.5</v>
      </c>
      <c r="H120" s="121">
        <v>-11503541.45875</v>
      </c>
      <c r="I120" s="121">
        <v>9513565.8256448787</v>
      </c>
      <c r="J120" s="34">
        <v>14243489.501497801</v>
      </c>
      <c r="K120" s="34">
        <v>-10872226.871022118</v>
      </c>
      <c r="L120" s="34">
        <v>4169718.4713562266</v>
      </c>
      <c r="M120" s="254">
        <f>SUM(LisäyksetVähennykset[[#This Row],[Överföring till sammanslagnings-understöd enligt prövning (-0,99 €/as)]:[Temporärt tillägg för att kompensera förändringen]])</f>
        <v>2390402.9687267882</v>
      </c>
      <c r="N120" s="112"/>
    </row>
    <row r="121" spans="1:14" s="104" customFormat="1">
      <c r="A121" s="240">
        <v>399</v>
      </c>
      <c r="B121" s="242" t="s">
        <v>119</v>
      </c>
      <c r="C121" s="332">
        <v>-7738.83</v>
      </c>
      <c r="D121" s="121">
        <v>-14148.77</v>
      </c>
      <c r="E121" s="121">
        <v>-7738.83</v>
      </c>
      <c r="F121" s="121">
        <v>-78.17</v>
      </c>
      <c r="G121" s="121">
        <v>-175882.5</v>
      </c>
      <c r="H121" s="121">
        <v>-171381.715</v>
      </c>
      <c r="I121" s="121">
        <v>-1523096.9655276879</v>
      </c>
      <c r="J121" s="121">
        <v>-1681107.9735297423</v>
      </c>
      <c r="K121" s="121">
        <v>-707203.64011466526</v>
      </c>
      <c r="L121" s="121">
        <v>271226.87156722799</v>
      </c>
      <c r="M121" s="254">
        <f>SUM(LisäyksetVähennykset[[#This Row],[Överföring till sammanslagnings-understöd enligt prövning (-0,99 €/as)]:[Temporärt tillägg för att kompensera förändringen]])</f>
        <v>-4017150.5226048678</v>
      </c>
      <c r="N121" s="60"/>
    </row>
    <row r="122" spans="1:14" s="45" customFormat="1">
      <c r="A122" s="242">
        <v>400</v>
      </c>
      <c r="B122" s="242" t="s">
        <v>120</v>
      </c>
      <c r="C122" s="332">
        <v>-8282.34</v>
      </c>
      <c r="D122" s="121">
        <v>-15142.460000000001</v>
      </c>
      <c r="E122" s="121">
        <v>-8282.34</v>
      </c>
      <c r="F122" s="121">
        <v>-83.66</v>
      </c>
      <c r="G122" s="121">
        <v>-188235</v>
      </c>
      <c r="H122" s="121">
        <v>-173197.495</v>
      </c>
      <c r="I122" s="121">
        <v>1536725.6861348208</v>
      </c>
      <c r="J122" s="34">
        <v>1088816.6993576081</v>
      </c>
      <c r="K122" s="34">
        <v>-756871.64554167702</v>
      </c>
      <c r="L122" s="34">
        <v>290275.55424477794</v>
      </c>
      <c r="M122" s="254">
        <f>SUM(LisäyksetVähennykset[[#This Row],[Överföring till sammanslagnings-understöd enligt prövning (-0,99 €/as)]:[Temporärt tillägg för att kompensera förändringen]])</f>
        <v>1765722.9991955301</v>
      </c>
      <c r="N122" s="112"/>
    </row>
    <row r="123" spans="1:14" s="45" customFormat="1">
      <c r="A123" s="242">
        <v>402</v>
      </c>
      <c r="B123" s="242" t="s">
        <v>121</v>
      </c>
      <c r="C123" s="332">
        <v>-9008.01</v>
      </c>
      <c r="D123" s="121">
        <v>-16469.189999999999</v>
      </c>
      <c r="E123" s="121">
        <v>-9008.01</v>
      </c>
      <c r="F123" s="121">
        <v>-90.99</v>
      </c>
      <c r="G123" s="121">
        <v>-204727.5</v>
      </c>
      <c r="H123" s="121">
        <v>-364921.51500000001</v>
      </c>
      <c r="I123" s="121">
        <v>-1870815.0638287519</v>
      </c>
      <c r="J123" s="34">
        <v>-1581776.6995717972</v>
      </c>
      <c r="K123" s="34">
        <v>-823186.12273293326</v>
      </c>
      <c r="L123" s="34">
        <v>315708.49486890208</v>
      </c>
      <c r="M123" s="254">
        <f>SUM(LisäyksetVähennykset[[#This Row],[Överföring till sammanslagnings-understöd enligt prövning (-0,99 €/as)]:[Temporärt tillägg för att kompensera förändringen]])</f>
        <v>-4564294.60626458</v>
      </c>
      <c r="N123" s="112"/>
    </row>
    <row r="124" spans="1:14" s="45" customFormat="1">
      <c r="A124" s="242">
        <v>403</v>
      </c>
      <c r="B124" s="242" t="s">
        <v>122</v>
      </c>
      <c r="C124" s="332">
        <v>-2791.8</v>
      </c>
      <c r="D124" s="121">
        <v>-5104.2</v>
      </c>
      <c r="E124" s="121">
        <v>-2791.8</v>
      </c>
      <c r="F124" s="121">
        <v>-28.2</v>
      </c>
      <c r="G124" s="121">
        <v>-63450</v>
      </c>
      <c r="H124" s="121">
        <v>-49586.425000000003</v>
      </c>
      <c r="I124" s="121">
        <v>275495.32735071267</v>
      </c>
      <c r="J124" s="34">
        <v>-5031.9878603363068</v>
      </c>
      <c r="K124" s="34">
        <v>-255125.27377809337</v>
      </c>
      <c r="L124" s="34">
        <v>97845.692442059983</v>
      </c>
      <c r="M124" s="254">
        <f>SUM(LisäyksetVähennykset[[#This Row],[Överföring till sammanslagnings-understöd enligt prövning (-0,99 €/as)]:[Temporärt tillägg för att kompensera förändringen]])</f>
        <v>-10568.666845657019</v>
      </c>
      <c r="N124" s="112"/>
    </row>
    <row r="125" spans="1:14" s="45" customFormat="1">
      <c r="A125" s="242">
        <v>405</v>
      </c>
      <c r="B125" s="242" t="s">
        <v>123</v>
      </c>
      <c r="C125" s="332">
        <v>-71923.5</v>
      </c>
      <c r="D125" s="121">
        <v>-131496.5</v>
      </c>
      <c r="E125" s="121">
        <v>-71923.5</v>
      </c>
      <c r="F125" s="121">
        <v>-726.5</v>
      </c>
      <c r="G125" s="121">
        <v>-1634625</v>
      </c>
      <c r="H125" s="121">
        <v>-4549494.0915000001</v>
      </c>
      <c r="I125" s="121">
        <v>-1920982.049424272</v>
      </c>
      <c r="J125" s="34">
        <v>1728668.2516668222</v>
      </c>
      <c r="K125" s="34">
        <v>-6572642.2482193206</v>
      </c>
      <c r="L125" s="34">
        <v>2520740.9772750558</v>
      </c>
      <c r="M125" s="254">
        <f>SUM(LisäyksetVähennykset[[#This Row],[Överföring till sammanslagnings-understöd enligt prövning (-0,99 €/as)]:[Temporärt tillägg för att kompensera förändringen]])</f>
        <v>-10704404.160201713</v>
      </c>
      <c r="N125" s="112"/>
    </row>
    <row r="126" spans="1:14" s="45" customFormat="1">
      <c r="A126" s="242">
        <v>407</v>
      </c>
      <c r="B126" s="242" t="s">
        <v>124</v>
      </c>
      <c r="C126" s="332">
        <v>-2492.8200000000002</v>
      </c>
      <c r="D126" s="121">
        <v>-4557.58</v>
      </c>
      <c r="E126" s="121">
        <v>-2492.8200000000002</v>
      </c>
      <c r="F126" s="121">
        <v>-25.18</v>
      </c>
      <c r="G126" s="121">
        <v>-56655</v>
      </c>
      <c r="H126" s="121">
        <v>-100673.985</v>
      </c>
      <c r="I126" s="121">
        <v>218828.3207711225</v>
      </c>
      <c r="J126" s="34">
        <v>55101.398329936121</v>
      </c>
      <c r="K126" s="34">
        <v>-227803.34729547487</v>
      </c>
      <c r="L126" s="34">
        <v>87367.182116704629</v>
      </c>
      <c r="M126" s="254">
        <f>SUM(LisäyksetVähennykset[[#This Row],[Överföring till sammanslagnings-understöd enligt prövning (-0,99 €/as)]:[Temporärt tillägg för att kompensera förändringen]])</f>
        <v>-33403.831077711642</v>
      </c>
      <c r="N126" s="112"/>
    </row>
    <row r="127" spans="1:14" s="45" customFormat="1">
      <c r="A127" s="242">
        <v>408</v>
      </c>
      <c r="B127" s="242" t="s">
        <v>125</v>
      </c>
      <c r="C127" s="332">
        <v>-13958.01</v>
      </c>
      <c r="D127" s="121">
        <v>-25519.190000000002</v>
      </c>
      <c r="E127" s="121">
        <v>-13958.01</v>
      </c>
      <c r="F127" s="121">
        <v>-140.99</v>
      </c>
      <c r="G127" s="121">
        <v>-317227.5</v>
      </c>
      <c r="H127" s="121">
        <v>-497929.39</v>
      </c>
      <c r="I127" s="121">
        <v>578082.1376279851</v>
      </c>
      <c r="J127" s="34">
        <v>-139272.04868598023</v>
      </c>
      <c r="K127" s="34">
        <v>-1275535.8989352265</v>
      </c>
      <c r="L127" s="34">
        <v>489193.76515624247</v>
      </c>
      <c r="M127" s="254">
        <f>SUM(LisäyksetVähennykset[[#This Row],[Överföring till sammanslagnings-understöd enligt prövning (-0,99 €/as)]:[Temporärt tillägg för att kompensera förändringen]])</f>
        <v>-1216265.1348369792</v>
      </c>
      <c r="N127" s="112"/>
    </row>
    <row r="128" spans="1:14" s="45" customFormat="1">
      <c r="A128" s="242">
        <v>410</v>
      </c>
      <c r="B128" s="242" t="s">
        <v>126</v>
      </c>
      <c r="C128" s="332">
        <v>-18587.25</v>
      </c>
      <c r="D128" s="121">
        <v>-33982.75</v>
      </c>
      <c r="E128" s="121">
        <v>-18587.25</v>
      </c>
      <c r="F128" s="121">
        <v>-187.75</v>
      </c>
      <c r="G128" s="121">
        <v>-422437.5</v>
      </c>
      <c r="H128" s="121">
        <v>-679201.03625</v>
      </c>
      <c r="I128" s="121">
        <v>-3720568.2790627135</v>
      </c>
      <c r="J128" s="34">
        <v>-2827077.4072613851</v>
      </c>
      <c r="K128" s="34">
        <v>-1698573.4096396111</v>
      </c>
      <c r="L128" s="34">
        <v>651437.1899289632</v>
      </c>
      <c r="M128" s="254">
        <f>SUM(LisäyksetVähennykset[[#This Row],[Överföring till sammanslagnings-understöd enligt prövning (-0,99 €/as)]:[Temporärt tillägg för att kompensera förändringen]])</f>
        <v>-8767765.4422847461</v>
      </c>
      <c r="N128" s="112"/>
    </row>
    <row r="129" spans="1:14" s="45" customFormat="1">
      <c r="A129" s="242">
        <v>416</v>
      </c>
      <c r="B129" s="242" t="s">
        <v>127</v>
      </c>
      <c r="C129" s="332">
        <v>-2857.14</v>
      </c>
      <c r="D129" s="121">
        <v>-5223.66</v>
      </c>
      <c r="E129" s="121">
        <v>-2857.14</v>
      </c>
      <c r="F129" s="121">
        <v>-28.86</v>
      </c>
      <c r="G129" s="121">
        <v>-64935</v>
      </c>
      <c r="H129" s="121">
        <v>-93404.71</v>
      </c>
      <c r="I129" s="121">
        <v>-428819.31141512713</v>
      </c>
      <c r="J129" s="34">
        <v>-294433.49042116606</v>
      </c>
      <c r="K129" s="34">
        <v>-261096.29082396365</v>
      </c>
      <c r="L129" s="34">
        <v>100135.69800985287</v>
      </c>
      <c r="M129" s="254">
        <f>SUM(LisäyksetVähennykset[[#This Row],[Överföring till sammanslagnings-understöd enligt prövning (-0,99 €/as)]:[Temporärt tillägg för att kompensera förändringen]])</f>
        <v>-1053519.9046504041</v>
      </c>
      <c r="N129" s="112"/>
    </row>
    <row r="130" spans="1:14" s="45" customFormat="1">
      <c r="A130" s="242">
        <v>418</v>
      </c>
      <c r="B130" s="246" t="s">
        <v>128</v>
      </c>
      <c r="C130" s="332">
        <v>-24334.2</v>
      </c>
      <c r="D130" s="121">
        <v>-44489.8</v>
      </c>
      <c r="E130" s="121">
        <v>-24334.2</v>
      </c>
      <c r="F130" s="121">
        <v>-245.8</v>
      </c>
      <c r="G130" s="121">
        <v>-553050</v>
      </c>
      <c r="H130" s="121">
        <v>-915684.04500000004</v>
      </c>
      <c r="I130" s="121">
        <v>84677.650722484963</v>
      </c>
      <c r="J130" s="34">
        <v>12085.652322042046</v>
      </c>
      <c r="K130" s="34">
        <v>-2223751.4998104735</v>
      </c>
      <c r="L130" s="34">
        <v>852853.5887325654</v>
      </c>
      <c r="M130" s="254">
        <f>SUM(LisäyksetVähennykset[[#This Row],[Överföring till sammanslagnings-understöd enligt prövning (-0,99 €/as)]:[Temporärt tillägg för att kompensera förändringen]])</f>
        <v>-2836272.6530333809</v>
      </c>
      <c r="N130" s="112"/>
    </row>
    <row r="131" spans="1:14" s="45" customFormat="1">
      <c r="A131" s="242">
        <v>420</v>
      </c>
      <c r="B131" s="242" t="s">
        <v>129</v>
      </c>
      <c r="C131" s="332">
        <v>-9085.23</v>
      </c>
      <c r="D131" s="121">
        <v>-16610.37</v>
      </c>
      <c r="E131" s="121">
        <v>-9085.23</v>
      </c>
      <c r="F131" s="121">
        <v>-91.77</v>
      </c>
      <c r="G131" s="121">
        <v>-206482.5</v>
      </c>
      <c r="H131" s="121">
        <v>-337236.94500000001</v>
      </c>
      <c r="I131" s="121">
        <v>829059.81939340103</v>
      </c>
      <c r="J131" s="34">
        <v>290894.17855541327</v>
      </c>
      <c r="K131" s="34">
        <v>-830242.77924168902</v>
      </c>
      <c r="L131" s="34">
        <v>318414.86508538458</v>
      </c>
      <c r="M131" s="254">
        <f>SUM(LisäyksetVähennykset[[#This Row],[Överföring till sammanslagnings-understöd enligt prövning (-0,99 €/as)]:[Temporärt tillägg för att kompensera förändringen]])</f>
        <v>29534.038792509818</v>
      </c>
      <c r="N131" s="112"/>
    </row>
    <row r="132" spans="1:14" s="45" customFormat="1">
      <c r="A132" s="242">
        <v>421</v>
      </c>
      <c r="B132" s="242" t="s">
        <v>130</v>
      </c>
      <c r="C132" s="332">
        <v>-688.05</v>
      </c>
      <c r="D132" s="121">
        <v>-1257.95</v>
      </c>
      <c r="E132" s="121">
        <v>-688.05</v>
      </c>
      <c r="F132" s="121">
        <v>-6.95</v>
      </c>
      <c r="G132" s="121">
        <v>-15637.5</v>
      </c>
      <c r="H132" s="121">
        <v>-25949.264999999999</v>
      </c>
      <c r="I132" s="121">
        <v>339762.31164538307</v>
      </c>
      <c r="J132" s="34">
        <v>122612.11944892713</v>
      </c>
      <c r="K132" s="34">
        <v>-62876.618892118757</v>
      </c>
      <c r="L132" s="34">
        <v>24114.452569940317</v>
      </c>
      <c r="M132" s="254">
        <f>SUM(LisäyksetVähennykset[[#This Row],[Överföring till sammanslagnings-understöd enligt prövning (-0,99 €/as)]:[Temporärt tillägg för att kompensera förändringen]])</f>
        <v>379384.49977213173</v>
      </c>
      <c r="N132" s="112"/>
    </row>
    <row r="133" spans="1:14" s="45" customFormat="1">
      <c r="A133" s="242">
        <v>422</v>
      </c>
      <c r="B133" s="242" t="s">
        <v>131</v>
      </c>
      <c r="C133" s="332">
        <v>-10268.280000000001</v>
      </c>
      <c r="D133" s="121">
        <v>-18773.32</v>
      </c>
      <c r="E133" s="121">
        <v>-10268.280000000001</v>
      </c>
      <c r="F133" s="121">
        <v>-103.72</v>
      </c>
      <c r="G133" s="121">
        <v>-233370</v>
      </c>
      <c r="H133" s="121">
        <v>-448113.4375</v>
      </c>
      <c r="I133" s="121">
        <v>-305531.87221808359</v>
      </c>
      <c r="J133" s="34">
        <v>5099.7715982188811</v>
      </c>
      <c r="K133" s="34">
        <v>-938354.37575403706</v>
      </c>
      <c r="L133" s="34">
        <v>359877.84468405892</v>
      </c>
      <c r="M133" s="254">
        <f>SUM(LisäyksetVähennykset[[#This Row],[Överföring till sammanslagnings-understöd enligt prövning (-0,99 €/as)]:[Temporärt tillägg för att kompensera förändringen]])</f>
        <v>-1599805.6691898429</v>
      </c>
      <c r="N133" s="112"/>
    </row>
    <row r="134" spans="1:14" s="45" customFormat="1">
      <c r="A134" s="242">
        <v>423</v>
      </c>
      <c r="B134" s="242" t="s">
        <v>132</v>
      </c>
      <c r="C134" s="332">
        <v>-20292.03</v>
      </c>
      <c r="D134" s="121">
        <v>-37099.57</v>
      </c>
      <c r="E134" s="121">
        <v>-20292.03</v>
      </c>
      <c r="F134" s="121">
        <v>-204.97</v>
      </c>
      <c r="G134" s="121">
        <v>-461182.5</v>
      </c>
      <c r="H134" s="121">
        <v>-422423.45500000002</v>
      </c>
      <c r="I134" s="121">
        <v>2689870.2971306173</v>
      </c>
      <c r="J134" s="34">
        <v>661307.62857140147</v>
      </c>
      <c r="K134" s="34">
        <v>-1854362.6725636809</v>
      </c>
      <c r="L134" s="34">
        <v>711185.51701592328</v>
      </c>
      <c r="M134" s="254">
        <f>SUM(LisäyksetVähennykset[[#This Row],[Överföring till sammanslagnings-understöd enligt prövning (-0,99 €/as)]:[Temporärt tillägg för att kompensera förändringen]])</f>
        <v>1246506.2151542613</v>
      </c>
      <c r="N134" s="112"/>
    </row>
    <row r="135" spans="1:14" s="45" customFormat="1">
      <c r="A135" s="240">
        <v>425</v>
      </c>
      <c r="B135" s="242" t="s">
        <v>133</v>
      </c>
      <c r="C135" s="332">
        <v>-10155.42</v>
      </c>
      <c r="D135" s="121">
        <v>-18566.98</v>
      </c>
      <c r="E135" s="121">
        <v>-10155.42</v>
      </c>
      <c r="F135" s="121">
        <v>-102.58</v>
      </c>
      <c r="G135" s="121">
        <v>-230805</v>
      </c>
      <c r="H135" s="121">
        <v>-161887.19500000001</v>
      </c>
      <c r="I135" s="121">
        <v>-657075.67096898332</v>
      </c>
      <c r="J135" s="121">
        <v>-1450118.6656580232</v>
      </c>
      <c r="K135" s="121">
        <v>-928040.80085662473</v>
      </c>
      <c r="L135" s="121">
        <v>355922.38052150758</v>
      </c>
      <c r="M135" s="254">
        <f>SUM(LisäyksetVähennykset[[#This Row],[Överföring till sammanslagnings-understöd enligt prövning (-0,99 €/as)]:[Temporärt tillägg för att kompensera förändringen]])</f>
        <v>-3110985.3519621235</v>
      </c>
      <c r="N135" s="112"/>
    </row>
    <row r="136" spans="1:14" s="45" customFormat="1">
      <c r="A136" s="242">
        <v>426</v>
      </c>
      <c r="B136" s="242" t="s">
        <v>134</v>
      </c>
      <c r="C136" s="332">
        <v>-11842.38</v>
      </c>
      <c r="D136" s="121">
        <v>-21651.22</v>
      </c>
      <c r="E136" s="121">
        <v>-11842.38</v>
      </c>
      <c r="F136" s="121">
        <v>-119.62</v>
      </c>
      <c r="G136" s="121">
        <v>-269145</v>
      </c>
      <c r="H136" s="121">
        <v>-444060.19750000001</v>
      </c>
      <c r="I136" s="121">
        <v>-1691326.9640593883</v>
      </c>
      <c r="J136" s="34">
        <v>-1117157.4694216459</v>
      </c>
      <c r="K136" s="34">
        <v>-1082201.6045863663</v>
      </c>
      <c r="L136" s="34">
        <v>415046.16063543316</v>
      </c>
      <c r="M136" s="254">
        <f>SUM(LisäyksetVähennykset[[#This Row],[Överföring till sammanslagnings-understöd enligt prövning (-0,99 €/as)]:[Temporärt tillägg för att kompensera förändringen]])</f>
        <v>-4234300.6749319676</v>
      </c>
      <c r="N136" s="112"/>
    </row>
    <row r="137" spans="1:14" s="45" customFormat="1">
      <c r="A137" s="242">
        <v>430</v>
      </c>
      <c r="B137" s="242" t="s">
        <v>135</v>
      </c>
      <c r="C137" s="332">
        <v>-15238.08</v>
      </c>
      <c r="D137" s="121">
        <v>-27859.52</v>
      </c>
      <c r="E137" s="121">
        <v>-15238.08</v>
      </c>
      <c r="F137" s="121">
        <v>-153.92000000000002</v>
      </c>
      <c r="G137" s="121">
        <v>-346320</v>
      </c>
      <c r="H137" s="121">
        <v>-540747.29385000002</v>
      </c>
      <c r="I137" s="121">
        <v>1259219.1591275749</v>
      </c>
      <c r="J137" s="34">
        <v>438049.50745146291</v>
      </c>
      <c r="K137" s="34">
        <v>-1392513.5510611394</v>
      </c>
      <c r="L137" s="34">
        <v>534057.05605254869</v>
      </c>
      <c r="M137" s="254">
        <f>SUM(LisäyksetVähennykset[[#This Row],[Överföring till sammanslagnings-understöd enligt prövning (-0,99 €/as)]:[Temporärt tillägg för att kompensera förändringen]])</f>
        <v>-106744.72227955295</v>
      </c>
      <c r="N137" s="112"/>
    </row>
    <row r="138" spans="1:14" s="45" customFormat="1">
      <c r="A138" s="242">
        <v>433</v>
      </c>
      <c r="B138" s="242" t="s">
        <v>136</v>
      </c>
      <c r="C138" s="332">
        <v>-7671.51</v>
      </c>
      <c r="D138" s="121">
        <v>-14025.69</v>
      </c>
      <c r="E138" s="121">
        <v>-7671.51</v>
      </c>
      <c r="F138" s="121">
        <v>-77.489999999999995</v>
      </c>
      <c r="G138" s="121">
        <v>-174352.5</v>
      </c>
      <c r="H138" s="121">
        <v>-257070.02</v>
      </c>
      <c r="I138" s="121">
        <v>54240.252231367471</v>
      </c>
      <c r="J138" s="34">
        <v>20606.524481259865</v>
      </c>
      <c r="K138" s="34">
        <v>-701051.68315831409</v>
      </c>
      <c r="L138" s="34">
        <v>268867.47189132014</v>
      </c>
      <c r="M138" s="254">
        <f>SUM(LisäyksetVähennykset[[#This Row],[Överföring till sammanslagnings-understöd enligt prövning (-0,99 €/as)]:[Temporärt tillägg för att kompensera förändringen]])</f>
        <v>-818206.1545543666</v>
      </c>
      <c r="N138" s="112"/>
    </row>
    <row r="139" spans="1:14" s="45" customFormat="1">
      <c r="A139" s="242">
        <v>434</v>
      </c>
      <c r="B139" s="242" t="s">
        <v>137</v>
      </c>
      <c r="C139" s="332">
        <v>-14422.32</v>
      </c>
      <c r="D139" s="121">
        <v>-26368.080000000002</v>
      </c>
      <c r="E139" s="121">
        <v>-14422.32</v>
      </c>
      <c r="F139" s="121">
        <v>-145.68</v>
      </c>
      <c r="G139" s="121">
        <v>-327780</v>
      </c>
      <c r="H139" s="121">
        <v>-575741.23250000004</v>
      </c>
      <c r="I139" s="121">
        <v>2251629.3192710802</v>
      </c>
      <c r="J139" s="34">
        <v>1157596.0690550767</v>
      </c>
      <c r="K139" s="34">
        <v>-1317966.3079430016</v>
      </c>
      <c r="L139" s="34">
        <v>505466.68350919499</v>
      </c>
      <c r="M139" s="254">
        <f>SUM(LisäyksetVähennykset[[#This Row],[Överföring till sammanslagnings-understöd enligt prövning (-0,99 €/as)]:[Temporärt tillägg för att kompensera förändringen]])</f>
        <v>1637846.13139235</v>
      </c>
      <c r="N139" s="112"/>
    </row>
    <row r="140" spans="1:14" s="45" customFormat="1">
      <c r="A140" s="242">
        <v>435</v>
      </c>
      <c r="B140" s="242" t="s">
        <v>138</v>
      </c>
      <c r="C140" s="332">
        <v>-685.08</v>
      </c>
      <c r="D140" s="121">
        <v>-1252.52</v>
      </c>
      <c r="E140" s="121">
        <v>-685.08</v>
      </c>
      <c r="F140" s="121">
        <v>-6.92</v>
      </c>
      <c r="G140" s="121">
        <v>-15570</v>
      </c>
      <c r="H140" s="121">
        <v>-12100.79</v>
      </c>
      <c r="I140" s="121">
        <v>386413.02982456383</v>
      </c>
      <c r="J140" s="34">
        <v>398643.91935570643</v>
      </c>
      <c r="K140" s="34">
        <v>-62605.209026397381</v>
      </c>
      <c r="L140" s="34">
        <v>24010.361407767912</v>
      </c>
      <c r="M140" s="254">
        <f>SUM(LisäyksetVähennykset[[#This Row],[Överföring till sammanslagnings-understöd enligt prövning (-0,99 €/as)]:[Temporärt tillägg för att kompensera förändringen]])</f>
        <v>716161.71156164061</v>
      </c>
      <c r="N140" s="112"/>
    </row>
    <row r="141" spans="1:14" s="45" customFormat="1">
      <c r="A141" s="242">
        <v>436</v>
      </c>
      <c r="B141" s="242" t="s">
        <v>139</v>
      </c>
      <c r="C141" s="332">
        <v>-1968.12</v>
      </c>
      <c r="D141" s="121">
        <v>-3598.28</v>
      </c>
      <c r="E141" s="121">
        <v>-1968.12</v>
      </c>
      <c r="F141" s="121">
        <v>-19.88</v>
      </c>
      <c r="G141" s="121">
        <v>-44730</v>
      </c>
      <c r="H141" s="121">
        <v>-32828.67</v>
      </c>
      <c r="I141" s="121">
        <v>-94109.188607009564</v>
      </c>
      <c r="J141" s="34">
        <v>-198042.53639674731</v>
      </c>
      <c r="K141" s="34">
        <v>-179854.27101803178</v>
      </c>
      <c r="L141" s="34">
        <v>68977.743466246538</v>
      </c>
      <c r="M141" s="254">
        <f>SUM(LisäyksetVähennykset[[#This Row],[Överföring till sammanslagnings-understöd enligt prövning (-0,99 €/as)]:[Temporärt tillägg för att kompensera förändringen]])</f>
        <v>-488141.32255554211</v>
      </c>
      <c r="N141" s="112"/>
    </row>
    <row r="142" spans="1:14" s="45" customFormat="1">
      <c r="A142" s="242">
        <v>440</v>
      </c>
      <c r="B142" s="242" t="s">
        <v>140</v>
      </c>
      <c r="C142" s="332">
        <v>-5674.68</v>
      </c>
      <c r="D142" s="121">
        <v>-10374.92</v>
      </c>
      <c r="E142" s="121">
        <v>-5674.68</v>
      </c>
      <c r="F142" s="121">
        <v>-57.32</v>
      </c>
      <c r="G142" s="121">
        <v>-128970</v>
      </c>
      <c r="H142" s="121">
        <v>-33531.86</v>
      </c>
      <c r="I142" s="121">
        <v>-1089533.1974779894</v>
      </c>
      <c r="J142" s="34">
        <v>-1161363.6266788817</v>
      </c>
      <c r="K142" s="34">
        <v>-518573.78343830898</v>
      </c>
      <c r="L142" s="34">
        <v>198883.51385740703</v>
      </c>
      <c r="M142" s="254">
        <f>SUM(LisäyksetVähennykset[[#This Row],[Överföring till sammanslagnings-understöd enligt prövning (-0,99 €/as)]:[Temporärt tillägg för att kompensera förändringen]])</f>
        <v>-2754870.5537377731</v>
      </c>
      <c r="N142" s="112"/>
    </row>
    <row r="143" spans="1:14" s="45" customFormat="1">
      <c r="A143" s="242">
        <v>441</v>
      </c>
      <c r="B143" s="242" t="s">
        <v>141</v>
      </c>
      <c r="C143" s="332">
        <v>-4376.79</v>
      </c>
      <c r="D143" s="121">
        <v>-8002.01</v>
      </c>
      <c r="E143" s="121">
        <v>-4376.79</v>
      </c>
      <c r="F143" s="121">
        <v>-44.21</v>
      </c>
      <c r="G143" s="121">
        <v>-99472.5</v>
      </c>
      <c r="H143" s="121">
        <v>-181562.26</v>
      </c>
      <c r="I143" s="121">
        <v>-771732.80704087787</v>
      </c>
      <c r="J143" s="34">
        <v>-208178.25878147365</v>
      </c>
      <c r="K143" s="34">
        <v>-399967.67211806768</v>
      </c>
      <c r="L143" s="34">
        <v>153395.67598806639</v>
      </c>
      <c r="M143" s="254">
        <f>SUM(LisäyksetVähennykset[[#This Row],[Överföring till sammanslagnings-understöd enligt prövning (-0,99 €/as)]:[Temporärt tillägg för att kompensera förändringen]])</f>
        <v>-1524317.6219523528</v>
      </c>
      <c r="N143" s="112"/>
    </row>
    <row r="144" spans="1:14" s="45" customFormat="1">
      <c r="A144" s="242">
        <v>444</v>
      </c>
      <c r="B144" s="242" t="s">
        <v>142</v>
      </c>
      <c r="C144" s="332">
        <v>-45352.89</v>
      </c>
      <c r="D144" s="121">
        <v>-82917.91</v>
      </c>
      <c r="E144" s="121">
        <v>-45352.89</v>
      </c>
      <c r="F144" s="121">
        <v>-458.11</v>
      </c>
      <c r="G144" s="121">
        <v>-1030747.5</v>
      </c>
      <c r="H144" s="121">
        <v>-2657114.5649999999</v>
      </c>
      <c r="I144" s="121">
        <v>2472289.9995598788</v>
      </c>
      <c r="J144" s="34">
        <v>3569751.2438464253</v>
      </c>
      <c r="K144" s="34">
        <v>-4144519.1195206512</v>
      </c>
      <c r="L144" s="34">
        <v>1589506.7434266701</v>
      </c>
      <c r="M144" s="254">
        <f>SUM(LisäyksetVähennykset[[#This Row],[Överföring till sammanslagnings-understöd enligt prövning (-0,99 €/as)]:[Temporärt tillägg för att kompensera förändringen]])</f>
        <v>-374914.99768767715</v>
      </c>
      <c r="N144" s="112"/>
    </row>
    <row r="145" spans="1:14" s="45" customFormat="1">
      <c r="A145" s="242">
        <v>445</v>
      </c>
      <c r="B145" s="242" t="s">
        <v>143</v>
      </c>
      <c r="C145" s="332">
        <v>-14841.09</v>
      </c>
      <c r="D145" s="121">
        <v>-27133.71</v>
      </c>
      <c r="E145" s="121">
        <v>-14841.09</v>
      </c>
      <c r="F145" s="121">
        <v>-149.91</v>
      </c>
      <c r="G145" s="121">
        <v>-337297.5</v>
      </c>
      <c r="H145" s="121">
        <v>-331528.68</v>
      </c>
      <c r="I145" s="121">
        <v>-4501784.1890666038</v>
      </c>
      <c r="J145" s="34">
        <v>-794556.59658177535</v>
      </c>
      <c r="K145" s="34">
        <v>-1356235.0990097155</v>
      </c>
      <c r="L145" s="34">
        <v>520143.53737550398</v>
      </c>
      <c r="M145" s="254">
        <f>SUM(LisäyksetVähennykset[[#This Row],[Överföring till sammanslagnings-understöd enligt prövning (-0,99 €/as)]:[Temporärt tillägg för att kompensera förändringen]])</f>
        <v>-6858224.3272825908</v>
      </c>
      <c r="N145" s="112"/>
    </row>
    <row r="146" spans="1:14" s="45" customFormat="1">
      <c r="A146" s="242">
        <v>475</v>
      </c>
      <c r="B146" s="242" t="s">
        <v>144</v>
      </c>
      <c r="C146" s="332">
        <v>-5424.21</v>
      </c>
      <c r="D146" s="121">
        <v>-9916.99</v>
      </c>
      <c r="E146" s="121">
        <v>-5424.21</v>
      </c>
      <c r="F146" s="121">
        <v>-54.79</v>
      </c>
      <c r="G146" s="121">
        <v>-123277.5</v>
      </c>
      <c r="H146" s="121">
        <v>-53528.464999999997</v>
      </c>
      <c r="I146" s="121">
        <v>-1369632.3485997785</v>
      </c>
      <c r="J146" s="34">
        <v>-982308.96335567965</v>
      </c>
      <c r="K146" s="34">
        <v>-495684.88476247294</v>
      </c>
      <c r="L146" s="34">
        <v>190105.1591808676</v>
      </c>
      <c r="M146" s="254">
        <f>SUM(LisäyksetVähennykset[[#This Row],[Överföring till sammanslagnings-understöd enligt prövning (-0,99 €/as)]:[Temporärt tillägg för att kompensera förändringen]])</f>
        <v>-2855147.2025370635</v>
      </c>
      <c r="N146" s="112"/>
    </row>
    <row r="147" spans="1:14" s="45" customFormat="1">
      <c r="A147" s="242">
        <v>480</v>
      </c>
      <c r="B147" s="242" t="s">
        <v>145</v>
      </c>
      <c r="C147" s="332">
        <v>-1958.22</v>
      </c>
      <c r="D147" s="121">
        <v>-3580.1800000000003</v>
      </c>
      <c r="E147" s="121">
        <v>-1958.22</v>
      </c>
      <c r="F147" s="121">
        <v>-19.78</v>
      </c>
      <c r="G147" s="121">
        <v>-44505</v>
      </c>
      <c r="H147" s="121">
        <v>-34075.519999999997</v>
      </c>
      <c r="I147" s="121">
        <v>111571.41106489858</v>
      </c>
      <c r="J147" s="34">
        <v>-3659.5639550630558</v>
      </c>
      <c r="K147" s="34">
        <v>-178949.5714656272</v>
      </c>
      <c r="L147" s="34">
        <v>68630.772925671859</v>
      </c>
      <c r="M147" s="254">
        <f>SUM(LisäyksetVähennykset[[#This Row],[Överföring till sammanslagnings-understöd enligt prövning (-0,99 €/as)]:[Temporärt tillägg för att kompensera förändringen]])</f>
        <v>-88503.87143011982</v>
      </c>
      <c r="N147" s="112"/>
    </row>
    <row r="148" spans="1:14" s="45" customFormat="1">
      <c r="A148" s="242">
        <v>481</v>
      </c>
      <c r="B148" s="242" t="s">
        <v>146</v>
      </c>
      <c r="C148" s="332">
        <v>-9545.58</v>
      </c>
      <c r="D148" s="121">
        <v>-17452.02</v>
      </c>
      <c r="E148" s="121">
        <v>-9545.58</v>
      </c>
      <c r="F148" s="121">
        <v>-96.42</v>
      </c>
      <c r="G148" s="121">
        <v>-216945</v>
      </c>
      <c r="H148" s="121">
        <v>-96933.797500000001</v>
      </c>
      <c r="I148" s="121">
        <v>327377.96851024253</v>
      </c>
      <c r="J148" s="34">
        <v>4740.8405081012779</v>
      </c>
      <c r="K148" s="34">
        <v>-872311.30842850229</v>
      </c>
      <c r="L148" s="34">
        <v>334548.99522210722</v>
      </c>
      <c r="M148" s="254">
        <f>SUM(LisäyksetVähennykset[[#This Row],[Överföring till sammanslagnings-understöd enligt prövning (-0,99 €/as)]:[Temporärt tillägg för att kompensera förändringen]])</f>
        <v>-556161.90168805118</v>
      </c>
      <c r="N148" s="112"/>
    </row>
    <row r="149" spans="1:14" s="45" customFormat="1">
      <c r="A149" s="242">
        <v>483</v>
      </c>
      <c r="B149" s="242" t="s">
        <v>147</v>
      </c>
      <c r="C149" s="332">
        <v>-1056.33</v>
      </c>
      <c r="D149" s="121">
        <v>-1931.27</v>
      </c>
      <c r="E149" s="121">
        <v>-1056.33</v>
      </c>
      <c r="F149" s="121">
        <v>-10.67</v>
      </c>
      <c r="G149" s="121">
        <v>-24007.5</v>
      </c>
      <c r="H149" s="121">
        <v>-36982.695</v>
      </c>
      <c r="I149" s="121">
        <v>-212166.39532572028</v>
      </c>
      <c r="J149" s="34">
        <v>-275535.03664816794</v>
      </c>
      <c r="K149" s="34">
        <v>-96531.44224156937</v>
      </c>
      <c r="L149" s="34">
        <v>37021.756679318438</v>
      </c>
      <c r="M149" s="254">
        <f>SUM(LisäyksetVähennykset[[#This Row],[Överföring till sammanslagnings-understöd enligt prövning (-0,99 €/as)]:[Temporärt tillägg för att kompensera förändringen]])</f>
        <v>-612255.91253613913</v>
      </c>
      <c r="N149" s="112"/>
    </row>
    <row r="150" spans="1:14" s="45" customFormat="1">
      <c r="A150" s="242">
        <v>484</v>
      </c>
      <c r="B150" s="242" t="s">
        <v>148</v>
      </c>
      <c r="C150" s="332">
        <v>-2937.33</v>
      </c>
      <c r="D150" s="121">
        <v>-5370.27</v>
      </c>
      <c r="E150" s="121">
        <v>-2937.33</v>
      </c>
      <c r="F150" s="121">
        <v>-29.67</v>
      </c>
      <c r="G150" s="121">
        <v>-66757.5</v>
      </c>
      <c r="H150" s="121">
        <v>-41013.089999999997</v>
      </c>
      <c r="I150" s="121">
        <v>-371346.06581088656</v>
      </c>
      <c r="J150" s="34">
        <v>68319.422661186181</v>
      </c>
      <c r="K150" s="34">
        <v>-268424.35719844082</v>
      </c>
      <c r="L150" s="34">
        <v>102946.15938850779</v>
      </c>
      <c r="M150" s="254">
        <f>SUM(LisäyksetVähennykset[[#This Row],[Överföring till sammanslagnings-understöd enligt prövning (-0,99 €/as)]:[Temporärt tillägg för att kompensera förändringen]])</f>
        <v>-587550.0309596333</v>
      </c>
      <c r="N150" s="112"/>
    </row>
    <row r="151" spans="1:14" s="45" customFormat="1">
      <c r="A151" s="242">
        <v>489</v>
      </c>
      <c r="B151" s="242" t="s">
        <v>149</v>
      </c>
      <c r="C151" s="332">
        <v>-1773.09</v>
      </c>
      <c r="D151" s="121">
        <v>-3241.71</v>
      </c>
      <c r="E151" s="121">
        <v>-1773.09</v>
      </c>
      <c r="F151" s="121">
        <v>-17.91</v>
      </c>
      <c r="G151" s="121">
        <v>-40297.5</v>
      </c>
      <c r="H151" s="121">
        <v>-34666.76</v>
      </c>
      <c r="I151" s="121">
        <v>633239.01053460699</v>
      </c>
      <c r="J151" s="34">
        <v>329982.20523277845</v>
      </c>
      <c r="K151" s="34">
        <v>-162031.68983566144</v>
      </c>
      <c r="L151" s="34">
        <v>62142.423816925329</v>
      </c>
      <c r="M151" s="254">
        <f>SUM(LisäyksetVähennykset[[#This Row],[Överföring till sammanslagnings-understöd enligt prövning (-0,99 €/as)]:[Temporärt tillägg för att kompensera förändringen]])</f>
        <v>781561.88974864944</v>
      </c>
      <c r="N151" s="112"/>
    </row>
    <row r="152" spans="1:14" s="45" customFormat="1">
      <c r="A152" s="242">
        <v>491</v>
      </c>
      <c r="B152" s="242" t="s">
        <v>150</v>
      </c>
      <c r="C152" s="332">
        <v>-51460.2</v>
      </c>
      <c r="D152" s="121">
        <v>-94083.8</v>
      </c>
      <c r="E152" s="121">
        <v>-51460.2</v>
      </c>
      <c r="F152" s="121">
        <v>-519.79999999999995</v>
      </c>
      <c r="G152" s="121">
        <v>-1169550</v>
      </c>
      <c r="H152" s="121">
        <v>-2821299.0830000001</v>
      </c>
      <c r="I152" s="121">
        <v>-12130052.307945328</v>
      </c>
      <c r="J152" s="34">
        <v>-5033268.7734156651</v>
      </c>
      <c r="K152" s="34">
        <v>-4702628.2733990401</v>
      </c>
      <c r="L152" s="34">
        <v>1803552.8699071908</v>
      </c>
      <c r="M152" s="254">
        <f>SUM(LisäyksetVähennykset[[#This Row],[Överföring till sammanslagnings-understöd enligt prövning (-0,99 €/as)]:[Temporärt tillägg för att kompensera förändringen]])</f>
        <v>-24250769.567852844</v>
      </c>
      <c r="N152" s="112"/>
    </row>
    <row r="153" spans="1:14" s="45" customFormat="1">
      <c r="A153" s="242">
        <v>494</v>
      </c>
      <c r="B153" s="242" t="s">
        <v>151</v>
      </c>
      <c r="C153" s="332">
        <v>-8793.18</v>
      </c>
      <c r="D153" s="121">
        <v>-16076.42</v>
      </c>
      <c r="E153" s="121">
        <v>-8793.18</v>
      </c>
      <c r="F153" s="121">
        <v>-88.820000000000007</v>
      </c>
      <c r="G153" s="121">
        <v>-199845</v>
      </c>
      <c r="H153" s="121">
        <v>-270538.83500000002</v>
      </c>
      <c r="I153" s="121">
        <v>-1684273.5612121855</v>
      </c>
      <c r="J153" s="34">
        <v>-1940590.0174546521</v>
      </c>
      <c r="K153" s="34">
        <v>-803554.14244575368</v>
      </c>
      <c r="L153" s="34">
        <v>308179.23413843149</v>
      </c>
      <c r="M153" s="254">
        <f>SUM(LisäyksetVähennykset[[#This Row],[Överföring till sammanslagnings-understöd enligt prövning (-0,99 €/as)]:[Temporärt tillägg för att kompensera förändringen]])</f>
        <v>-4624373.9219741598</v>
      </c>
      <c r="N153" s="112"/>
    </row>
    <row r="154" spans="1:14" s="45" customFormat="1">
      <c r="A154" s="242">
        <v>495</v>
      </c>
      <c r="B154" s="242" t="s">
        <v>152</v>
      </c>
      <c r="C154" s="332">
        <v>-1462.23</v>
      </c>
      <c r="D154" s="121">
        <v>-2673.37</v>
      </c>
      <c r="E154" s="121">
        <v>-1462.23</v>
      </c>
      <c r="F154" s="121">
        <v>-14.77</v>
      </c>
      <c r="G154" s="121">
        <v>-33232.5</v>
      </c>
      <c r="H154" s="121">
        <v>-61190.69</v>
      </c>
      <c r="I154" s="121">
        <v>-8204.042889708815</v>
      </c>
      <c r="J154" s="34">
        <v>1897.1725520682137</v>
      </c>
      <c r="K154" s="34">
        <v>-133624.12389015741</v>
      </c>
      <c r="L154" s="34">
        <v>51247.548842880351</v>
      </c>
      <c r="M154" s="254">
        <f>SUM(LisäyksetVähennykset[[#This Row],[Överföring till sammanslagnings-understöd enligt prövning (-0,99 €/as)]:[Temporärt tillägg för att kompensera förändringen]])</f>
        <v>-188719.23538491767</v>
      </c>
      <c r="N154" s="112"/>
    </row>
    <row r="155" spans="1:14" s="45" customFormat="1">
      <c r="A155" s="242">
        <v>498</v>
      </c>
      <c r="B155" s="242" t="s">
        <v>153</v>
      </c>
      <c r="C155" s="332">
        <v>-2258.19</v>
      </c>
      <c r="D155" s="121">
        <v>-4128.6099999999997</v>
      </c>
      <c r="E155" s="121">
        <v>-2258.19</v>
      </c>
      <c r="F155" s="121">
        <v>-22.81</v>
      </c>
      <c r="G155" s="121">
        <v>-51322.5</v>
      </c>
      <c r="H155" s="121">
        <v>-22698.26</v>
      </c>
      <c r="I155" s="121">
        <v>73354.581710006387</v>
      </c>
      <c r="J155" s="34">
        <v>581312.13613669772</v>
      </c>
      <c r="K155" s="34">
        <v>-206361.96790348616</v>
      </c>
      <c r="L155" s="34">
        <v>79143.980305084697</v>
      </c>
      <c r="M155" s="254">
        <f>SUM(LisäyksetVähennykset[[#This Row],[Överföring till sammanslagnings-understöd enligt prövning (-0,99 €/as)]:[Temporärt tillägg för att kompensera förändringen]])</f>
        <v>444760.17024830263</v>
      </c>
      <c r="N155" s="112"/>
    </row>
    <row r="156" spans="1:14" s="45" customFormat="1">
      <c r="A156" s="242">
        <v>499</v>
      </c>
      <c r="B156" s="242" t="s">
        <v>154</v>
      </c>
      <c r="C156" s="332">
        <v>-19465.38</v>
      </c>
      <c r="D156" s="121">
        <v>-35588.22</v>
      </c>
      <c r="E156" s="121">
        <v>-19465.38</v>
      </c>
      <c r="F156" s="121">
        <v>-196.62</v>
      </c>
      <c r="G156" s="121">
        <v>-442395</v>
      </c>
      <c r="H156" s="121">
        <v>-249149.9425</v>
      </c>
      <c r="I156" s="121">
        <v>1281107.2935538911</v>
      </c>
      <c r="J156" s="34">
        <v>9667.5384847839996</v>
      </c>
      <c r="K156" s="34">
        <v>-1778820.2599378978</v>
      </c>
      <c r="L156" s="34">
        <v>682213.47687793733</v>
      </c>
      <c r="M156" s="254">
        <f>SUM(LisäyksetVähennykset[[#This Row],[Överföring till sammanslagnings-understöd enligt prövning (-0,99 €/as)]:[Temporärt tillägg för att kompensera förändringen]])</f>
        <v>-572092.49352128548</v>
      </c>
      <c r="N156" s="112"/>
    </row>
    <row r="157" spans="1:14" s="45" customFormat="1">
      <c r="A157" s="242">
        <v>500</v>
      </c>
      <c r="B157" s="242" t="s">
        <v>155</v>
      </c>
      <c r="C157" s="332">
        <v>-10381.14</v>
      </c>
      <c r="D157" s="121">
        <v>-18979.66</v>
      </c>
      <c r="E157" s="121">
        <v>-10381.14</v>
      </c>
      <c r="F157" s="121">
        <v>-104.86</v>
      </c>
      <c r="G157" s="121">
        <v>-235935</v>
      </c>
      <c r="H157" s="121">
        <v>-200837.83499999999</v>
      </c>
      <c r="I157" s="121">
        <v>2704430.9146959474</v>
      </c>
      <c r="J157" s="34">
        <v>1285190.440215284</v>
      </c>
      <c r="K157" s="34">
        <v>-948667.95065144938</v>
      </c>
      <c r="L157" s="34">
        <v>363833.30884661031</v>
      </c>
      <c r="M157" s="254">
        <f>SUM(LisäyksetVähennykset[[#This Row],[Överföring till sammanslagnings-understöd enligt prövning (-0,99 €/as)]:[Temporärt tillägg för att kompensera förändringen]])</f>
        <v>2928167.0781063926</v>
      </c>
      <c r="N157" s="112"/>
    </row>
    <row r="158" spans="1:14" s="45" customFormat="1">
      <c r="A158" s="242">
        <v>503</v>
      </c>
      <c r="B158" s="242" t="s">
        <v>156</v>
      </c>
      <c r="C158" s="332">
        <v>-7463.61</v>
      </c>
      <c r="D158" s="121">
        <v>-13645.59</v>
      </c>
      <c r="E158" s="121">
        <v>-7463.61</v>
      </c>
      <c r="F158" s="121">
        <v>-75.39</v>
      </c>
      <c r="G158" s="121">
        <v>-169627.5</v>
      </c>
      <c r="H158" s="121">
        <v>-152616.57500000001</v>
      </c>
      <c r="I158" s="121">
        <v>-628372.56171772804</v>
      </c>
      <c r="J158" s="34">
        <v>-759135.11666541337</v>
      </c>
      <c r="K158" s="34">
        <v>-682052.99255781772</v>
      </c>
      <c r="L158" s="34">
        <v>261581.09053925186</v>
      </c>
      <c r="M158" s="254">
        <f>SUM(LisäyksetVähennykset[[#This Row],[Överföring till sammanslagnings-understöd enligt prövning (-0,99 €/as)]:[Temporärt tillägg för att kompensera förändringen]])</f>
        <v>-2158871.8554017073</v>
      </c>
      <c r="N158" s="112"/>
    </row>
    <row r="159" spans="1:14" s="45" customFormat="1">
      <c r="A159" s="242">
        <v>504</v>
      </c>
      <c r="B159" s="242" t="s">
        <v>157</v>
      </c>
      <c r="C159" s="332">
        <v>-1746.36</v>
      </c>
      <c r="D159" s="121">
        <v>-3192.84</v>
      </c>
      <c r="E159" s="121">
        <v>-1746.36</v>
      </c>
      <c r="F159" s="121">
        <v>-17.64</v>
      </c>
      <c r="G159" s="121">
        <v>-39690</v>
      </c>
      <c r="H159" s="121">
        <v>-63438.855000000003</v>
      </c>
      <c r="I159" s="121">
        <v>-480931.45170114934</v>
      </c>
      <c r="J159" s="34">
        <v>-174777.81529521823</v>
      </c>
      <c r="K159" s="34">
        <v>-159589.00104416904</v>
      </c>
      <c r="L159" s="34">
        <v>61205.603357373693</v>
      </c>
      <c r="M159" s="254">
        <f>SUM(LisäyksetVähennykset[[#This Row],[Överföring till sammanslagnings-understöd enligt prövning (-0,99 €/as)]:[Temporärt tillägg för att kompensera förändringen]])</f>
        <v>-863924.71968316287</v>
      </c>
      <c r="N159" s="112"/>
    </row>
    <row r="160" spans="1:14" s="45" customFormat="1">
      <c r="A160" s="242">
        <v>505</v>
      </c>
      <c r="B160" s="242" t="s">
        <v>158</v>
      </c>
      <c r="C160" s="332">
        <v>-20702.88</v>
      </c>
      <c r="D160" s="121">
        <v>-37850.720000000001</v>
      </c>
      <c r="E160" s="121">
        <v>-20702.88</v>
      </c>
      <c r="F160" s="121">
        <v>-209.12</v>
      </c>
      <c r="G160" s="121">
        <v>-470520</v>
      </c>
      <c r="H160" s="121">
        <v>-805752.06030000001</v>
      </c>
      <c r="I160" s="121">
        <v>-689453.45907624206</v>
      </c>
      <c r="J160" s="34">
        <v>-7158.2585109192814</v>
      </c>
      <c r="K160" s="34">
        <v>-1891907.7039884713</v>
      </c>
      <c r="L160" s="34">
        <v>725584.79444977245</v>
      </c>
      <c r="M160" s="254">
        <f>SUM(LisäyksetVähennykset[[#This Row],[Överföring till sammanslagnings-understöd enligt prövning (-0,99 €/as)]:[Temporärt tillägg för att kompensera förändringen]])</f>
        <v>-3218672.2874258598</v>
      </c>
      <c r="N160" s="112"/>
    </row>
    <row r="161" spans="1:14" s="45" customFormat="1">
      <c r="A161" s="242">
        <v>507</v>
      </c>
      <c r="B161" s="242" t="s">
        <v>159</v>
      </c>
      <c r="C161" s="332">
        <v>-5508.36</v>
      </c>
      <c r="D161" s="121">
        <v>-10070.84</v>
      </c>
      <c r="E161" s="121">
        <v>-5508.36</v>
      </c>
      <c r="F161" s="121">
        <v>-55.64</v>
      </c>
      <c r="G161" s="121">
        <v>-125190</v>
      </c>
      <c r="H161" s="121">
        <v>-210707.63500000001</v>
      </c>
      <c r="I161" s="121">
        <v>-778872.56072240649</v>
      </c>
      <c r="J161" s="34">
        <v>-76178.122286481695</v>
      </c>
      <c r="K161" s="34">
        <v>-503374.83095791191</v>
      </c>
      <c r="L161" s="34">
        <v>193054.40877575238</v>
      </c>
      <c r="M161" s="254">
        <f>SUM(LisäyksetVähennykset[[#This Row],[Överföring till sammanslagnings-understöd enligt prövning (-0,99 €/as)]:[Temporärt tillägg för att kompensera förändringen]])</f>
        <v>-1522411.9401910477</v>
      </c>
      <c r="N161" s="112"/>
    </row>
    <row r="162" spans="1:14" s="45" customFormat="1">
      <c r="A162" s="242">
        <v>508</v>
      </c>
      <c r="B162" s="242" t="s">
        <v>160</v>
      </c>
      <c r="C162" s="332">
        <v>-9266.4</v>
      </c>
      <c r="D162" s="121">
        <v>-16941.600000000002</v>
      </c>
      <c r="E162" s="121">
        <v>-9266.4</v>
      </c>
      <c r="F162" s="121">
        <v>-93.600000000000009</v>
      </c>
      <c r="G162" s="121">
        <v>-210600</v>
      </c>
      <c r="H162" s="121">
        <v>-505410.18910000002</v>
      </c>
      <c r="I162" s="121">
        <v>-838485.16698785278</v>
      </c>
      <c r="J162" s="34">
        <v>-492522.30838188279</v>
      </c>
      <c r="K162" s="34">
        <v>-846798.78105069289</v>
      </c>
      <c r="L162" s="34">
        <v>324764.42597790121</v>
      </c>
      <c r="M162" s="254">
        <f>SUM(LisäyksetVähennykset[[#This Row],[Överföring till sammanslagnings-understöd enligt prövning (-0,99 €/as)]:[Temporärt tillägg för att kompensera förändringen]])</f>
        <v>-2604620.0195425274</v>
      </c>
      <c r="N162" s="112"/>
    </row>
    <row r="163" spans="1:14" s="45" customFormat="1">
      <c r="A163" s="242">
        <v>529</v>
      </c>
      <c r="B163" s="242" t="s">
        <v>161</v>
      </c>
      <c r="C163" s="332">
        <v>-19651.5</v>
      </c>
      <c r="D163" s="121">
        <v>-35928.5</v>
      </c>
      <c r="E163" s="121">
        <v>-19651.5</v>
      </c>
      <c r="F163" s="121">
        <v>-198.5</v>
      </c>
      <c r="G163" s="121">
        <v>-446625</v>
      </c>
      <c r="H163" s="121">
        <v>-554322.26249999995</v>
      </c>
      <c r="I163" s="121">
        <v>4326281.6549170716</v>
      </c>
      <c r="J163" s="34">
        <v>952929.11478100612</v>
      </c>
      <c r="K163" s="34">
        <v>-1795828.6115231041</v>
      </c>
      <c r="L163" s="34">
        <v>688736.52304074133</v>
      </c>
      <c r="M163" s="254">
        <f>SUM(LisäyksetVähennykset[[#This Row],[Överföring till sammanslagnings-understöd enligt prövning (-0,99 €/as)]:[Temporärt tillägg för att kompensera förändringen]])</f>
        <v>3095741.4187157149</v>
      </c>
      <c r="N163" s="112"/>
    </row>
    <row r="164" spans="1:14" s="45" customFormat="1">
      <c r="A164" s="242">
        <v>531</v>
      </c>
      <c r="B164" s="242" t="s">
        <v>162</v>
      </c>
      <c r="C164" s="332">
        <v>-5021.28</v>
      </c>
      <c r="D164" s="121">
        <v>-9180.32</v>
      </c>
      <c r="E164" s="121">
        <v>-5021.28</v>
      </c>
      <c r="F164" s="121">
        <v>-50.72</v>
      </c>
      <c r="G164" s="121">
        <v>-114120</v>
      </c>
      <c r="H164" s="121">
        <v>-143782.83749999999</v>
      </c>
      <c r="I164" s="121">
        <v>-1124023.1332962255</v>
      </c>
      <c r="J164" s="34">
        <v>-1000241.5866294442</v>
      </c>
      <c r="K164" s="34">
        <v>-458863.61297960626</v>
      </c>
      <c r="L164" s="34">
        <v>175983.4581794781</v>
      </c>
      <c r="M164" s="254">
        <f>SUM(LisäyksetVähennykset[[#This Row],[Överföring till sammanslagnings-understöd enligt prövning (-0,99 €/as)]:[Temporärt tillägg för att kompensera förändringen]])</f>
        <v>-2684321.3122257977</v>
      </c>
      <c r="N164" s="112"/>
    </row>
    <row r="165" spans="1:14" s="45" customFormat="1">
      <c r="A165" s="242">
        <v>535</v>
      </c>
      <c r="B165" s="242" t="s">
        <v>163</v>
      </c>
      <c r="C165" s="332">
        <v>-10314.81</v>
      </c>
      <c r="D165" s="121">
        <v>-18858.39</v>
      </c>
      <c r="E165" s="121">
        <v>-10314.81</v>
      </c>
      <c r="F165" s="121">
        <v>-104.19</v>
      </c>
      <c r="G165" s="121">
        <v>-234427.5</v>
      </c>
      <c r="H165" s="121">
        <v>-235103.72500000001</v>
      </c>
      <c r="I165" s="121">
        <v>429892.18568184361</v>
      </c>
      <c r="J165" s="34">
        <v>-360918.46046346228</v>
      </c>
      <c r="K165" s="34">
        <v>-942606.46365033858</v>
      </c>
      <c r="L165" s="34">
        <v>361508.60622475995</v>
      </c>
      <c r="M165" s="254">
        <f>SUM(LisäyksetVähennykset[[#This Row],[Överföring till sammanslagnings-understöd enligt prövning (-0,99 €/as)]:[Temporärt tillägg för att kompensera förändringen]])</f>
        <v>-1021247.5572071974</v>
      </c>
      <c r="N165" s="112"/>
    </row>
    <row r="166" spans="1:14" s="45" customFormat="1">
      <c r="A166" s="242">
        <v>536</v>
      </c>
      <c r="B166" s="242" t="s">
        <v>164</v>
      </c>
      <c r="C166" s="332">
        <v>-34992.54</v>
      </c>
      <c r="D166" s="121">
        <v>-63976.26</v>
      </c>
      <c r="E166" s="121">
        <v>-34992.54</v>
      </c>
      <c r="F166" s="121">
        <v>-353.46</v>
      </c>
      <c r="G166" s="121">
        <v>-795285</v>
      </c>
      <c r="H166" s="121">
        <v>-1643810.3174999999</v>
      </c>
      <c r="I166" s="121">
        <v>-1472683.6671168597</v>
      </c>
      <c r="J166" s="34">
        <v>-864760.66701380664</v>
      </c>
      <c r="K166" s="34">
        <v>-3197751.0379292513</v>
      </c>
      <c r="L166" s="34">
        <v>1226402.0727152668</v>
      </c>
      <c r="M166" s="254">
        <f>SUM(LisäyksetVähennykset[[#This Row],[Överföring till sammanslagnings-understöd enligt prövning (-0,99 €/as)]:[Temporärt tillägg för att kompensera förändringen]])</f>
        <v>-6882203.4168446502</v>
      </c>
      <c r="N166" s="112"/>
    </row>
    <row r="167" spans="1:14" s="45" customFormat="1">
      <c r="A167" s="242">
        <v>538</v>
      </c>
      <c r="B167" s="242" t="s">
        <v>165</v>
      </c>
      <c r="C167" s="332">
        <v>-4597.5600000000004</v>
      </c>
      <c r="D167" s="121">
        <v>-8405.64</v>
      </c>
      <c r="E167" s="121">
        <v>-4597.5600000000004</v>
      </c>
      <c r="F167" s="121">
        <v>-46.44</v>
      </c>
      <c r="G167" s="121">
        <v>-104490</v>
      </c>
      <c r="H167" s="121">
        <v>-51360.747499999998</v>
      </c>
      <c r="I167" s="121">
        <v>3898.6838013950255</v>
      </c>
      <c r="J167" s="34">
        <v>-206415.34504788092</v>
      </c>
      <c r="K167" s="34">
        <v>-420142.47213668993</v>
      </c>
      <c r="L167" s="34">
        <v>161133.11904288176</v>
      </c>
      <c r="M167" s="254">
        <f>SUM(LisäyksetVähennykset[[#This Row],[Överföring till sammanslagnings-understöd enligt prövning (-0,99 €/as)]:[Temporärt tillägg för att kompensera förändringen]])</f>
        <v>-635023.96184029407</v>
      </c>
      <c r="N167" s="112"/>
    </row>
    <row r="168" spans="1:14" s="45" customFormat="1">
      <c r="A168" s="242">
        <v>541</v>
      </c>
      <c r="B168" s="242" t="s">
        <v>166</v>
      </c>
      <c r="C168" s="332">
        <v>-9150.57</v>
      </c>
      <c r="D168" s="121">
        <v>-16729.830000000002</v>
      </c>
      <c r="E168" s="121">
        <v>-9150.57</v>
      </c>
      <c r="F168" s="121">
        <v>-92.43</v>
      </c>
      <c r="G168" s="121">
        <v>-207967.5</v>
      </c>
      <c r="H168" s="121">
        <v>-328769.23499999999</v>
      </c>
      <c r="I168" s="121">
        <v>2447775.2254937766</v>
      </c>
      <c r="J168" s="34">
        <v>1662750.2368185597</v>
      </c>
      <c r="K168" s="34">
        <v>-836213.79628755921</v>
      </c>
      <c r="L168" s="34">
        <v>320704.87065317744</v>
      </c>
      <c r="M168" s="254">
        <f>SUM(LisäyksetVähennykset[[#This Row],[Överföring till sammanslagnings-understöd enligt prövning (-0,99 €/as)]:[Temporärt tillägg för att kompensera förändringen]])</f>
        <v>3023156.4016779549</v>
      </c>
      <c r="N168" s="112"/>
    </row>
    <row r="169" spans="1:14" s="45" customFormat="1">
      <c r="A169" s="242">
        <v>543</v>
      </c>
      <c r="B169" s="242" t="s">
        <v>167</v>
      </c>
      <c r="C169" s="332">
        <v>-44013.42</v>
      </c>
      <c r="D169" s="121">
        <v>-80468.98</v>
      </c>
      <c r="E169" s="121">
        <v>-44013.42</v>
      </c>
      <c r="F169" s="121">
        <v>-444.58</v>
      </c>
      <c r="G169" s="121">
        <v>-1000305</v>
      </c>
      <c r="H169" s="121">
        <v>-1773385.575</v>
      </c>
      <c r="I169" s="121">
        <v>5228666.4970606994</v>
      </c>
      <c r="J169" s="34">
        <v>2990732.435531389</v>
      </c>
      <c r="K169" s="34">
        <v>-4022113.2700803103</v>
      </c>
      <c r="L169" s="34">
        <v>1542561.629286916</v>
      </c>
      <c r="M169" s="254">
        <f>SUM(LisäyksetVähennykset[[#This Row],[Överföring till sammanslagnings-understöd enligt prövning (-0,99 €/as)]:[Temporärt tillägg för att kompensera förändringen]])</f>
        <v>2797216.3167986944</v>
      </c>
      <c r="N169" s="112"/>
    </row>
    <row r="170" spans="1:14" s="45" customFormat="1">
      <c r="A170" s="242">
        <v>545</v>
      </c>
      <c r="B170" s="242" t="s">
        <v>168</v>
      </c>
      <c r="C170" s="332">
        <v>-9488.16</v>
      </c>
      <c r="D170" s="121">
        <v>-17347.04</v>
      </c>
      <c r="E170" s="121">
        <v>-9488.16</v>
      </c>
      <c r="F170" s="121">
        <v>-95.84</v>
      </c>
      <c r="G170" s="121">
        <v>-215640</v>
      </c>
      <c r="H170" s="121">
        <v>-79379.12</v>
      </c>
      <c r="I170" s="121">
        <v>1843044.0596636783</v>
      </c>
      <c r="J170" s="34">
        <v>1425004.0646821237</v>
      </c>
      <c r="K170" s="34">
        <v>-867064.05102455569</v>
      </c>
      <c r="L170" s="34">
        <v>332536.56608677405</v>
      </c>
      <c r="M170" s="254">
        <f>SUM(LisäyksetVähennykset[[#This Row],[Överföring till sammanslagnings-understöd enligt prövning (-0,99 €/as)]:[Temporärt tillägg för att kompensera förändringen]])</f>
        <v>2402082.3194080205</v>
      </c>
      <c r="N170" s="112"/>
    </row>
    <row r="171" spans="1:14" s="45" customFormat="1">
      <c r="A171" s="242">
        <v>560</v>
      </c>
      <c r="B171" s="242" t="s">
        <v>169</v>
      </c>
      <c r="C171" s="332">
        <v>-15577.65</v>
      </c>
      <c r="D171" s="121">
        <v>-28480.350000000002</v>
      </c>
      <c r="E171" s="121">
        <v>-15577.65</v>
      </c>
      <c r="F171" s="121">
        <v>-157.35</v>
      </c>
      <c r="G171" s="121">
        <v>-354037.5</v>
      </c>
      <c r="H171" s="121">
        <v>-709485.97499999998</v>
      </c>
      <c r="I171" s="121">
        <v>140866.56848577116</v>
      </c>
      <c r="J171" s="34">
        <v>7736.6858945212198</v>
      </c>
      <c r="K171" s="34">
        <v>-1423544.7457086167</v>
      </c>
      <c r="L171" s="34">
        <v>545958.14559426019</v>
      </c>
      <c r="M171" s="254">
        <f>SUM(LisäyksetVähennykset[[#This Row],[Överföring till sammanslagnings-understöd enligt prövning (-0,99 €/as)]:[Temporärt tillägg för att kompensera förändringen]])</f>
        <v>-1852299.8207340641</v>
      </c>
      <c r="N171" s="112"/>
    </row>
    <row r="172" spans="1:14" s="45" customFormat="1">
      <c r="A172" s="242">
        <v>561</v>
      </c>
      <c r="B172" s="242" t="s">
        <v>170</v>
      </c>
      <c r="C172" s="332">
        <v>-1303.83</v>
      </c>
      <c r="D172" s="121">
        <v>-2383.77</v>
      </c>
      <c r="E172" s="121">
        <v>-1303.83</v>
      </c>
      <c r="F172" s="121">
        <v>-13.17</v>
      </c>
      <c r="G172" s="121">
        <v>-29632.5</v>
      </c>
      <c r="H172" s="121">
        <v>-19956.45</v>
      </c>
      <c r="I172" s="121">
        <v>397799.26799250866</v>
      </c>
      <c r="J172" s="34">
        <v>315999.25419367111</v>
      </c>
      <c r="K172" s="34">
        <v>-119148.93105168403</v>
      </c>
      <c r="L172" s="34">
        <v>45696.020193685457</v>
      </c>
      <c r="M172" s="254">
        <f>SUM(LisäyksetVähennykset[[#This Row],[Överföring till sammanslagnings-understöd enligt prövning (-0,99 €/as)]:[Temporärt tillägg för att kompensera förändringen]])</f>
        <v>585752.06132818118</v>
      </c>
      <c r="N172" s="112"/>
    </row>
    <row r="173" spans="1:14" s="45" customFormat="1">
      <c r="A173" s="242">
        <v>562</v>
      </c>
      <c r="B173" s="242" t="s">
        <v>171</v>
      </c>
      <c r="C173" s="332">
        <v>-8845.65</v>
      </c>
      <c r="D173" s="121">
        <v>-16172.35</v>
      </c>
      <c r="E173" s="121">
        <v>-8845.65</v>
      </c>
      <c r="F173" s="121">
        <v>-89.350000000000009</v>
      </c>
      <c r="G173" s="121">
        <v>-201037.5</v>
      </c>
      <c r="H173" s="121">
        <v>-271039.6225</v>
      </c>
      <c r="I173" s="121">
        <v>-16000.239089833281</v>
      </c>
      <c r="J173" s="34">
        <v>-4736.9200800910085</v>
      </c>
      <c r="K173" s="34">
        <v>-808349.05007349805</v>
      </c>
      <c r="L173" s="34">
        <v>310018.17800347728</v>
      </c>
      <c r="M173" s="254">
        <f>SUM(LisäyksetVähennykset[[#This Row],[Överföring till sammanslagnings-understöd enligt prövning (-0,99 €/as)]:[Temporärt tillägg för att kompensera förändringen]])</f>
        <v>-1025098.1537399451</v>
      </c>
      <c r="N173" s="112"/>
    </row>
    <row r="174" spans="1:14" s="45" customFormat="1">
      <c r="A174" s="242">
        <v>563</v>
      </c>
      <c r="B174" s="242" t="s">
        <v>172</v>
      </c>
      <c r="C174" s="332">
        <v>-6954.75</v>
      </c>
      <c r="D174" s="121">
        <v>-12715.25</v>
      </c>
      <c r="E174" s="121">
        <v>-6954.75</v>
      </c>
      <c r="F174" s="121">
        <v>-70.25</v>
      </c>
      <c r="G174" s="121">
        <v>-158062.5</v>
      </c>
      <c r="H174" s="121">
        <v>-202190.71</v>
      </c>
      <c r="I174" s="121">
        <v>-676870.36458423827</v>
      </c>
      <c r="J174" s="34">
        <v>-1008528.6421063918</v>
      </c>
      <c r="K174" s="34">
        <v>-635551.43556422193</v>
      </c>
      <c r="L174" s="34">
        <v>243746.80475371325</v>
      </c>
      <c r="M174" s="254">
        <f>SUM(LisäyksetVähennykset[[#This Row],[Överföring till sammanslagnings-understöd enligt prövning (-0,99 €/as)]:[Temporärt tillägg för att kompensera förändringen]])</f>
        <v>-2464151.8475011387</v>
      </c>
      <c r="N174" s="112"/>
    </row>
    <row r="175" spans="1:14" s="45" customFormat="1">
      <c r="A175" s="242">
        <v>564</v>
      </c>
      <c r="B175" s="242" t="s">
        <v>173</v>
      </c>
      <c r="C175" s="332">
        <v>-209729.52</v>
      </c>
      <c r="D175" s="121">
        <v>-383444.88</v>
      </c>
      <c r="E175" s="121">
        <v>-209729.52</v>
      </c>
      <c r="F175" s="121">
        <v>-2118.48</v>
      </c>
      <c r="G175" s="121">
        <v>-4766580</v>
      </c>
      <c r="H175" s="121">
        <v>-11371140.5185</v>
      </c>
      <c r="I175" s="121">
        <v>-15371324.843891574</v>
      </c>
      <c r="J175" s="34">
        <v>-5515089.056940225</v>
      </c>
      <c r="K175" s="34">
        <v>-19165879.077780683</v>
      </c>
      <c r="L175" s="34">
        <v>7350501.5079664979</v>
      </c>
      <c r="M175" s="254">
        <f>SUM(LisäyksetVähennykset[[#This Row],[Överföring till sammanslagnings-understöd enligt prövning (-0,99 €/as)]:[Temporärt tillägg för att kompensera förändringen]])</f>
        <v>-49644534.389145993</v>
      </c>
      <c r="N175" s="112"/>
    </row>
    <row r="176" spans="1:14" s="45" customFormat="1">
      <c r="A176" s="242">
        <v>576</v>
      </c>
      <c r="B176" s="242" t="s">
        <v>174</v>
      </c>
      <c r="C176" s="332">
        <v>-2722.5</v>
      </c>
      <c r="D176" s="121">
        <v>-4977.5</v>
      </c>
      <c r="E176" s="121">
        <v>-2722.5</v>
      </c>
      <c r="F176" s="121">
        <v>-27.5</v>
      </c>
      <c r="G176" s="121">
        <v>-61875</v>
      </c>
      <c r="H176" s="121">
        <v>-79106.404999999999</v>
      </c>
      <c r="I176" s="121">
        <v>360555.22111073241</v>
      </c>
      <c r="J176" s="34">
        <v>365893.67107542342</v>
      </c>
      <c r="K176" s="34">
        <v>-248792.37691126126</v>
      </c>
      <c r="L176" s="34">
        <v>95416.898658037215</v>
      </c>
      <c r="M176" s="254">
        <f>SUM(LisäyksetVähennykset[[#This Row],[Överföring till sammanslagnings-understöd enligt prövning (-0,99 €/as)]:[Temporärt tillägg för att kompensera förändringen]])</f>
        <v>421642.00893293181</v>
      </c>
      <c r="N176" s="112"/>
    </row>
    <row r="177" spans="1:14" s="45" customFormat="1">
      <c r="A177" s="242">
        <v>577</v>
      </c>
      <c r="B177" s="242" t="s">
        <v>175</v>
      </c>
      <c r="C177" s="332">
        <v>-11026.62</v>
      </c>
      <c r="D177" s="121">
        <v>-20159.78</v>
      </c>
      <c r="E177" s="121">
        <v>-11026.62</v>
      </c>
      <c r="F177" s="121">
        <v>-111.38</v>
      </c>
      <c r="G177" s="121">
        <v>-250605</v>
      </c>
      <c r="H177" s="121">
        <v>-375507.49</v>
      </c>
      <c r="I177" s="121">
        <v>318668.26495614124</v>
      </c>
      <c r="J177" s="34">
        <v>-74359.986335513808</v>
      </c>
      <c r="K177" s="34">
        <v>-1007654.3614682284</v>
      </c>
      <c r="L177" s="34">
        <v>386455.78809207946</v>
      </c>
      <c r="M177" s="254">
        <f>SUM(LisäyksetVähennykset[[#This Row],[Överföring till sammanslagnings-understöd enligt prövning (-0,99 €/as)]:[Temporärt tillägg för att kompensera förändringen]])</f>
        <v>-1045327.1847555215</v>
      </c>
      <c r="N177" s="112"/>
    </row>
    <row r="178" spans="1:14" s="45" customFormat="1">
      <c r="A178" s="242">
        <v>578</v>
      </c>
      <c r="B178" s="242" t="s">
        <v>176</v>
      </c>
      <c r="C178" s="332">
        <v>-3069</v>
      </c>
      <c r="D178" s="121">
        <v>-5611</v>
      </c>
      <c r="E178" s="121">
        <v>-3069</v>
      </c>
      <c r="F178" s="121">
        <v>-31</v>
      </c>
      <c r="G178" s="121">
        <v>-69750</v>
      </c>
      <c r="H178" s="121">
        <v>-119593.35</v>
      </c>
      <c r="I178" s="121">
        <v>-339947.6782272585</v>
      </c>
      <c r="J178" s="34">
        <v>-253096.79800633944</v>
      </c>
      <c r="K178" s="34">
        <v>-280456.86124542181</v>
      </c>
      <c r="L178" s="34">
        <v>107560.86757815105</v>
      </c>
      <c r="M178" s="254">
        <f>SUM(LisäyksetVähennykset[[#This Row],[Överföring till sammanslagnings-understöd enligt prövning (-0,99 €/as)]:[Temporärt tillägg för att kompensera förändringen]])</f>
        <v>-967063.81990086858</v>
      </c>
      <c r="N178" s="112"/>
    </row>
    <row r="179" spans="1:14" s="45" customFormat="1">
      <c r="A179" s="242">
        <v>580</v>
      </c>
      <c r="B179" s="242" t="s">
        <v>177</v>
      </c>
      <c r="C179" s="332">
        <v>-4393.62</v>
      </c>
      <c r="D179" s="121">
        <v>-8032.7800000000007</v>
      </c>
      <c r="E179" s="121">
        <v>-4393.62</v>
      </c>
      <c r="F179" s="121">
        <v>-44.38</v>
      </c>
      <c r="G179" s="121">
        <v>-99855</v>
      </c>
      <c r="H179" s="121">
        <v>-127250.505</v>
      </c>
      <c r="I179" s="121">
        <v>-343148.19433847629</v>
      </c>
      <c r="J179" s="34">
        <v>2182.1043533451016</v>
      </c>
      <c r="K179" s="34">
        <v>-401505.66135715548</v>
      </c>
      <c r="L179" s="34">
        <v>153985.52590704334</v>
      </c>
      <c r="M179" s="254">
        <f>SUM(LisäyksetVähennykset[[#This Row],[Överföring till sammanslagnings-understöd enligt prövning (-0,99 €/as)]:[Temporärt tillägg för att kompensera förändringen]])</f>
        <v>-832456.13043524325</v>
      </c>
      <c r="N179" s="112"/>
    </row>
    <row r="180" spans="1:14" s="45" customFormat="1">
      <c r="A180" s="242">
        <v>581</v>
      </c>
      <c r="B180" s="242" t="s">
        <v>178</v>
      </c>
      <c r="C180" s="332">
        <v>-6177.6</v>
      </c>
      <c r="D180" s="121">
        <v>-11294.4</v>
      </c>
      <c r="E180" s="121">
        <v>-6177.6</v>
      </c>
      <c r="F180" s="121">
        <v>-62.4</v>
      </c>
      <c r="G180" s="121">
        <v>-140400</v>
      </c>
      <c r="H180" s="121">
        <v>-208326.95499999999</v>
      </c>
      <c r="I180" s="121">
        <v>-642821.91530364996</v>
      </c>
      <c r="J180" s="34">
        <v>-441934.71870183945</v>
      </c>
      <c r="K180" s="34">
        <v>-564532.52070046193</v>
      </c>
      <c r="L180" s="34">
        <v>216509.61731860082</v>
      </c>
      <c r="M180" s="254">
        <f>SUM(LisäyksetVähennykset[[#This Row],[Överföring till sammanslagnings-understöd enligt prövning (-0,99 €/as)]:[Temporärt tillägg för att kompensera förändringen]])</f>
        <v>-1805218.4923873504</v>
      </c>
      <c r="N180" s="112"/>
    </row>
    <row r="181" spans="1:14" s="45" customFormat="1">
      <c r="A181" s="242">
        <v>583</v>
      </c>
      <c r="B181" s="242" t="s">
        <v>179</v>
      </c>
      <c r="C181" s="332">
        <v>-937.53</v>
      </c>
      <c r="D181" s="121">
        <v>-1714.0700000000002</v>
      </c>
      <c r="E181" s="121">
        <v>-937.53</v>
      </c>
      <c r="F181" s="121">
        <v>-9.4700000000000006</v>
      </c>
      <c r="G181" s="121">
        <v>-21307.5</v>
      </c>
      <c r="H181" s="121">
        <v>-11595.81</v>
      </c>
      <c r="I181" s="121">
        <v>-506479.02569192811</v>
      </c>
      <c r="J181" s="34">
        <v>331319.00541115989</v>
      </c>
      <c r="K181" s="34">
        <v>-85675.047612714334</v>
      </c>
      <c r="L181" s="34">
        <v>32858.110192422275</v>
      </c>
      <c r="M181" s="254">
        <f>SUM(LisäyksetVähennykset[[#This Row],[Överföring till sammanslagnings-understöd enligt prövning (-0,99 €/as)]:[Temporärt tillägg för att kompensera förändringen]])</f>
        <v>-264478.86770106031</v>
      </c>
      <c r="N181" s="112"/>
    </row>
    <row r="182" spans="1:14" s="45" customFormat="1">
      <c r="A182" s="242">
        <v>584</v>
      </c>
      <c r="B182" s="242" t="s">
        <v>180</v>
      </c>
      <c r="C182" s="332">
        <v>-2626.47</v>
      </c>
      <c r="D182" s="121">
        <v>-4801.93</v>
      </c>
      <c r="E182" s="121">
        <v>-2626.47</v>
      </c>
      <c r="F182" s="121">
        <v>-26.53</v>
      </c>
      <c r="G182" s="121">
        <v>-59692.5</v>
      </c>
      <c r="H182" s="121">
        <v>-39412.205000000002</v>
      </c>
      <c r="I182" s="121">
        <v>-416568.57535736274</v>
      </c>
      <c r="J182" s="34">
        <v>-411119.26931228035</v>
      </c>
      <c r="K182" s="34">
        <v>-240016.79125293679</v>
      </c>
      <c r="L182" s="34">
        <v>92051.284414462818</v>
      </c>
      <c r="M182" s="254">
        <f>SUM(LisäyksetVähennykset[[#This Row],[Överföring till sammanslagnings-understöd enligt prövning (-0,99 €/as)]:[Temporärt tillägg för att kompensera förändringen]])</f>
        <v>-1084839.456508117</v>
      </c>
      <c r="N182" s="112"/>
    </row>
    <row r="183" spans="1:14" s="45" customFormat="1">
      <c r="A183" s="242">
        <v>588</v>
      </c>
      <c r="B183" s="242" t="s">
        <v>181</v>
      </c>
      <c r="C183" s="332">
        <v>-1584</v>
      </c>
      <c r="D183" s="121">
        <v>-2896</v>
      </c>
      <c r="E183" s="121">
        <v>-1584</v>
      </c>
      <c r="F183" s="121">
        <v>-16</v>
      </c>
      <c r="G183" s="121">
        <v>-36000</v>
      </c>
      <c r="H183" s="121">
        <v>-45103.695</v>
      </c>
      <c r="I183" s="121">
        <v>-632824.65545089217</v>
      </c>
      <c r="J183" s="34">
        <v>-349464.43342796603</v>
      </c>
      <c r="K183" s="34">
        <v>-144751.92838473382</v>
      </c>
      <c r="L183" s="34">
        <v>55515.286491948929</v>
      </c>
      <c r="M183" s="254">
        <f>SUM(LisäyksetVähennykset[[#This Row],[Överföring till sammanslagnings-understöd enligt prövning (-0,99 €/as)]:[Temporärt tillägg för att kompensera förändringen]])</f>
        <v>-1158709.4257716432</v>
      </c>
      <c r="N183" s="112"/>
    </row>
    <row r="184" spans="1:14" s="45" customFormat="1">
      <c r="A184" s="242">
        <v>592</v>
      </c>
      <c r="B184" s="242" t="s">
        <v>182</v>
      </c>
      <c r="C184" s="332">
        <v>-3614.49</v>
      </c>
      <c r="D184" s="121">
        <v>-6608.31</v>
      </c>
      <c r="E184" s="121">
        <v>-3614.49</v>
      </c>
      <c r="F184" s="121">
        <v>-36.51</v>
      </c>
      <c r="G184" s="121">
        <v>-82147.5</v>
      </c>
      <c r="H184" s="121">
        <v>-114209.13250000001</v>
      </c>
      <c r="I184" s="121">
        <v>-424131.91293202521</v>
      </c>
      <c r="J184" s="34">
        <v>-305666.61641452974</v>
      </c>
      <c r="K184" s="34">
        <v>-330305.80658291449</v>
      </c>
      <c r="L184" s="34">
        <v>126678.94436381596</v>
      </c>
      <c r="M184" s="254">
        <f>SUM(LisäyksetVähennykset[[#This Row],[Överföring till sammanslagnings-understöd enligt prövning (-0,99 €/as)]:[Temporärt tillägg för att kompensera förändringen]])</f>
        <v>-1143655.8240656534</v>
      </c>
      <c r="N184" s="112"/>
    </row>
    <row r="185" spans="1:14" s="45" customFormat="1">
      <c r="A185" s="242">
        <v>593</v>
      </c>
      <c r="B185" s="242" t="s">
        <v>183</v>
      </c>
      <c r="C185" s="332">
        <v>-16906.23</v>
      </c>
      <c r="D185" s="121">
        <v>-30909.370000000003</v>
      </c>
      <c r="E185" s="121">
        <v>-16906.23</v>
      </c>
      <c r="F185" s="121">
        <v>-170.77</v>
      </c>
      <c r="G185" s="121">
        <v>-384232.5</v>
      </c>
      <c r="H185" s="121">
        <v>-836614.88425</v>
      </c>
      <c r="I185" s="121">
        <v>-1530435.8362037388</v>
      </c>
      <c r="J185" s="34">
        <v>-1444954.01317142</v>
      </c>
      <c r="K185" s="34">
        <v>-1544955.4256413123</v>
      </c>
      <c r="L185" s="34">
        <v>592521.59213938238</v>
      </c>
      <c r="M185" s="254">
        <f>SUM(LisäyksetVähennykset[[#This Row],[Överföring till sammanslagnings-understöd enligt prövning (-0,99 €/as)]:[Temporärt tillägg för att kompensera förändringen]])</f>
        <v>-5213563.6671270877</v>
      </c>
      <c r="N185" s="112"/>
    </row>
    <row r="186" spans="1:14" s="45" customFormat="1">
      <c r="A186" s="242">
        <v>595</v>
      </c>
      <c r="B186" s="242" t="s">
        <v>184</v>
      </c>
      <c r="C186" s="332">
        <v>-4098.6000000000004</v>
      </c>
      <c r="D186" s="121">
        <v>-7493.4000000000005</v>
      </c>
      <c r="E186" s="121">
        <v>-4098.6000000000004</v>
      </c>
      <c r="F186" s="121">
        <v>-41.4</v>
      </c>
      <c r="G186" s="121">
        <v>-93150</v>
      </c>
      <c r="H186" s="121">
        <v>-141915.08499999999</v>
      </c>
      <c r="I186" s="121">
        <v>974846.0326094483</v>
      </c>
      <c r="J186" s="34">
        <v>290413.5964835753</v>
      </c>
      <c r="K186" s="34">
        <v>-374545.61469549878</v>
      </c>
      <c r="L186" s="34">
        <v>143645.80379791785</v>
      </c>
      <c r="M186" s="254">
        <f>SUM(LisäyksetVähennykset[[#This Row],[Överföring till sammanslagnings-understöd enligt prövning (-0,99 €/as)]:[Temporärt tillägg för att kompensera förändringen]])</f>
        <v>783562.73319544271</v>
      </c>
      <c r="N186" s="112"/>
    </row>
    <row r="187" spans="1:14" s="45" customFormat="1">
      <c r="A187" s="242">
        <v>598</v>
      </c>
      <c r="B187" s="242" t="s">
        <v>185</v>
      </c>
      <c r="C187" s="332">
        <v>-19014.93</v>
      </c>
      <c r="D187" s="121">
        <v>-34764.67</v>
      </c>
      <c r="E187" s="121">
        <v>-19014.93</v>
      </c>
      <c r="F187" s="121">
        <v>-192.07</v>
      </c>
      <c r="G187" s="121">
        <v>-432157.5</v>
      </c>
      <c r="H187" s="121">
        <v>-952106.79700000002</v>
      </c>
      <c r="I187" s="121">
        <v>-7093329.5605405187</v>
      </c>
      <c r="J187" s="34">
        <v>-3652338.5770628252</v>
      </c>
      <c r="K187" s="34">
        <v>-1737656.4303034891</v>
      </c>
      <c r="L187" s="34">
        <v>666426.31728178938</v>
      </c>
      <c r="M187" s="254">
        <f>SUM(LisäyksetVähennykset[[#This Row],[Överföring till sammanslagnings-understöd enligt prövning (-0,99 €/as)]:[Temporärt tillägg för att kompensera förändringen]])</f>
        <v>-13274149.147625044</v>
      </c>
      <c r="N187" s="112"/>
    </row>
    <row r="188" spans="1:14" s="45" customFormat="1">
      <c r="A188" s="242">
        <v>599</v>
      </c>
      <c r="B188" s="242" t="s">
        <v>186</v>
      </c>
      <c r="C188" s="332">
        <v>-11093.94</v>
      </c>
      <c r="D188" s="121">
        <v>-20282.86</v>
      </c>
      <c r="E188" s="121">
        <v>-11093.94</v>
      </c>
      <c r="F188" s="121">
        <v>-112.06</v>
      </c>
      <c r="G188" s="121">
        <v>-252135</v>
      </c>
      <c r="H188" s="121">
        <v>-93152.381450000001</v>
      </c>
      <c r="I188" s="121">
        <v>-1978766.8261578125</v>
      </c>
      <c r="J188" s="34">
        <v>-1773551.2402943368</v>
      </c>
      <c r="K188" s="34">
        <v>-1013806.3184245796</v>
      </c>
      <c r="L188" s="34">
        <v>388815.18776798731</v>
      </c>
      <c r="M188" s="254">
        <f>SUM(LisäyksetVähennykset[[#This Row],[Överföring till sammanslagnings-understöd enligt prövning (-0,99 €/as)]:[Temporärt tillägg för att kompensera förändringen]])</f>
        <v>-4765179.3785587419</v>
      </c>
      <c r="N188" s="112"/>
    </row>
    <row r="189" spans="1:14" s="45" customFormat="1">
      <c r="A189" s="242">
        <v>601</v>
      </c>
      <c r="B189" s="242" t="s">
        <v>187</v>
      </c>
      <c r="C189" s="332">
        <v>-3748.14</v>
      </c>
      <c r="D189" s="121">
        <v>-6852.66</v>
      </c>
      <c r="E189" s="121">
        <v>-3748.14</v>
      </c>
      <c r="F189" s="121">
        <v>-37.86</v>
      </c>
      <c r="G189" s="121">
        <v>-85185</v>
      </c>
      <c r="H189" s="121">
        <v>-102081.715</v>
      </c>
      <c r="I189" s="121">
        <v>774899.24333972821</v>
      </c>
      <c r="J189" s="34">
        <v>385626.97846902756</v>
      </c>
      <c r="K189" s="34">
        <v>-342519.25054037641</v>
      </c>
      <c r="L189" s="34">
        <v>131363.04666157416</v>
      </c>
      <c r="M189" s="254">
        <f>SUM(LisäyksetVähennykset[[#This Row],[Överföring till sammanslagnings-understöd enligt prövning (-0,99 €/as)]:[Temporärt tillägg för att kompensera förändringen]])</f>
        <v>747716.50292995351</v>
      </c>
      <c r="N189" s="112"/>
    </row>
    <row r="190" spans="1:14" s="45" customFormat="1">
      <c r="A190" s="242">
        <v>604</v>
      </c>
      <c r="B190" s="242" t="s">
        <v>188</v>
      </c>
      <c r="C190" s="332">
        <v>-20200.95</v>
      </c>
      <c r="D190" s="121">
        <v>-36933.050000000003</v>
      </c>
      <c r="E190" s="121">
        <v>-20200.95</v>
      </c>
      <c r="F190" s="121">
        <v>-204.05</v>
      </c>
      <c r="G190" s="121">
        <v>-459112.5</v>
      </c>
      <c r="H190" s="121">
        <v>-654006.495</v>
      </c>
      <c r="I190" s="121">
        <v>3957315.9614879279</v>
      </c>
      <c r="J190" s="34">
        <v>1826221.6649488076</v>
      </c>
      <c r="K190" s="34">
        <v>-1846039.4366815586</v>
      </c>
      <c r="L190" s="34">
        <v>707993.38804263622</v>
      </c>
      <c r="M190" s="254">
        <f>SUM(LisäyksetVähennykset[[#This Row],[Överföring till sammanslagnings-understöd enligt prövning (-0,99 €/as)]:[Temporärt tillägg för att kompensera förändringen]])</f>
        <v>3454833.5827978132</v>
      </c>
      <c r="N190" s="112"/>
    </row>
    <row r="191" spans="1:14" s="45" customFormat="1">
      <c r="A191" s="242">
        <v>607</v>
      </c>
      <c r="B191" s="242" t="s">
        <v>189</v>
      </c>
      <c r="C191" s="332">
        <v>-4043.16</v>
      </c>
      <c r="D191" s="121">
        <v>-7392.04</v>
      </c>
      <c r="E191" s="121">
        <v>-4043.16</v>
      </c>
      <c r="F191" s="121">
        <v>-40.840000000000003</v>
      </c>
      <c r="G191" s="121">
        <v>-91890</v>
      </c>
      <c r="H191" s="121">
        <v>-153895.74</v>
      </c>
      <c r="I191" s="121">
        <v>-553947.34675723885</v>
      </c>
      <c r="J191" s="34">
        <v>-128692.53619673556</v>
      </c>
      <c r="K191" s="34">
        <v>-369479.29720203311</v>
      </c>
      <c r="L191" s="34">
        <v>141702.76877069965</v>
      </c>
      <c r="M191" s="254">
        <f>SUM(LisäyksetVähennykset[[#This Row],[Överföring till sammanslagnings-understöd enligt prövning (-0,99 €/as)]:[Temporärt tillägg för att kompensera förändringen]])</f>
        <v>-1171721.351385308</v>
      </c>
      <c r="N191" s="112"/>
    </row>
    <row r="192" spans="1:14" s="45" customFormat="1">
      <c r="A192" s="242">
        <v>608</v>
      </c>
      <c r="B192" s="242" t="s">
        <v>190</v>
      </c>
      <c r="C192" s="332">
        <v>-1960.2</v>
      </c>
      <c r="D192" s="121">
        <v>-3583.8</v>
      </c>
      <c r="E192" s="121">
        <v>-1960.2</v>
      </c>
      <c r="F192" s="121">
        <v>-19.8</v>
      </c>
      <c r="G192" s="121">
        <v>-44550</v>
      </c>
      <c r="H192" s="121">
        <v>-38206.934999999998</v>
      </c>
      <c r="I192" s="121">
        <v>-196405.88805883913</v>
      </c>
      <c r="J192" s="34">
        <v>-137939.70556105376</v>
      </c>
      <c r="K192" s="34">
        <v>-179130.51137610813</v>
      </c>
      <c r="L192" s="34">
        <v>68700.167033786798</v>
      </c>
      <c r="M192" s="254">
        <f>SUM(LisäyksetVähennykset[[#This Row],[Överföring till sammanslagnings-understöd enligt prövning (-0,99 €/as)]:[Temporärt tillägg för att kompensera förändringen]])</f>
        <v>-535056.87296221429</v>
      </c>
      <c r="N192" s="112"/>
    </row>
    <row r="193" spans="1:14" s="45" customFormat="1">
      <c r="A193" s="242">
        <v>609</v>
      </c>
      <c r="B193" s="242" t="s">
        <v>191</v>
      </c>
      <c r="C193" s="332">
        <v>-82372.95</v>
      </c>
      <c r="D193" s="121">
        <v>-150601.05000000002</v>
      </c>
      <c r="E193" s="121">
        <v>-82372.95</v>
      </c>
      <c r="F193" s="121">
        <v>-832.05000000000007</v>
      </c>
      <c r="G193" s="121">
        <v>-1872112.5</v>
      </c>
      <c r="H193" s="121">
        <v>-4534034.6824500002</v>
      </c>
      <c r="I193" s="121">
        <v>-15803381.020001132</v>
      </c>
      <c r="J193" s="34">
        <v>-4228464.7265034141</v>
      </c>
      <c r="K193" s="34">
        <v>-7527552.6257823613</v>
      </c>
      <c r="L193" s="34">
        <v>2886968.3828516314</v>
      </c>
      <c r="M193" s="254">
        <f>SUM(LisäyksetVähennykset[[#This Row],[Överföring till sammanslagnings-understöd enligt prövning (-0,99 €/as)]:[Temporärt tillägg för att kompensera förändringen]])</f>
        <v>-31394756.171885274</v>
      </c>
      <c r="N193" s="112"/>
    </row>
    <row r="194" spans="1:14" s="45" customFormat="1">
      <c r="A194" s="240">
        <v>611</v>
      </c>
      <c r="B194" s="242" t="s">
        <v>192</v>
      </c>
      <c r="C194" s="332">
        <v>-4960.8900000000003</v>
      </c>
      <c r="D194" s="121">
        <v>-9069.91</v>
      </c>
      <c r="E194" s="121">
        <v>-4960.8900000000003</v>
      </c>
      <c r="F194" s="121">
        <v>-50.11</v>
      </c>
      <c r="G194" s="121">
        <v>-112747.5</v>
      </c>
      <c r="H194" s="121">
        <v>-106489.645</v>
      </c>
      <c r="I194" s="121">
        <v>515497.77452653029</v>
      </c>
      <c r="J194" s="121">
        <v>150474.38077836184</v>
      </c>
      <c r="K194" s="121">
        <v>-453344.9457099383</v>
      </c>
      <c r="L194" s="121">
        <v>173866.93788197255</v>
      </c>
      <c r="M194" s="254">
        <f>SUM(LisäyksetVähennykset[[#This Row],[Överföring till sammanslagnings-understöd enligt prövning (-0,99 €/as)]:[Temporärt tillägg för att kompensera förändringen]])</f>
        <v>148215.20247692641</v>
      </c>
      <c r="N194" s="112"/>
    </row>
    <row r="195" spans="1:14" s="45" customFormat="1">
      <c r="A195" s="242">
        <v>614</v>
      </c>
      <c r="B195" s="242" t="s">
        <v>193</v>
      </c>
      <c r="C195" s="332">
        <v>-2969.0099999999998</v>
      </c>
      <c r="D195" s="121">
        <v>-5428.1900000000005</v>
      </c>
      <c r="E195" s="121">
        <v>-2969.0099999999998</v>
      </c>
      <c r="F195" s="121">
        <v>-29.990000000000002</v>
      </c>
      <c r="G195" s="121">
        <v>-67477.5</v>
      </c>
      <c r="H195" s="121">
        <v>-40823.815000000002</v>
      </c>
      <c r="I195" s="121">
        <v>-682854.07260318694</v>
      </c>
      <c r="J195" s="34">
        <v>-411228.793474084</v>
      </c>
      <c r="K195" s="34">
        <v>-271319.39576613548</v>
      </c>
      <c r="L195" s="34">
        <v>104056.46511834676</v>
      </c>
      <c r="M195" s="254">
        <f>SUM(LisäyksetVähennykset[[#This Row],[Överföring till sammanslagnings-understöd enligt prövning (-0,99 €/as)]:[Temporärt tillägg för att kompensera förändringen]])</f>
        <v>-1381043.3117250598</v>
      </c>
      <c r="N195" s="112"/>
    </row>
    <row r="196" spans="1:14" s="45" customFormat="1">
      <c r="A196" s="242">
        <v>615</v>
      </c>
      <c r="B196" s="242" t="s">
        <v>194</v>
      </c>
      <c r="C196" s="332">
        <v>-7526.97</v>
      </c>
      <c r="D196" s="121">
        <v>-13761.43</v>
      </c>
      <c r="E196" s="121">
        <v>-7526.97</v>
      </c>
      <c r="F196" s="121">
        <v>-76.03</v>
      </c>
      <c r="G196" s="121">
        <v>-171067.5</v>
      </c>
      <c r="H196" s="121">
        <v>-260506.4215</v>
      </c>
      <c r="I196" s="121">
        <v>2045003.2647729912</v>
      </c>
      <c r="J196" s="34">
        <v>348662.56352347316</v>
      </c>
      <c r="K196" s="34">
        <v>-687843.06969320704</v>
      </c>
      <c r="L196" s="34">
        <v>263801.70199892978</v>
      </c>
      <c r="M196" s="254">
        <f>SUM(LisäyksetVähennykset[[#This Row],[Överföring till sammanslagnings-understöd enligt prövning (-0,99 €/as)]:[Temporärt tillägg för att kompensera förändringen]])</f>
        <v>1509159.139102187</v>
      </c>
      <c r="N196" s="112"/>
    </row>
    <row r="197" spans="1:14" s="45" customFormat="1">
      <c r="A197" s="242">
        <v>616</v>
      </c>
      <c r="B197" s="242" t="s">
        <v>195</v>
      </c>
      <c r="C197" s="332">
        <v>-1788.93</v>
      </c>
      <c r="D197" s="121">
        <v>-3270.67</v>
      </c>
      <c r="E197" s="121">
        <v>-1788.93</v>
      </c>
      <c r="F197" s="121">
        <v>-18.07</v>
      </c>
      <c r="G197" s="121">
        <v>-40657.5</v>
      </c>
      <c r="H197" s="121">
        <v>-46000.584999999999</v>
      </c>
      <c r="I197" s="121">
        <v>-211965.65066090974</v>
      </c>
      <c r="J197" s="34">
        <v>-150098.51403204093</v>
      </c>
      <c r="K197" s="34">
        <v>-163479.20911950877</v>
      </c>
      <c r="L197" s="34">
        <v>62697.576681844817</v>
      </c>
      <c r="M197" s="254">
        <f>SUM(LisäyksetVähennykset[[#This Row],[Överföring till sammanslagnings-understöd enligt prövning (-0,99 €/as)]:[Temporärt tillägg för att kompensera förändringen]])</f>
        <v>-556370.48213061469</v>
      </c>
      <c r="N197" s="112"/>
    </row>
    <row r="198" spans="1:14" s="45" customFormat="1">
      <c r="A198" s="242">
        <v>619</v>
      </c>
      <c r="B198" s="242" t="s">
        <v>196</v>
      </c>
      <c r="C198" s="332">
        <v>-2648.25</v>
      </c>
      <c r="D198" s="121">
        <v>-4841.75</v>
      </c>
      <c r="E198" s="121">
        <v>-2648.25</v>
      </c>
      <c r="F198" s="121">
        <v>-26.75</v>
      </c>
      <c r="G198" s="121">
        <v>-60187.5</v>
      </c>
      <c r="H198" s="121">
        <v>-103190.68</v>
      </c>
      <c r="I198" s="121">
        <v>773432.83632583905</v>
      </c>
      <c r="J198" s="34">
        <v>385588.69198247936</v>
      </c>
      <c r="K198" s="34">
        <v>-242007.13026822687</v>
      </c>
      <c r="L198" s="34">
        <v>92814.619603727115</v>
      </c>
      <c r="M198" s="254">
        <f>SUM(LisäyksetVähennykset[[#This Row],[Överföring till sammanslagnings-understöd enligt prövning (-0,99 €/as)]:[Temporärt tillägg för att kompensera förändringen]])</f>
        <v>836285.83764381858</v>
      </c>
      <c r="N198" s="112"/>
    </row>
    <row r="199" spans="1:14" s="45" customFormat="1">
      <c r="A199" s="242">
        <v>620</v>
      </c>
      <c r="B199" s="246" t="s">
        <v>197</v>
      </c>
      <c r="C199" s="332">
        <v>-2356.1999999999998</v>
      </c>
      <c r="D199" s="121">
        <v>-4307.8</v>
      </c>
      <c r="E199" s="121">
        <v>-2356.1999999999998</v>
      </c>
      <c r="F199" s="121">
        <v>-23.8</v>
      </c>
      <c r="G199" s="121">
        <v>-53550</v>
      </c>
      <c r="H199" s="121">
        <v>-53154.83</v>
      </c>
      <c r="I199" s="121">
        <v>279794.15762421762</v>
      </c>
      <c r="J199" s="34">
        <v>334799.49566403922</v>
      </c>
      <c r="K199" s="34">
        <v>-215318.49347229156</v>
      </c>
      <c r="L199" s="34">
        <v>82578.988656774032</v>
      </c>
      <c r="M199" s="254">
        <f>SUM(LisäyksetVähennykset[[#This Row],[Överföring till sammanslagnings-understöd enligt prövning (-0,99 €/as)]:[Temporärt tillägg för att kompensera förändringen]])</f>
        <v>366105.31847273931</v>
      </c>
      <c r="N199" s="112"/>
    </row>
    <row r="200" spans="1:14" s="45" customFormat="1">
      <c r="A200" s="242">
        <v>623</v>
      </c>
      <c r="B200" s="242" t="s">
        <v>198</v>
      </c>
      <c r="C200" s="332">
        <v>-2085.9299999999998</v>
      </c>
      <c r="D200" s="121">
        <v>-3813.67</v>
      </c>
      <c r="E200" s="121">
        <v>-2085.9299999999998</v>
      </c>
      <c r="F200" s="121">
        <v>-21.07</v>
      </c>
      <c r="G200" s="121">
        <v>-47407.5</v>
      </c>
      <c r="H200" s="121">
        <v>-44494.63</v>
      </c>
      <c r="I200" s="121">
        <v>507283.70732909255</v>
      </c>
      <c r="J200" s="34">
        <v>102483.9124196209</v>
      </c>
      <c r="K200" s="34">
        <v>-190620.19569164637</v>
      </c>
      <c r="L200" s="34">
        <v>73106.692899085247</v>
      </c>
      <c r="M200" s="254">
        <f>SUM(LisäyksetVähennykset[[#This Row],[Överföring till sammanslagnings-understöd enligt prövning (-0,99 €/as)]:[Temporärt tillägg för att kompensera förändringen]])</f>
        <v>392345.38695615233</v>
      </c>
      <c r="N200" s="112"/>
    </row>
    <row r="201" spans="1:14" s="45" customFormat="1">
      <c r="A201" s="242">
        <v>624</v>
      </c>
      <c r="B201" s="242" t="s">
        <v>199</v>
      </c>
      <c r="C201" s="332">
        <v>-5065.83</v>
      </c>
      <c r="D201" s="121">
        <v>-9261.77</v>
      </c>
      <c r="E201" s="121">
        <v>-5065.83</v>
      </c>
      <c r="F201" s="121">
        <v>-51.17</v>
      </c>
      <c r="G201" s="121">
        <v>-115132.5</v>
      </c>
      <c r="H201" s="121">
        <v>-138170.23999999999</v>
      </c>
      <c r="I201" s="121">
        <v>725224.5341950088</v>
      </c>
      <c r="J201" s="34">
        <v>807320.4270418348</v>
      </c>
      <c r="K201" s="34">
        <v>-462934.76096542692</v>
      </c>
      <c r="L201" s="34">
        <v>177544.82561206416</v>
      </c>
      <c r="M201" s="254">
        <f>SUM(LisäyksetVähennykset[[#This Row],[Överföring till sammanslagnings-understöd enligt prövning (-0,99 €/as)]:[Temporärt tillägg för att kompensera förändringen]])</f>
        <v>974407.68588348082</v>
      </c>
      <c r="N201" s="112"/>
    </row>
    <row r="202" spans="1:14" s="45" customFormat="1">
      <c r="A202" s="242">
        <v>625</v>
      </c>
      <c r="B202" s="242" t="s">
        <v>200</v>
      </c>
      <c r="C202" s="332">
        <v>-2961.09</v>
      </c>
      <c r="D202" s="121">
        <v>-5413.71</v>
      </c>
      <c r="E202" s="121">
        <v>-2961.09</v>
      </c>
      <c r="F202" s="121">
        <v>-29.91</v>
      </c>
      <c r="G202" s="121">
        <v>-67297.5</v>
      </c>
      <c r="H202" s="121">
        <v>-42655.72</v>
      </c>
      <c r="I202" s="121">
        <v>865861.16857590759</v>
      </c>
      <c r="J202" s="34">
        <v>526626.33335370081</v>
      </c>
      <c r="K202" s="34">
        <v>-270595.63612421183</v>
      </c>
      <c r="L202" s="34">
        <v>103778.88868588702</v>
      </c>
      <c r="M202" s="254">
        <f>SUM(LisäyksetVähennykset[[#This Row],[Överföring till sammanslagnings-understöd enligt prövning (-0,99 €/as)]:[Temporärt tillägg för att kompensera förändringen]])</f>
        <v>1104351.7344912835</v>
      </c>
      <c r="N202" s="112"/>
    </row>
    <row r="203" spans="1:14" s="45" customFormat="1">
      <c r="A203" s="242">
        <v>626</v>
      </c>
      <c r="B203" s="242" t="s">
        <v>201</v>
      </c>
      <c r="C203" s="332">
        <v>-4786.6499999999996</v>
      </c>
      <c r="D203" s="121">
        <v>-8751.35</v>
      </c>
      <c r="E203" s="121">
        <v>-4786.6499999999996</v>
      </c>
      <c r="F203" s="121">
        <v>-48.35</v>
      </c>
      <c r="G203" s="121">
        <v>-108787.5</v>
      </c>
      <c r="H203" s="121">
        <v>-169729.86499999999</v>
      </c>
      <c r="I203" s="121">
        <v>-811116.38456218399</v>
      </c>
      <c r="J203" s="34">
        <v>-634809.28631877387</v>
      </c>
      <c r="K203" s="34">
        <v>-437422.23358761758</v>
      </c>
      <c r="L203" s="34">
        <v>167760.25636785818</v>
      </c>
      <c r="M203" s="254">
        <f>SUM(LisäyksetVähennykset[[#This Row],[Överföring till sammanslagnings-understöd enligt prövning (-0,99 €/as)]:[Temporärt tillägg för att kompensera förändringen]])</f>
        <v>-2012478.013100717</v>
      </c>
      <c r="N203" s="112"/>
    </row>
    <row r="204" spans="1:14" s="45" customFormat="1">
      <c r="A204" s="242">
        <v>630</v>
      </c>
      <c r="B204" s="242" t="s">
        <v>202</v>
      </c>
      <c r="C204" s="332">
        <v>-1618.65</v>
      </c>
      <c r="D204" s="121">
        <v>-2959.35</v>
      </c>
      <c r="E204" s="121">
        <v>-1618.65</v>
      </c>
      <c r="F204" s="121">
        <v>-16.350000000000001</v>
      </c>
      <c r="G204" s="121">
        <v>-36787.5</v>
      </c>
      <c r="H204" s="121">
        <v>-19969.455000000002</v>
      </c>
      <c r="I204" s="121">
        <v>-213102.76600538479</v>
      </c>
      <c r="J204" s="34">
        <v>-356484.73215177376</v>
      </c>
      <c r="K204" s="34">
        <v>-147918.37681814987</v>
      </c>
      <c r="L204" s="34">
        <v>56729.683383960313</v>
      </c>
      <c r="M204" s="254">
        <f>SUM(LisäyksetVähennykset[[#This Row],[Överföring till sammanslagnings-understöd enligt prövning (-0,99 €/as)]:[Temporärt tillägg för att kompensera förändringen]])</f>
        <v>-723746.14659134811</v>
      </c>
      <c r="N204" s="112"/>
    </row>
    <row r="205" spans="1:14" s="45" customFormat="1">
      <c r="A205" s="242">
        <v>631</v>
      </c>
      <c r="B205" s="242" t="s">
        <v>203</v>
      </c>
      <c r="C205" s="332">
        <v>-1943.37</v>
      </c>
      <c r="D205" s="121">
        <v>-3553.03</v>
      </c>
      <c r="E205" s="121">
        <v>-1943.37</v>
      </c>
      <c r="F205" s="121">
        <v>-19.63</v>
      </c>
      <c r="G205" s="121">
        <v>-44167.5</v>
      </c>
      <c r="H205" s="121">
        <v>-23593.154999999999</v>
      </c>
      <c r="I205" s="121">
        <v>141945.71223119533</v>
      </c>
      <c r="J205" s="34">
        <v>235159.83065890017</v>
      </c>
      <c r="K205" s="34">
        <v>-177592.52213702031</v>
      </c>
      <c r="L205" s="34">
        <v>68110.317114809834</v>
      </c>
      <c r="M205" s="254">
        <f>SUM(LisäyksetVähennykset[[#This Row],[Överföring till sammanslagnings-understöd enligt prövning (-0,99 €/as)]:[Temporärt tillägg för att kompensera förändringen]])</f>
        <v>192403.28286788502</v>
      </c>
      <c r="N205" s="112"/>
    </row>
    <row r="206" spans="1:14" s="45" customFormat="1">
      <c r="A206" s="242">
        <v>635</v>
      </c>
      <c r="B206" s="242" t="s">
        <v>204</v>
      </c>
      <c r="C206" s="332">
        <v>-6283.53</v>
      </c>
      <c r="D206" s="121">
        <v>-11488.07</v>
      </c>
      <c r="E206" s="121">
        <v>-6283.53</v>
      </c>
      <c r="F206" s="121">
        <v>-63.47</v>
      </c>
      <c r="G206" s="121">
        <v>-142807.5</v>
      </c>
      <c r="H206" s="121">
        <v>-186009.51</v>
      </c>
      <c r="I206" s="121">
        <v>-115339.57903473417</v>
      </c>
      <c r="J206" s="34">
        <v>-70114.200139166569</v>
      </c>
      <c r="K206" s="34">
        <v>-574212.80591119104</v>
      </c>
      <c r="L206" s="34">
        <v>220222.2021027499</v>
      </c>
      <c r="M206" s="254">
        <f>SUM(LisäyksetVähennykset[[#This Row],[Överföring till sammanslagnings-understöd enligt prövning (-0,99 €/as)]:[Temporärt tillägg för att kompensera förändringen]])</f>
        <v>-892379.99298234191</v>
      </c>
      <c r="N206" s="112"/>
    </row>
    <row r="207" spans="1:14" s="45" customFormat="1">
      <c r="A207" s="242">
        <v>636</v>
      </c>
      <c r="B207" s="242" t="s">
        <v>205</v>
      </c>
      <c r="C207" s="332">
        <v>-8072.46</v>
      </c>
      <c r="D207" s="121">
        <v>-14758.74</v>
      </c>
      <c r="E207" s="121">
        <v>-8072.46</v>
      </c>
      <c r="F207" s="121">
        <v>-81.540000000000006</v>
      </c>
      <c r="G207" s="121">
        <v>-183465</v>
      </c>
      <c r="H207" s="121">
        <v>-247718.72</v>
      </c>
      <c r="I207" s="121">
        <v>735244.98327812506</v>
      </c>
      <c r="J207" s="34">
        <v>196628.90207309095</v>
      </c>
      <c r="K207" s="34">
        <v>-737692.01503069978</v>
      </c>
      <c r="L207" s="34">
        <v>282919.77878459473</v>
      </c>
      <c r="M207" s="254">
        <f>SUM(LisäyksetVähennykset[[#This Row],[Överföring till sammanslagnings-understöd enligt prövning (-0,99 €/as)]:[Temporärt tillägg för att kompensera förändringen]])</f>
        <v>14932.729105110921</v>
      </c>
      <c r="N207" s="112"/>
    </row>
    <row r="208" spans="1:14" s="45" customFormat="1">
      <c r="A208" s="242">
        <v>638</v>
      </c>
      <c r="B208" s="242" t="s">
        <v>206</v>
      </c>
      <c r="C208" s="332">
        <v>-50719.68</v>
      </c>
      <c r="D208" s="121">
        <v>-92729.919999999998</v>
      </c>
      <c r="E208" s="121">
        <v>-50719.68</v>
      </c>
      <c r="F208" s="121">
        <v>-512.32000000000005</v>
      </c>
      <c r="G208" s="121">
        <v>-1152720</v>
      </c>
      <c r="H208" s="121">
        <v>-2424821.0253499998</v>
      </c>
      <c r="I208" s="121">
        <v>14516310.715395993</v>
      </c>
      <c r="J208" s="34">
        <v>5399820.9806399001</v>
      </c>
      <c r="K208" s="34">
        <v>-4634956.7468791772</v>
      </c>
      <c r="L208" s="34">
        <v>1777599.4734722048</v>
      </c>
      <c r="M208" s="254">
        <f>SUM(LisäyksetVähennykset[[#This Row],[Överföring till sammanslagnings-understöd enligt prövning (-0,99 €/as)]:[Temporärt tillägg för att kompensera förändringen]])</f>
        <v>13286551.79727892</v>
      </c>
      <c r="N208" s="112"/>
    </row>
    <row r="209" spans="1:14" s="45" customFormat="1">
      <c r="A209" s="242">
        <v>678</v>
      </c>
      <c r="B209" s="242" t="s">
        <v>207</v>
      </c>
      <c r="C209" s="332">
        <v>-23832.27</v>
      </c>
      <c r="D209" s="121">
        <v>-43572.130000000005</v>
      </c>
      <c r="E209" s="121">
        <v>-23832.27</v>
      </c>
      <c r="F209" s="121">
        <v>-240.73000000000002</v>
      </c>
      <c r="G209" s="121">
        <v>-541642.5</v>
      </c>
      <c r="H209" s="121">
        <v>-971435.07200000004</v>
      </c>
      <c r="I209" s="121">
        <v>1510164.048595337</v>
      </c>
      <c r="J209" s="34">
        <v>539864.68706276116</v>
      </c>
      <c r="K209" s="34">
        <v>-2177883.2325035608</v>
      </c>
      <c r="L209" s="34">
        <v>835262.18232542905</v>
      </c>
      <c r="M209" s="254">
        <f>SUM(LisäyksetVähennykset[[#This Row],[Överföring till sammanslagnings-understöd enligt prövning (-0,99 €/as)]:[Temporärt tillägg för att kompensera förändringen]])</f>
        <v>-897147.28652003384</v>
      </c>
      <c r="N209" s="112"/>
    </row>
    <row r="210" spans="1:14" s="45" customFormat="1">
      <c r="A210" s="242">
        <v>680</v>
      </c>
      <c r="B210" s="242" t="s">
        <v>208</v>
      </c>
      <c r="C210" s="332">
        <v>-24692.579999999998</v>
      </c>
      <c r="D210" s="121">
        <v>-45145.020000000004</v>
      </c>
      <c r="E210" s="121">
        <v>-24692.579999999998</v>
      </c>
      <c r="F210" s="121">
        <v>-249.42000000000002</v>
      </c>
      <c r="G210" s="121">
        <v>-561195</v>
      </c>
      <c r="H210" s="121">
        <v>-1315812.9959499999</v>
      </c>
      <c r="I210" s="121">
        <v>783946.65123784647</v>
      </c>
      <c r="J210" s="34">
        <v>714628.72729971213</v>
      </c>
      <c r="K210" s="34">
        <v>-2256501.6236075195</v>
      </c>
      <c r="L210" s="34">
        <v>865413.92230136879</v>
      </c>
      <c r="M210" s="254">
        <f>SUM(LisäyksetVähennykset[[#This Row],[Överföring till sammanslagnings-understöd enligt prövning (-0,99 €/as)]:[Temporärt tillägg för att kompensera förändringen]])</f>
        <v>-1864299.9187185923</v>
      </c>
      <c r="N210" s="112"/>
    </row>
    <row r="211" spans="1:14" s="45" customFormat="1">
      <c r="A211" s="242">
        <v>681</v>
      </c>
      <c r="B211" s="242" t="s">
        <v>209</v>
      </c>
      <c r="C211" s="332">
        <v>-3274.92</v>
      </c>
      <c r="D211" s="121">
        <v>-5987.4800000000005</v>
      </c>
      <c r="E211" s="121">
        <v>-3274.92</v>
      </c>
      <c r="F211" s="121">
        <v>-33.08</v>
      </c>
      <c r="G211" s="121">
        <v>-74430</v>
      </c>
      <c r="H211" s="121">
        <v>-136612.31</v>
      </c>
      <c r="I211" s="121">
        <v>335405.80743058637</v>
      </c>
      <c r="J211" s="34">
        <v>286485.60408960812</v>
      </c>
      <c r="K211" s="34">
        <v>-299274.61193543719</v>
      </c>
      <c r="L211" s="34">
        <v>114777.8548221044</v>
      </c>
      <c r="M211" s="254">
        <f>SUM(LisäyksetVähennykset[[#This Row],[Överföring till sammanslagnings-understöd enligt prövning (-0,99 €/as)]:[Temporärt tillägg för att kompensera förändringen]])</f>
        <v>213781.94440686173</v>
      </c>
      <c r="N211" s="112"/>
    </row>
    <row r="212" spans="1:14" s="45" customFormat="1">
      <c r="A212" s="242">
        <v>683</v>
      </c>
      <c r="B212" s="242" t="s">
        <v>210</v>
      </c>
      <c r="C212" s="332">
        <v>-3581.82</v>
      </c>
      <c r="D212" s="121">
        <v>-6548.58</v>
      </c>
      <c r="E212" s="121">
        <v>-3581.82</v>
      </c>
      <c r="F212" s="121">
        <v>-36.18</v>
      </c>
      <c r="G212" s="121">
        <v>-81405</v>
      </c>
      <c r="H212" s="121">
        <v>-106915.67</v>
      </c>
      <c r="I212" s="121">
        <v>-129689.09923015794</v>
      </c>
      <c r="J212" s="34">
        <v>142705.95928872193</v>
      </c>
      <c r="K212" s="34">
        <v>-327320.2980599794</v>
      </c>
      <c r="L212" s="34">
        <v>125533.94157991951</v>
      </c>
      <c r="M212" s="254">
        <f>SUM(LisäyksetVähennykset[[#This Row],[Överföring till sammanslagnings-understöd enligt prövning (-0,99 €/as)]:[Temporärt tillägg för att kompensera förändringen]])</f>
        <v>-390838.56642149587</v>
      </c>
      <c r="N212" s="112"/>
    </row>
    <row r="213" spans="1:14" s="45" customFormat="1">
      <c r="A213" s="242">
        <v>684</v>
      </c>
      <c r="B213" s="242" t="s">
        <v>211</v>
      </c>
      <c r="C213" s="332">
        <v>-38280.33</v>
      </c>
      <c r="D213" s="121">
        <v>-69987.27</v>
      </c>
      <c r="E213" s="121">
        <v>-38280.33</v>
      </c>
      <c r="F213" s="121">
        <v>-386.67</v>
      </c>
      <c r="G213" s="121">
        <v>-870007.5</v>
      </c>
      <c r="H213" s="121">
        <v>-1365045.99</v>
      </c>
      <c r="I213" s="121">
        <v>-329631.26073683082</v>
      </c>
      <c r="J213" s="34">
        <v>807731.07946357725</v>
      </c>
      <c r="K213" s="34">
        <v>-3498201.7592828143</v>
      </c>
      <c r="L213" s="34">
        <v>1341630.9892401183</v>
      </c>
      <c r="M213" s="254">
        <f>SUM(LisäyksetVähennykset[[#This Row],[Överföring till sammanslagnings-understöd enligt prövning (-0,99 €/as)]:[Temporärt tillägg för att kompensera förändringen]])</f>
        <v>-4060459.0413159495</v>
      </c>
      <c r="N213" s="112"/>
    </row>
    <row r="214" spans="1:14" s="45" customFormat="1">
      <c r="A214" s="242">
        <v>686</v>
      </c>
      <c r="B214" s="242" t="s">
        <v>212</v>
      </c>
      <c r="C214" s="332">
        <v>-2934.36</v>
      </c>
      <c r="D214" s="121">
        <v>-5364.84</v>
      </c>
      <c r="E214" s="121">
        <v>-2934.36</v>
      </c>
      <c r="F214" s="121">
        <v>-29.64</v>
      </c>
      <c r="G214" s="121">
        <v>-66690</v>
      </c>
      <c r="H214" s="121">
        <v>-127397.83500000001</v>
      </c>
      <c r="I214" s="121">
        <v>-181328.55915768055</v>
      </c>
      <c r="J214" s="34">
        <v>-224141.91457212699</v>
      </c>
      <c r="K214" s="34">
        <v>-268152.9473327194</v>
      </c>
      <c r="L214" s="34">
        <v>102842.06822633538</v>
      </c>
      <c r="M214" s="254">
        <f>SUM(LisäyksetVähennykset[[#This Row],[Överföring till sammanslagnings-understöd enligt prövning (-0,99 €/as)]:[Temporärt tillägg för att kompensera förändringen]])</f>
        <v>-776132.38783619157</v>
      </c>
      <c r="N214" s="112"/>
    </row>
    <row r="215" spans="1:14" s="45" customFormat="1">
      <c r="A215" s="242">
        <v>687</v>
      </c>
      <c r="B215" s="242" t="s">
        <v>213</v>
      </c>
      <c r="C215" s="332">
        <v>-1462.23</v>
      </c>
      <c r="D215" s="121">
        <v>-2673.37</v>
      </c>
      <c r="E215" s="121">
        <v>-1462.23</v>
      </c>
      <c r="F215" s="121">
        <v>-14.77</v>
      </c>
      <c r="G215" s="121">
        <v>-33232.5</v>
      </c>
      <c r="H215" s="121">
        <v>-62384.264999999999</v>
      </c>
      <c r="I215" s="121">
        <v>80950.384193017919</v>
      </c>
      <c r="J215" s="34">
        <v>-87689.874794166622</v>
      </c>
      <c r="K215" s="34">
        <v>-133624.12389015741</v>
      </c>
      <c r="L215" s="34">
        <v>51247.548842880351</v>
      </c>
      <c r="M215" s="254">
        <f>SUM(LisäyksetVähennykset[[#This Row],[Överföring till sammanslagnings-understöd enligt prövning (-0,99 €/as)]:[Temporärt tillägg för att kompensera förändringen]])</f>
        <v>-190345.43064842577</v>
      </c>
      <c r="N215" s="112"/>
    </row>
    <row r="216" spans="1:14" s="45" customFormat="1">
      <c r="A216" s="242">
        <v>689</v>
      </c>
      <c r="B216" s="242" t="s">
        <v>214</v>
      </c>
      <c r="C216" s="332">
        <v>-3062.07</v>
      </c>
      <c r="D216" s="121">
        <v>-5598.33</v>
      </c>
      <c r="E216" s="121">
        <v>-3062.07</v>
      </c>
      <c r="F216" s="121">
        <v>-30.93</v>
      </c>
      <c r="G216" s="121">
        <v>-69592.5</v>
      </c>
      <c r="H216" s="121">
        <v>-106432.575</v>
      </c>
      <c r="I216" s="121">
        <v>1419856.4234577618</v>
      </c>
      <c r="J216" s="34">
        <v>924147.61065427028</v>
      </c>
      <c r="K216" s="34">
        <v>-279823.57155873859</v>
      </c>
      <c r="L216" s="34">
        <v>107317.98819974877</v>
      </c>
      <c r="M216" s="254">
        <f>SUM(LisäyksetVähennykset[[#This Row],[Överföring till sammanslagnings-understöd enligt prövning (-0,99 €/as)]:[Temporärt tillägg för att kompensera förändringen]])</f>
        <v>1983719.9757530421</v>
      </c>
      <c r="N216" s="112"/>
    </row>
    <row r="217" spans="1:14" s="45" customFormat="1">
      <c r="A217" s="242">
        <v>691</v>
      </c>
      <c r="B217" s="242" t="s">
        <v>215</v>
      </c>
      <c r="C217" s="332">
        <v>-2609.64</v>
      </c>
      <c r="D217" s="121">
        <v>-4771.16</v>
      </c>
      <c r="E217" s="121">
        <v>-2609.64</v>
      </c>
      <c r="F217" s="121">
        <v>-26.36</v>
      </c>
      <c r="G217" s="121">
        <v>-59310</v>
      </c>
      <c r="H217" s="121">
        <v>-52217.06</v>
      </c>
      <c r="I217" s="121">
        <v>539954.93317346612</v>
      </c>
      <c r="J217" s="34">
        <v>5793.3043011915915</v>
      </c>
      <c r="K217" s="34">
        <v>-238478.802013849</v>
      </c>
      <c r="L217" s="34">
        <v>91461.434495485853</v>
      </c>
      <c r="M217" s="254">
        <f>SUM(LisäyksetVähennykset[[#This Row],[Överföring till sammanslagnings-understöd enligt prövning (-0,99 €/as)]:[Temporärt tillägg för att kompensera förändringen]])</f>
        <v>277187.00995629455</v>
      </c>
      <c r="N217" s="112"/>
    </row>
    <row r="218" spans="1:14" s="45" customFormat="1">
      <c r="A218" s="242">
        <v>694</v>
      </c>
      <c r="B218" s="242" t="s">
        <v>216</v>
      </c>
      <c r="C218" s="332">
        <v>-28065.51</v>
      </c>
      <c r="D218" s="121">
        <v>-51311.69</v>
      </c>
      <c r="E218" s="121">
        <v>-28065.51</v>
      </c>
      <c r="F218" s="121">
        <v>-283.49</v>
      </c>
      <c r="G218" s="121">
        <v>-637852.5</v>
      </c>
      <c r="H218" s="121">
        <v>-2106374.716</v>
      </c>
      <c r="I218" s="121">
        <v>-1477315.1343894394</v>
      </c>
      <c r="J218" s="34">
        <v>54731.46125881037</v>
      </c>
      <c r="K218" s="34">
        <v>-2564732.7611117624</v>
      </c>
      <c r="L218" s="34">
        <v>983626.78547516256</v>
      </c>
      <c r="M218" s="254">
        <f>SUM(LisäyksetVähennykset[[#This Row],[Överföring till sammanslagnings-understöd enligt prövning (-0,99 €/as)]:[Temporärt tillägg för att kompensera förändringen]])</f>
        <v>-5855643.0647672294</v>
      </c>
      <c r="N218" s="112"/>
    </row>
    <row r="219" spans="1:14" s="45" customFormat="1">
      <c r="A219" s="242">
        <v>697</v>
      </c>
      <c r="B219" s="242" t="s">
        <v>217</v>
      </c>
      <c r="C219" s="332">
        <v>-1162.26</v>
      </c>
      <c r="D219" s="121">
        <v>-2124.94</v>
      </c>
      <c r="E219" s="121">
        <v>-1162.26</v>
      </c>
      <c r="F219" s="121">
        <v>-11.74</v>
      </c>
      <c r="G219" s="121">
        <v>-26415</v>
      </c>
      <c r="H219" s="121">
        <v>-14097.73</v>
      </c>
      <c r="I219" s="121">
        <v>-129770.52122820845</v>
      </c>
      <c r="J219" s="34">
        <v>-62244.370722730819</v>
      </c>
      <c r="K219" s="34">
        <v>-106211.72745229845</v>
      </c>
      <c r="L219" s="34">
        <v>40734.341463467528</v>
      </c>
      <c r="M219" s="254">
        <f>SUM(LisäyksetVähennykset[[#This Row],[Överföring till sammanslagnings-understöd enligt prövning (-0,99 €/as)]:[Temporärt tillägg för att kompensera förändringen]])</f>
        <v>-302466.20793977025</v>
      </c>
      <c r="N219" s="112"/>
    </row>
    <row r="220" spans="1:14" s="45" customFormat="1">
      <c r="A220" s="242">
        <v>698</v>
      </c>
      <c r="B220" s="242" t="s">
        <v>218</v>
      </c>
      <c r="C220" s="332">
        <v>-63889.65</v>
      </c>
      <c r="D220" s="121">
        <v>-116808.35</v>
      </c>
      <c r="E220" s="121">
        <v>-63889.65</v>
      </c>
      <c r="F220" s="121">
        <v>-645.35</v>
      </c>
      <c r="G220" s="121">
        <v>-1452037.5</v>
      </c>
      <c r="H220" s="121">
        <v>-2888568.1074999999</v>
      </c>
      <c r="I220" s="121">
        <v>-18179562.115658384</v>
      </c>
      <c r="J220" s="34">
        <v>-11074506.185437359</v>
      </c>
      <c r="K220" s="34">
        <v>-5838478.5614429982</v>
      </c>
      <c r="L220" s="34">
        <v>2239174.3835987025</v>
      </c>
      <c r="M220" s="254">
        <f>SUM(LisäyksetVähennykset[[#This Row],[Överföring till sammanslagnings-understöd enligt prövning (-0,99 €/as)]:[Temporärt tillägg för att kompensera förändringen]])</f>
        <v>-37439211.086440042</v>
      </c>
      <c r="N220" s="112"/>
    </row>
    <row r="221" spans="1:14" s="45" customFormat="1">
      <c r="A221" s="242">
        <v>700</v>
      </c>
      <c r="B221" s="242" t="s">
        <v>219</v>
      </c>
      <c r="C221" s="332">
        <v>-4793.58</v>
      </c>
      <c r="D221" s="121">
        <v>-8764.02</v>
      </c>
      <c r="E221" s="121">
        <v>-4793.58</v>
      </c>
      <c r="F221" s="121">
        <v>-48.42</v>
      </c>
      <c r="G221" s="121">
        <v>-108945</v>
      </c>
      <c r="H221" s="121">
        <v>-118292.075</v>
      </c>
      <c r="I221" s="121">
        <v>317575.34145665844</v>
      </c>
      <c r="J221" s="34">
        <v>465699.95498975378</v>
      </c>
      <c r="K221" s="34">
        <v>-438055.52327430074</v>
      </c>
      <c r="L221" s="34">
        <v>168003.13574626044</v>
      </c>
      <c r="M221" s="254">
        <f>SUM(LisäyksetVähennykset[[#This Row],[Överföring till sammanslagnings-understöd enligt prövning (-0,99 €/as)]:[Temporärt tillägg för att kompensera förändringen]])</f>
        <v>267586.23391837196</v>
      </c>
      <c r="N221" s="112"/>
    </row>
    <row r="222" spans="1:14" s="45" customFormat="1">
      <c r="A222" s="242">
        <v>702</v>
      </c>
      <c r="B222" s="242" t="s">
        <v>220</v>
      </c>
      <c r="C222" s="332">
        <v>-4072.86</v>
      </c>
      <c r="D222" s="121">
        <v>-7446.34</v>
      </c>
      <c r="E222" s="121">
        <v>-4072.86</v>
      </c>
      <c r="F222" s="121">
        <v>-41.14</v>
      </c>
      <c r="G222" s="121">
        <v>-92565</v>
      </c>
      <c r="H222" s="121">
        <v>-78637.425000000003</v>
      </c>
      <c r="I222" s="121">
        <v>630976.61332800705</v>
      </c>
      <c r="J222" s="34">
        <v>163920.86745267914</v>
      </c>
      <c r="K222" s="34">
        <v>-372193.39585924684</v>
      </c>
      <c r="L222" s="34">
        <v>142743.68039242367</v>
      </c>
      <c r="M222" s="254">
        <f>SUM(LisäyksetVähennykset[[#This Row],[Överföring till sammanslagnings-understöd enligt prövning (-0,99 €/as)]:[Temporärt tillägg för att kompensera förändringen]])</f>
        <v>378612.14031386306</v>
      </c>
      <c r="N222" s="112"/>
    </row>
    <row r="223" spans="1:14" s="45" customFormat="1">
      <c r="A223" s="242">
        <v>704</v>
      </c>
      <c r="B223" s="242" t="s">
        <v>221</v>
      </c>
      <c r="C223" s="332">
        <v>-6363.72</v>
      </c>
      <c r="D223" s="121">
        <v>-11634.68</v>
      </c>
      <c r="E223" s="121">
        <v>-6363.72</v>
      </c>
      <c r="F223" s="121">
        <v>-64.28</v>
      </c>
      <c r="G223" s="121">
        <v>-144630</v>
      </c>
      <c r="H223" s="121">
        <v>-54889.96</v>
      </c>
      <c r="I223" s="121">
        <v>918336.83816093579</v>
      </c>
      <c r="J223" s="34">
        <v>180802.0245296084</v>
      </c>
      <c r="K223" s="34">
        <v>-581540.87228566816</v>
      </c>
      <c r="L223" s="34">
        <v>223032.66348140483</v>
      </c>
      <c r="M223" s="254">
        <f>SUM(LisäyksetVähennykset[[#This Row],[Överföring till sammanslagnings-understöd enligt prövning (-0,99 €/as)]:[Temporärt tillägg för att kompensera förändringen]])</f>
        <v>516684.29388628091</v>
      </c>
      <c r="N223" s="112"/>
    </row>
    <row r="224" spans="1:14" s="45" customFormat="1">
      <c r="A224" s="242">
        <v>707</v>
      </c>
      <c r="B224" s="242" t="s">
        <v>222</v>
      </c>
      <c r="C224" s="332">
        <v>-1940.4</v>
      </c>
      <c r="D224" s="121">
        <v>-3547.6</v>
      </c>
      <c r="E224" s="121">
        <v>-1940.4</v>
      </c>
      <c r="F224" s="121">
        <v>-19.600000000000001</v>
      </c>
      <c r="G224" s="121">
        <v>-44100</v>
      </c>
      <c r="H224" s="121">
        <v>-54778.428</v>
      </c>
      <c r="I224" s="121">
        <v>-212965.84798402039</v>
      </c>
      <c r="J224" s="34">
        <v>963.70539264452441</v>
      </c>
      <c r="K224" s="34">
        <v>-177321.11227129895</v>
      </c>
      <c r="L224" s="34">
        <v>68006.22595263744</v>
      </c>
      <c r="M224" s="254">
        <f>SUM(LisäyksetVähennykset[[#This Row],[Överföring till sammanslagnings-understöd enligt prövning (-0,99 €/as)]:[Temporärt tillägg för att kompensera förändringen]])</f>
        <v>-427643.45691003738</v>
      </c>
      <c r="N224" s="112"/>
    </row>
    <row r="225" spans="1:14" s="45" customFormat="1">
      <c r="A225" s="242">
        <v>710</v>
      </c>
      <c r="B225" s="242" t="s">
        <v>223</v>
      </c>
      <c r="C225" s="332">
        <v>-27032.94</v>
      </c>
      <c r="D225" s="121">
        <v>-49423.86</v>
      </c>
      <c r="E225" s="121">
        <v>-27032.94</v>
      </c>
      <c r="F225" s="121">
        <v>-273.06</v>
      </c>
      <c r="G225" s="121">
        <v>-614385</v>
      </c>
      <c r="H225" s="121">
        <v>-1139741.4950000001</v>
      </c>
      <c r="I225" s="121">
        <v>-2356141.104108375</v>
      </c>
      <c r="J225" s="34">
        <v>13425.989516097645</v>
      </c>
      <c r="K225" s="34">
        <v>-2470372.5977959638</v>
      </c>
      <c r="L225" s="34">
        <v>947437.75809322344</v>
      </c>
      <c r="M225" s="254">
        <f>SUM(LisäyksetVähennykset[[#This Row],[Överföring till sammanslagnings-understöd enligt prövning (-0,99 €/as)]:[Temporärt tillägg för att kompensera förändringen]])</f>
        <v>-5723539.2492950186</v>
      </c>
      <c r="N225" s="112"/>
    </row>
    <row r="226" spans="1:14" s="45" customFormat="1">
      <c r="A226" s="242">
        <v>729</v>
      </c>
      <c r="B226" s="242" t="s">
        <v>224</v>
      </c>
      <c r="C226" s="332">
        <v>-8885.25</v>
      </c>
      <c r="D226" s="121">
        <v>-16244.75</v>
      </c>
      <c r="E226" s="121">
        <v>-8885.25</v>
      </c>
      <c r="F226" s="121">
        <v>-89.75</v>
      </c>
      <c r="G226" s="121">
        <v>-201937.5</v>
      </c>
      <c r="H226" s="121">
        <v>-373498.14500000002</v>
      </c>
      <c r="I226" s="121">
        <v>-507893.30416444194</v>
      </c>
      <c r="J226" s="34">
        <v>-40962.541565051659</v>
      </c>
      <c r="K226" s="34">
        <v>-811967.84828311636</v>
      </c>
      <c r="L226" s="34">
        <v>311406.060165776</v>
      </c>
      <c r="M226" s="254">
        <f>SUM(LisäyksetVähennykset[[#This Row],[Överföring till sammanslagnings-understöd enligt prövning (-0,99 €/as)]:[Temporärt tillägg för att kompensera förändringen]])</f>
        <v>-1658958.2788468343</v>
      </c>
      <c r="N226" s="112"/>
    </row>
    <row r="227" spans="1:14" s="45" customFormat="1">
      <c r="A227" s="242">
        <v>732</v>
      </c>
      <c r="B227" s="242" t="s">
        <v>225</v>
      </c>
      <c r="C227" s="332">
        <v>-3302.64</v>
      </c>
      <c r="D227" s="121">
        <v>-6038.16</v>
      </c>
      <c r="E227" s="121">
        <v>-3302.64</v>
      </c>
      <c r="F227" s="121">
        <v>-33.36</v>
      </c>
      <c r="G227" s="121">
        <v>-75060</v>
      </c>
      <c r="H227" s="121">
        <v>-67389.922500000001</v>
      </c>
      <c r="I227" s="121">
        <v>-710929.51198107947</v>
      </c>
      <c r="J227" s="34">
        <v>444599.19643033406</v>
      </c>
      <c r="K227" s="34">
        <v>-301807.77068217006</v>
      </c>
      <c r="L227" s="34">
        <v>115749.37233571352</v>
      </c>
      <c r="M227" s="254">
        <f>SUM(LisäyksetVähennykset[[#This Row],[Överföring till sammanslagnings-understöd enligt prövning (-0,99 €/as)]:[Temporärt tillägg för att kompensera förändringen]])</f>
        <v>-607515.43639720196</v>
      </c>
      <c r="N227" s="112"/>
    </row>
    <row r="228" spans="1:14" s="45" customFormat="1">
      <c r="A228" s="242">
        <v>734</v>
      </c>
      <c r="B228" s="242" t="s">
        <v>226</v>
      </c>
      <c r="C228" s="332">
        <v>-50423.67</v>
      </c>
      <c r="D228" s="121">
        <v>-92188.73</v>
      </c>
      <c r="E228" s="121">
        <v>-50423.67</v>
      </c>
      <c r="F228" s="121">
        <v>-509.33</v>
      </c>
      <c r="G228" s="121">
        <v>-1145992.5</v>
      </c>
      <c r="H228" s="121">
        <v>-2128654.1946999999</v>
      </c>
      <c r="I228" s="121">
        <v>-1495390.8411700628</v>
      </c>
      <c r="J228" s="34">
        <v>25043.064675287533</v>
      </c>
      <c r="K228" s="34">
        <v>-4607906.2302622804</v>
      </c>
      <c r="L228" s="34">
        <v>1767225.0543090217</v>
      </c>
      <c r="M228" s="254">
        <f>SUM(LisäyksetVähennykset[[#This Row],[Överföring till sammanslagnings-understöd enligt prövning (-0,99 €/as)]:[Temporärt tillägg för att kompensera förändringen]])</f>
        <v>-7779221.047148034</v>
      </c>
      <c r="N228" s="112"/>
    </row>
    <row r="229" spans="1:14" s="45" customFormat="1">
      <c r="A229" s="242">
        <v>738</v>
      </c>
      <c r="B229" s="242" t="s">
        <v>227</v>
      </c>
      <c r="C229" s="332">
        <v>-2887.83</v>
      </c>
      <c r="D229" s="121">
        <v>-5279.77</v>
      </c>
      <c r="E229" s="121">
        <v>-2887.83</v>
      </c>
      <c r="F229" s="121">
        <v>-29.17</v>
      </c>
      <c r="G229" s="121">
        <v>-65632.5</v>
      </c>
      <c r="H229" s="121">
        <v>-53932.345000000001</v>
      </c>
      <c r="I229" s="121">
        <v>96896.376130618446</v>
      </c>
      <c r="J229" s="34">
        <v>1434.249301195958</v>
      </c>
      <c r="K229" s="34">
        <v>-263900.85943641787</v>
      </c>
      <c r="L229" s="34">
        <v>101211.30668563439</v>
      </c>
      <c r="M229" s="254">
        <f>SUM(LisäyksetVähennykset[[#This Row],[Överföring till sammanslagnings-understöd enligt prövning (-0,99 €/as)]:[Temporärt tillägg för att kompensera förändringen]])</f>
        <v>-195008.37231896908</v>
      </c>
      <c r="N229" s="112"/>
    </row>
    <row r="230" spans="1:14" s="45" customFormat="1">
      <c r="A230" s="242">
        <v>739</v>
      </c>
      <c r="B230" s="242" t="s">
        <v>228</v>
      </c>
      <c r="C230" s="332">
        <v>-3223.44</v>
      </c>
      <c r="D230" s="121">
        <v>-5893.3600000000006</v>
      </c>
      <c r="E230" s="121">
        <v>-3223.44</v>
      </c>
      <c r="F230" s="121">
        <v>-32.56</v>
      </c>
      <c r="G230" s="121">
        <v>-73260</v>
      </c>
      <c r="H230" s="121">
        <v>-125900.505</v>
      </c>
      <c r="I230" s="121">
        <v>1212736.0277287911</v>
      </c>
      <c r="J230" s="34">
        <v>991545.09773207386</v>
      </c>
      <c r="K230" s="34">
        <v>-294570.17426293337</v>
      </c>
      <c r="L230" s="34">
        <v>112973.60801111607</v>
      </c>
      <c r="M230" s="254">
        <f>SUM(LisäyksetVähennykset[[#This Row],[Överföring till sammanslagnings-understöd enligt prövning (-0,99 €/as)]:[Temporärt tillägg för att kompensera förändringen]])</f>
        <v>1811151.2542090476</v>
      </c>
      <c r="N230" s="112"/>
    </row>
    <row r="231" spans="1:14" s="45" customFormat="1">
      <c r="A231" s="242">
        <v>740</v>
      </c>
      <c r="B231" s="242" t="s">
        <v>229</v>
      </c>
      <c r="C231" s="332">
        <v>-31764.15</v>
      </c>
      <c r="D231" s="121">
        <v>-58073.85</v>
      </c>
      <c r="E231" s="121">
        <v>-31764.15</v>
      </c>
      <c r="F231" s="121">
        <v>-320.85000000000002</v>
      </c>
      <c r="G231" s="121">
        <v>-721912.5</v>
      </c>
      <c r="H231" s="121">
        <v>-1710961.1025</v>
      </c>
      <c r="I231" s="121">
        <v>-5488978.9722857587</v>
      </c>
      <c r="J231" s="34">
        <v>-1736668.790477443</v>
      </c>
      <c r="K231" s="34">
        <v>-2902728.5138901155</v>
      </c>
      <c r="L231" s="34">
        <v>1113254.9794338634</v>
      </c>
      <c r="M231" s="254">
        <f>SUM(LisäyksetVähennykset[[#This Row],[Överföring till sammanslagnings-understöd enligt prövning (-0,99 €/as)]:[Temporärt tillägg för att kompensera förändringen]])</f>
        <v>-11569917.899719454</v>
      </c>
      <c r="N231" s="112"/>
    </row>
    <row r="232" spans="1:14" s="45" customFormat="1">
      <c r="A232" s="242">
        <v>742</v>
      </c>
      <c r="B232" s="242" t="s">
        <v>230</v>
      </c>
      <c r="C232" s="332">
        <v>-978.12</v>
      </c>
      <c r="D232" s="121">
        <v>-1788.28</v>
      </c>
      <c r="E232" s="121">
        <v>-978.12</v>
      </c>
      <c r="F232" s="121">
        <v>-9.8800000000000008</v>
      </c>
      <c r="G232" s="121">
        <v>-22230</v>
      </c>
      <c r="H232" s="121">
        <v>-24881.172500000001</v>
      </c>
      <c r="I232" s="121">
        <v>-3223.4007547387268</v>
      </c>
      <c r="J232" s="34">
        <v>210006.1600184603</v>
      </c>
      <c r="K232" s="34">
        <v>-89384.315777573138</v>
      </c>
      <c r="L232" s="34">
        <v>34280.68940877846</v>
      </c>
      <c r="M232" s="254">
        <f>SUM(LisäyksetVähennykset[[#This Row],[Överföring till sammanslagnings-understöd enligt prövning (-0,99 €/as)]:[Temporärt tillägg för att kompensera förändringen]])</f>
        <v>100813.5603949269</v>
      </c>
      <c r="N232" s="112"/>
    </row>
    <row r="233" spans="1:14" s="45" customFormat="1">
      <c r="A233" s="242">
        <v>743</v>
      </c>
      <c r="B233" s="242" t="s">
        <v>231</v>
      </c>
      <c r="C233" s="332">
        <v>-64669.77</v>
      </c>
      <c r="D233" s="121">
        <v>-118234.63</v>
      </c>
      <c r="E233" s="121">
        <v>-64669.77</v>
      </c>
      <c r="F233" s="121">
        <v>-653.23</v>
      </c>
      <c r="G233" s="121">
        <v>-1469767.5</v>
      </c>
      <c r="H233" s="121">
        <v>-3182317.5425</v>
      </c>
      <c r="I233" s="121">
        <v>-8540111.0518094283</v>
      </c>
      <c r="J233" s="34">
        <v>-4003243.0852757152</v>
      </c>
      <c r="K233" s="34">
        <v>-5909768.8861724799</v>
      </c>
      <c r="L233" s="34">
        <v>2266515.6621959875</v>
      </c>
      <c r="M233" s="254">
        <f>SUM(LisäyksetVähennykset[[#This Row],[Överföring till sammanslagnings-understöd enligt prövning (-0,99 €/as)]:[Temporärt tillägg för att kompensera förändringen]])</f>
        <v>-21086919.803561635</v>
      </c>
      <c r="N233" s="112"/>
    </row>
    <row r="234" spans="1:14" s="45" customFormat="1">
      <c r="A234" s="242">
        <v>746</v>
      </c>
      <c r="B234" s="242" t="s">
        <v>232</v>
      </c>
      <c r="C234" s="332">
        <v>-4687.6499999999996</v>
      </c>
      <c r="D234" s="121">
        <v>-8570.35</v>
      </c>
      <c r="E234" s="121">
        <v>-4687.6499999999996</v>
      </c>
      <c r="F234" s="121">
        <v>-47.35</v>
      </c>
      <c r="G234" s="121">
        <v>-106537.5</v>
      </c>
      <c r="H234" s="121">
        <v>-110959.38</v>
      </c>
      <c r="I234" s="121">
        <v>-149383.12238723849</v>
      </c>
      <c r="J234" s="34">
        <v>-585606.1011910981</v>
      </c>
      <c r="K234" s="34">
        <v>-428375.23806357168</v>
      </c>
      <c r="L234" s="34">
        <v>164290.55096211136</v>
      </c>
      <c r="M234" s="254">
        <f>SUM(LisäyksetVähennykset[[#This Row],[Överföring till sammanslagnings-understöd enligt prövning (-0,99 €/as)]:[Temporärt tillägg för att kompensera förändringen]])</f>
        <v>-1234563.7906797968</v>
      </c>
      <c r="N234" s="112"/>
    </row>
    <row r="235" spans="1:14" s="45" customFormat="1">
      <c r="A235" s="242">
        <v>747</v>
      </c>
      <c r="B235" s="242" t="s">
        <v>233</v>
      </c>
      <c r="C235" s="332">
        <v>-1294.92</v>
      </c>
      <c r="D235" s="121">
        <v>-2367.48</v>
      </c>
      <c r="E235" s="121">
        <v>-1294.92</v>
      </c>
      <c r="F235" s="121">
        <v>-13.08</v>
      </c>
      <c r="G235" s="121">
        <v>-29430</v>
      </c>
      <c r="H235" s="121">
        <v>-31253.99</v>
      </c>
      <c r="I235" s="121">
        <v>363375.23704462295</v>
      </c>
      <c r="J235" s="34">
        <v>283858.44803739246</v>
      </c>
      <c r="K235" s="34">
        <v>-118334.70145451991</v>
      </c>
      <c r="L235" s="34">
        <v>45383.746707168248</v>
      </c>
      <c r="M235" s="254">
        <f>SUM(LisäyksetVähennykset[[#This Row],[Överföring till sammanslagnings-understöd enligt prövning (-0,99 €/as)]:[Temporärt tillägg för att kompensera förändringen]])</f>
        <v>508628.34033466381</v>
      </c>
      <c r="N235" s="112"/>
    </row>
    <row r="236" spans="1:14" s="45" customFormat="1">
      <c r="A236" s="242">
        <v>748</v>
      </c>
      <c r="B236" s="242" t="s">
        <v>234</v>
      </c>
      <c r="C236" s="332">
        <v>-4848.03</v>
      </c>
      <c r="D236" s="121">
        <v>-8863.57</v>
      </c>
      <c r="E236" s="121">
        <v>-4848.03</v>
      </c>
      <c r="F236" s="121">
        <v>-48.97</v>
      </c>
      <c r="G236" s="121">
        <v>-110182.5</v>
      </c>
      <c r="H236" s="121">
        <v>-76760.244999999995</v>
      </c>
      <c r="I236" s="121">
        <v>-901599.41526827496</v>
      </c>
      <c r="J236" s="34">
        <v>-940002.64966115193</v>
      </c>
      <c r="K236" s="34">
        <v>-443031.37081252597</v>
      </c>
      <c r="L236" s="34">
        <v>169911.47371942119</v>
      </c>
      <c r="M236" s="254">
        <f>SUM(LisäyksetVähennykset[[#This Row],[Överföring till sammanslagnings-understöd enligt prövning (-0,99 €/as)]:[Temporärt tillägg för att kompensera förändringen]])</f>
        <v>-2320273.3070225315</v>
      </c>
      <c r="N236" s="112"/>
    </row>
    <row r="237" spans="1:14" s="45" customFormat="1">
      <c r="A237" s="242">
        <v>749</v>
      </c>
      <c r="B237" s="242" t="s">
        <v>235</v>
      </c>
      <c r="C237" s="332">
        <v>-21019.68</v>
      </c>
      <c r="D237" s="121">
        <v>-38429.919999999998</v>
      </c>
      <c r="E237" s="121">
        <v>-21019.68</v>
      </c>
      <c r="F237" s="121">
        <v>-212.32</v>
      </c>
      <c r="G237" s="121">
        <v>-477720</v>
      </c>
      <c r="H237" s="121">
        <v>-877324.3</v>
      </c>
      <c r="I237" s="121">
        <v>-1996436.0565779181</v>
      </c>
      <c r="J237" s="34">
        <v>-2153447.441846001</v>
      </c>
      <c r="K237" s="34">
        <v>-1920858.089665418</v>
      </c>
      <c r="L237" s="34">
        <v>736687.8517481623</v>
      </c>
      <c r="M237" s="254">
        <f>SUM(LisäyksetVähennykset[[#This Row],[Överföring till sammanslagnings-understöd enligt prövning (-0,99 €/as)]:[Temporärt tillägg för att kompensera förändringen]])</f>
        <v>-6769779.636341176</v>
      </c>
      <c r="N237" s="112"/>
    </row>
    <row r="238" spans="1:14" s="45" customFormat="1">
      <c r="A238" s="242">
        <v>751</v>
      </c>
      <c r="B238" s="242" t="s">
        <v>236</v>
      </c>
      <c r="C238" s="332">
        <v>-2848.23</v>
      </c>
      <c r="D238" s="121">
        <v>-5207.37</v>
      </c>
      <c r="E238" s="121">
        <v>-2848.23</v>
      </c>
      <c r="F238" s="121">
        <v>-28.77</v>
      </c>
      <c r="G238" s="121">
        <v>-64732.5</v>
      </c>
      <c r="H238" s="121">
        <v>-43975.8</v>
      </c>
      <c r="I238" s="121">
        <v>278049.56468456029</v>
      </c>
      <c r="J238" s="34">
        <v>-69246.174004534332</v>
      </c>
      <c r="K238" s="34">
        <v>-260282.06122679953</v>
      </c>
      <c r="L238" s="34">
        <v>99823.424523335663</v>
      </c>
      <c r="M238" s="254">
        <f>SUM(LisäyksetVähennykset[[#This Row],[Överföring till sammanslagnings-understöd enligt prövning (-0,99 €/as)]:[Temporärt tillägg för att kompensera förändringen]])</f>
        <v>-71296.146023437948</v>
      </c>
      <c r="N238" s="112"/>
    </row>
    <row r="239" spans="1:14" s="45" customFormat="1">
      <c r="A239" s="242">
        <v>753</v>
      </c>
      <c r="B239" s="242" t="s">
        <v>237</v>
      </c>
      <c r="C239" s="332">
        <v>-22096.799999999999</v>
      </c>
      <c r="D239" s="121">
        <v>-40399.200000000004</v>
      </c>
      <c r="E239" s="121">
        <v>-22096.799999999999</v>
      </c>
      <c r="F239" s="121">
        <v>-223.20000000000002</v>
      </c>
      <c r="G239" s="121">
        <v>-502200</v>
      </c>
      <c r="H239" s="121">
        <v>-754717.99404999998</v>
      </c>
      <c r="I239" s="121">
        <v>6617861.821263507</v>
      </c>
      <c r="J239" s="34">
        <v>3607252.4094094052</v>
      </c>
      <c r="K239" s="34">
        <v>-2019289.4009670371</v>
      </c>
      <c r="L239" s="34">
        <v>774438.24656268756</v>
      </c>
      <c r="M239" s="254">
        <f>SUM(LisäyksetVähennykset[[#This Row],[Överföring till sammanslagnings-understöd enligt prövning (-0,99 €/as)]:[Temporärt tillägg för att kompensera förändringen]])</f>
        <v>7638529.0822185632</v>
      </c>
      <c r="N239" s="112"/>
    </row>
    <row r="240" spans="1:14" s="45" customFormat="1">
      <c r="A240" s="242">
        <v>755</v>
      </c>
      <c r="B240" s="242" t="s">
        <v>238</v>
      </c>
      <c r="C240" s="332">
        <v>-6154.83</v>
      </c>
      <c r="D240" s="121">
        <v>-11252.77</v>
      </c>
      <c r="E240" s="121">
        <v>-6154.83</v>
      </c>
      <c r="F240" s="121">
        <v>-62.17</v>
      </c>
      <c r="G240" s="121">
        <v>-139882.5</v>
      </c>
      <c r="H240" s="121">
        <v>-175068.79</v>
      </c>
      <c r="I240" s="121">
        <v>945133.31312106608</v>
      </c>
      <c r="J240" s="34">
        <v>1038727.8126682282</v>
      </c>
      <c r="K240" s="34">
        <v>-562451.71172993141</v>
      </c>
      <c r="L240" s="34">
        <v>215711.58507527906</v>
      </c>
      <c r="M240" s="254">
        <f>SUM(LisäyksetVähennykset[[#This Row],[Överföring till sammanslagnings-understöd enligt prövning (-0,99 €/as)]:[Temporärt tillägg för att kompensera förändringen]])</f>
        <v>1298545.1091346419</v>
      </c>
      <c r="N240" s="112"/>
    </row>
    <row r="241" spans="1:14" s="45" customFormat="1">
      <c r="A241" s="242">
        <v>758</v>
      </c>
      <c r="B241" s="242" t="s">
        <v>239</v>
      </c>
      <c r="C241" s="332">
        <v>-8052.66</v>
      </c>
      <c r="D241" s="121">
        <v>-14722.54</v>
      </c>
      <c r="E241" s="121">
        <v>-8052.66</v>
      </c>
      <c r="F241" s="121">
        <v>-81.34</v>
      </c>
      <c r="G241" s="121">
        <v>-183015</v>
      </c>
      <c r="H241" s="121">
        <v>-173586.4675</v>
      </c>
      <c r="I241" s="121">
        <v>-2319847.9731967202</v>
      </c>
      <c r="J241" s="34">
        <v>-874781.46777197486</v>
      </c>
      <c r="K241" s="34">
        <v>-735882.61592589063</v>
      </c>
      <c r="L241" s="34">
        <v>282225.83770344534</v>
      </c>
      <c r="M241" s="254">
        <f>SUM(LisäyksetVähennykset[[#This Row],[Överföring till sammanslagnings-understöd enligt prövning (-0,99 €/as)]:[Temporärt tillägg för att kompensera förändringen]])</f>
        <v>-4035796.8866911405</v>
      </c>
      <c r="N241" s="112"/>
    </row>
    <row r="242" spans="1:14" s="45" customFormat="1">
      <c r="A242" s="242">
        <v>759</v>
      </c>
      <c r="B242" s="242" t="s">
        <v>240</v>
      </c>
      <c r="C242" s="332">
        <v>-1922.58</v>
      </c>
      <c r="D242" s="121">
        <v>-3515.02</v>
      </c>
      <c r="E242" s="121">
        <v>-1922.58</v>
      </c>
      <c r="F242" s="121">
        <v>-19.420000000000002</v>
      </c>
      <c r="G242" s="121">
        <v>-43695</v>
      </c>
      <c r="H242" s="121">
        <v>-61087.48</v>
      </c>
      <c r="I242" s="121">
        <v>82689.313753813854</v>
      </c>
      <c r="J242" s="34">
        <v>-131176.10161982421</v>
      </c>
      <c r="K242" s="34">
        <v>-175692.65307697069</v>
      </c>
      <c r="L242" s="34">
        <v>67381.678979603006</v>
      </c>
      <c r="M242" s="254">
        <f>SUM(LisäyksetVähennykset[[#This Row],[Överföring till sammanslagnings-understöd enligt prövning (-0,99 €/as)]:[Temporärt tillägg för att kompensera förändringen]])</f>
        <v>-268959.84196337801</v>
      </c>
      <c r="N242" s="112"/>
    </row>
    <row r="243" spans="1:14" s="45" customFormat="1">
      <c r="A243" s="242">
        <v>761</v>
      </c>
      <c r="B243" s="242" t="s">
        <v>241</v>
      </c>
      <c r="C243" s="332">
        <v>-8341.74</v>
      </c>
      <c r="D243" s="121">
        <v>-15251.060000000001</v>
      </c>
      <c r="E243" s="121">
        <v>-8341.74</v>
      </c>
      <c r="F243" s="121">
        <v>-84.26</v>
      </c>
      <c r="G243" s="121">
        <v>-189585</v>
      </c>
      <c r="H243" s="121">
        <v>-268769.79499999998</v>
      </c>
      <c r="I243" s="121">
        <v>1182988.9008408741</v>
      </c>
      <c r="J243" s="34">
        <v>686492.1597042036</v>
      </c>
      <c r="K243" s="34">
        <v>-762299.8428561046</v>
      </c>
      <c r="L243" s="34">
        <v>292357.37748822605</v>
      </c>
      <c r="M243" s="254">
        <f>SUM(LisäyksetVähennykset[[#This Row],[Överföring till sammanslagnings-understöd enligt prövning (-0,99 €/as)]:[Temporärt tillägg för att kompensera förändringen]])</f>
        <v>909165.00017719925</v>
      </c>
      <c r="N243" s="112"/>
    </row>
    <row r="244" spans="1:14" s="45" customFormat="1">
      <c r="A244" s="242">
        <v>762</v>
      </c>
      <c r="B244" s="242" t="s">
        <v>242</v>
      </c>
      <c r="C244" s="332">
        <v>-3635.2799999999997</v>
      </c>
      <c r="D244" s="121">
        <v>-6646.3200000000006</v>
      </c>
      <c r="E244" s="121">
        <v>-3635.2799999999997</v>
      </c>
      <c r="F244" s="121">
        <v>-36.72</v>
      </c>
      <c r="G244" s="121">
        <v>-82620</v>
      </c>
      <c r="H244" s="121">
        <v>-114385.185</v>
      </c>
      <c r="I244" s="121">
        <v>1132761.1895712006</v>
      </c>
      <c r="J244" s="34">
        <v>594446.36913737422</v>
      </c>
      <c r="K244" s="34">
        <v>-332205.67564296414</v>
      </c>
      <c r="L244" s="34">
        <v>127407.58249902278</v>
      </c>
      <c r="M244" s="254">
        <f>SUM(LisäyksetVähennykset[[#This Row],[Överföring till sammanslagnings-understöd enligt prövning (-0,99 €/as)]:[Temporärt tillägg för att kompensera förändringen]])</f>
        <v>1311450.6805646336</v>
      </c>
      <c r="N244" s="112"/>
    </row>
    <row r="245" spans="1:14" s="45" customFormat="1">
      <c r="A245" s="242">
        <v>765</v>
      </c>
      <c r="B245" s="242" t="s">
        <v>243</v>
      </c>
      <c r="C245" s="332">
        <v>-10250.459999999999</v>
      </c>
      <c r="D245" s="121">
        <v>-18740.740000000002</v>
      </c>
      <c r="E245" s="121">
        <v>-10250.459999999999</v>
      </c>
      <c r="F245" s="121">
        <v>-103.54</v>
      </c>
      <c r="G245" s="121">
        <v>-232965</v>
      </c>
      <c r="H245" s="121">
        <v>-233141.005</v>
      </c>
      <c r="I245" s="121">
        <v>-1045315.3510259792</v>
      </c>
      <c r="J245" s="34">
        <v>5090.9212425721453</v>
      </c>
      <c r="K245" s="34">
        <v>-936725.91655970877</v>
      </c>
      <c r="L245" s="34">
        <v>359253.29771102447</v>
      </c>
      <c r="M245" s="254">
        <f>SUM(LisäyksetVähennykset[[#This Row],[Överföring till sammanslagnings-understöd enligt prövning (-0,99 €/as)]:[Temporärt tillägg för att kompensera förändringen]])</f>
        <v>-2123148.2536320915</v>
      </c>
      <c r="N245" s="112"/>
    </row>
    <row r="246" spans="1:14" s="45" customFormat="1">
      <c r="A246" s="242">
        <v>768</v>
      </c>
      <c r="B246" s="242" t="s">
        <v>244</v>
      </c>
      <c r="C246" s="332">
        <v>-2351.25</v>
      </c>
      <c r="D246" s="121">
        <v>-4298.75</v>
      </c>
      <c r="E246" s="121">
        <v>-2351.25</v>
      </c>
      <c r="F246" s="121">
        <v>-23.75</v>
      </c>
      <c r="G246" s="121">
        <v>-53437.5</v>
      </c>
      <c r="H246" s="121">
        <v>-123614.935</v>
      </c>
      <c r="I246" s="121">
        <v>355766.72625020688</v>
      </c>
      <c r="J246" s="34">
        <v>580837.77300998324</v>
      </c>
      <c r="K246" s="34">
        <v>-214866.14369608928</v>
      </c>
      <c r="L246" s="34">
        <v>82405.503386486685</v>
      </c>
      <c r="M246" s="254">
        <f>SUM(LisäyksetVähennykset[[#This Row],[Överföring till sammanslagnings-understöd enligt prövning (-0,99 €/as)]:[Temporärt tillägg för att kompensera förändringen]])</f>
        <v>618066.42395058752</v>
      </c>
      <c r="N246" s="112"/>
    </row>
    <row r="247" spans="1:14" s="45" customFormat="1">
      <c r="A247" s="242">
        <v>777</v>
      </c>
      <c r="B247" s="242" t="s">
        <v>245</v>
      </c>
      <c r="C247" s="332">
        <v>-7293.33</v>
      </c>
      <c r="D247" s="121">
        <v>-13334.27</v>
      </c>
      <c r="E247" s="121">
        <v>-7293.33</v>
      </c>
      <c r="F247" s="121">
        <v>-73.67</v>
      </c>
      <c r="G247" s="121">
        <v>-165757.5</v>
      </c>
      <c r="H247" s="121">
        <v>-206833.55499999999</v>
      </c>
      <c r="I247" s="121">
        <v>298171.42792355263</v>
      </c>
      <c r="J247" s="34">
        <v>561220.16880010057</v>
      </c>
      <c r="K247" s="34">
        <v>-666492.1602564588</v>
      </c>
      <c r="L247" s="34">
        <v>255613.19724136734</v>
      </c>
      <c r="M247" s="254">
        <f>SUM(LisäyksetVähennykset[[#This Row],[Överföring till sammanslagnings-understöd enligt prövning (-0,99 €/as)]:[Temporärt tillägg för att kompensera förändringen]])</f>
        <v>47926.978708561714</v>
      </c>
      <c r="N247" s="112"/>
    </row>
    <row r="248" spans="1:14" s="45" customFormat="1">
      <c r="A248" s="242">
        <v>778</v>
      </c>
      <c r="B248" s="242" t="s">
        <v>246</v>
      </c>
      <c r="C248" s="332">
        <v>-6695.37</v>
      </c>
      <c r="D248" s="121">
        <v>-12241.03</v>
      </c>
      <c r="E248" s="121">
        <v>-6695.37</v>
      </c>
      <c r="F248" s="121">
        <v>-67.63</v>
      </c>
      <c r="G248" s="121">
        <v>-152167.5</v>
      </c>
      <c r="H248" s="121">
        <v>-307360.81</v>
      </c>
      <c r="I248" s="121">
        <v>734074.98658735526</v>
      </c>
      <c r="J248" s="34">
        <v>223339.17060215434</v>
      </c>
      <c r="K248" s="34">
        <v>-611848.3072912218</v>
      </c>
      <c r="L248" s="34">
        <v>234656.17659065663</v>
      </c>
      <c r="M248" s="254">
        <f>SUM(LisäyksetVähennykset[[#This Row],[Överföring till sammanslagnings-understöd enligt prövning (-0,99 €/as)]:[Temporärt tillägg för att kompensera förändringen]])</f>
        <v>94994.31648894446</v>
      </c>
      <c r="N248" s="112"/>
    </row>
    <row r="249" spans="1:14" s="45" customFormat="1">
      <c r="A249" s="242">
        <v>781</v>
      </c>
      <c r="B249" s="242" t="s">
        <v>247</v>
      </c>
      <c r="C249" s="332">
        <v>-3468.96</v>
      </c>
      <c r="D249" s="121">
        <v>-6342.24</v>
      </c>
      <c r="E249" s="121">
        <v>-3468.96</v>
      </c>
      <c r="F249" s="121">
        <v>-35.04</v>
      </c>
      <c r="G249" s="121">
        <v>-78840</v>
      </c>
      <c r="H249" s="121">
        <v>-108913.65</v>
      </c>
      <c r="I249" s="121">
        <v>1783490.0112421836</v>
      </c>
      <c r="J249" s="34">
        <v>1595198.4690263134</v>
      </c>
      <c r="K249" s="34">
        <v>-317006.72316256707</v>
      </c>
      <c r="L249" s="34">
        <v>121578.47741736815</v>
      </c>
      <c r="M249" s="254">
        <f>SUM(LisäyksetVähennykset[[#This Row],[Överföring till sammanslagnings-understöd enligt prövning (-0,99 €/as)]:[Temporärt tillägg för att kompensera förändringen]])</f>
        <v>2982191.3845232981</v>
      </c>
      <c r="N249" s="112"/>
    </row>
    <row r="250" spans="1:14" s="45" customFormat="1">
      <c r="A250" s="242">
        <v>783</v>
      </c>
      <c r="B250" s="242" t="s">
        <v>248</v>
      </c>
      <c r="C250" s="332">
        <v>-6354.8099999999995</v>
      </c>
      <c r="D250" s="121">
        <v>-11618.390000000001</v>
      </c>
      <c r="E250" s="121">
        <v>-6354.8099999999995</v>
      </c>
      <c r="F250" s="121">
        <v>-64.19</v>
      </c>
      <c r="G250" s="121">
        <v>-144427.5</v>
      </c>
      <c r="H250" s="121">
        <v>-154080.995</v>
      </c>
      <c r="I250" s="121">
        <v>-116359.82610327042</v>
      </c>
      <c r="J250" s="34">
        <v>-25278.264911026919</v>
      </c>
      <c r="K250" s="34">
        <v>-580726.64268850407</v>
      </c>
      <c r="L250" s="34">
        <v>222720.38999488761</v>
      </c>
      <c r="M250" s="254">
        <f>SUM(LisäyksetVähennykset[[#This Row],[Överföring till sammanslagnings-understöd enligt prövning (-0,99 €/as)]:[Temporärt tillägg för att kompensera förändringen]])</f>
        <v>-822545.03870791383</v>
      </c>
      <c r="N250" s="112"/>
    </row>
    <row r="251" spans="1:14" s="104" customFormat="1">
      <c r="A251" s="240">
        <v>785</v>
      </c>
      <c r="B251" s="242" t="s">
        <v>249</v>
      </c>
      <c r="C251" s="332">
        <v>-2599.7399999999998</v>
      </c>
      <c r="D251" s="121">
        <v>-4753.0600000000004</v>
      </c>
      <c r="E251" s="121">
        <v>-2599.7399999999998</v>
      </c>
      <c r="F251" s="121">
        <v>-26.26</v>
      </c>
      <c r="G251" s="121">
        <v>-59085</v>
      </c>
      <c r="H251" s="121">
        <v>-82680.08</v>
      </c>
      <c r="I251" s="121">
        <v>1389340.7288360947</v>
      </c>
      <c r="J251" s="121">
        <v>998070.29587218177</v>
      </c>
      <c r="K251" s="121">
        <v>-237574.10246144442</v>
      </c>
      <c r="L251" s="121">
        <v>91114.463954911174</v>
      </c>
      <c r="M251" s="254">
        <f>SUM(LisäyksetVähennykset[[#This Row],[Överföring till sammanslagnings-understöd enligt prövning (-0,99 €/as)]:[Temporärt tillägg för att kompensera förändringen]])</f>
        <v>2089207.5062017429</v>
      </c>
      <c r="N251" s="60"/>
    </row>
    <row r="252" spans="1:14" s="45" customFormat="1">
      <c r="A252" s="242">
        <v>790</v>
      </c>
      <c r="B252" s="242" t="s">
        <v>250</v>
      </c>
      <c r="C252" s="332">
        <v>-23496.66</v>
      </c>
      <c r="D252" s="121">
        <v>-42958.54</v>
      </c>
      <c r="E252" s="121">
        <v>-23496.66</v>
      </c>
      <c r="F252" s="121">
        <v>-237.34</v>
      </c>
      <c r="G252" s="121">
        <v>-534015</v>
      </c>
      <c r="H252" s="121">
        <v>-1071920.923</v>
      </c>
      <c r="I252" s="121">
        <v>2350840.587166911</v>
      </c>
      <c r="J252" s="34">
        <v>849275.9848068452</v>
      </c>
      <c r="K252" s="34">
        <v>-2147213.9176770453</v>
      </c>
      <c r="L252" s="34">
        <v>823499.88099994743</v>
      </c>
      <c r="M252" s="254">
        <f>SUM(LisäyksetVähennykset[[#This Row],[Överföring till sammanslagnings-understöd enligt prövning (-0,99 €/as)]:[Temporärt tillägg för att kompensera förändringen]])</f>
        <v>180277.41229665838</v>
      </c>
      <c r="N252" s="112"/>
    </row>
    <row r="253" spans="1:14" s="45" customFormat="1">
      <c r="A253" s="242">
        <v>791</v>
      </c>
      <c r="B253" s="242" t="s">
        <v>251</v>
      </c>
      <c r="C253" s="332">
        <v>-4978.71</v>
      </c>
      <c r="D253" s="121">
        <v>-9102.49</v>
      </c>
      <c r="E253" s="121">
        <v>-4978.71</v>
      </c>
      <c r="F253" s="121">
        <v>-50.29</v>
      </c>
      <c r="G253" s="121">
        <v>-113152.5</v>
      </c>
      <c r="H253" s="121">
        <v>-79238.634999999995</v>
      </c>
      <c r="I253" s="121">
        <v>553916.90257181996</v>
      </c>
      <c r="J253" s="34">
        <v>-24703.629769455609</v>
      </c>
      <c r="K253" s="34">
        <v>-454973.40490426653</v>
      </c>
      <c r="L253" s="34">
        <v>174491.48485500697</v>
      </c>
      <c r="M253" s="254">
        <f>SUM(LisäyksetVähennykset[[#This Row],[Överföring till sammanslagnings-understöd enligt prövning (-0,99 €/as)]:[Temporärt tillägg för att kompensera förändringen]])</f>
        <v>37230.017753104796</v>
      </c>
      <c r="N253" s="112"/>
    </row>
    <row r="254" spans="1:14" s="45" customFormat="1">
      <c r="A254" s="242">
        <v>831</v>
      </c>
      <c r="B254" s="242" t="s">
        <v>252</v>
      </c>
      <c r="C254" s="332">
        <v>-4513.41</v>
      </c>
      <c r="D254" s="121">
        <v>-8251.7900000000009</v>
      </c>
      <c r="E254" s="121">
        <v>-4513.41</v>
      </c>
      <c r="F254" s="121">
        <v>-45.59</v>
      </c>
      <c r="G254" s="121">
        <v>-102577.5</v>
      </c>
      <c r="H254" s="121">
        <v>-113876.245</v>
      </c>
      <c r="I254" s="121">
        <v>146229.83535057845</v>
      </c>
      <c r="J254" s="34">
        <v>220701.3986286635</v>
      </c>
      <c r="K254" s="34">
        <v>-412452.52594125096</v>
      </c>
      <c r="L254" s="34">
        <v>158183.86944799699</v>
      </c>
      <c r="M254" s="254">
        <f>SUM(LisäyksetVähennykset[[#This Row],[Överföring till sammanslagnings-understöd enligt prövning (-0,99 €/as)]:[Temporärt tillägg för att kompensera förändringen]])</f>
        <v>-121115.367514012</v>
      </c>
      <c r="N254" s="112"/>
    </row>
    <row r="255" spans="1:14" s="45" customFormat="1">
      <c r="A255" s="242">
        <v>832</v>
      </c>
      <c r="B255" s="242" t="s">
        <v>253</v>
      </c>
      <c r="C255" s="332">
        <v>-3786.75</v>
      </c>
      <c r="D255" s="121">
        <v>-6923.25</v>
      </c>
      <c r="E255" s="121">
        <v>-3786.75</v>
      </c>
      <c r="F255" s="121">
        <v>-38.25</v>
      </c>
      <c r="G255" s="121">
        <v>-86062.5</v>
      </c>
      <c r="H255" s="121">
        <v>-85354.22</v>
      </c>
      <c r="I255" s="121">
        <v>1613351.2719726204</v>
      </c>
      <c r="J255" s="34">
        <v>992036.78746154194</v>
      </c>
      <c r="K255" s="34">
        <v>-346047.57879475434</v>
      </c>
      <c r="L255" s="34">
        <v>132716.23176981541</v>
      </c>
      <c r="M255" s="254">
        <f>SUM(LisäyksetVähennykset[[#This Row],[Överföring till sammanslagnings-understöd enligt prövning (-0,99 €/as)]:[Temporärt tillägg för att kompensera förändringen]])</f>
        <v>2206104.9924092232</v>
      </c>
      <c r="N255" s="112"/>
    </row>
    <row r="256" spans="1:14" s="45" customFormat="1">
      <c r="A256" s="242">
        <v>833</v>
      </c>
      <c r="B256" s="242" t="s">
        <v>254</v>
      </c>
      <c r="C256" s="332">
        <v>-1674.09</v>
      </c>
      <c r="D256" s="121">
        <v>-3060.71</v>
      </c>
      <c r="E256" s="121">
        <v>-1674.09</v>
      </c>
      <c r="F256" s="121">
        <v>-16.91</v>
      </c>
      <c r="G256" s="121">
        <v>-38047.5</v>
      </c>
      <c r="H256" s="121">
        <v>-38789.51</v>
      </c>
      <c r="I256" s="121">
        <v>445836.51748107228</v>
      </c>
      <c r="J256" s="34">
        <v>567660.44715549506</v>
      </c>
      <c r="K256" s="34">
        <v>-152984.69431161557</v>
      </c>
      <c r="L256" s="34">
        <v>58672.718411178525</v>
      </c>
      <c r="M256" s="254">
        <f>SUM(LisäyksetVähennykset[[#This Row],[Överföring till sammanslagnings-understöd enligt prövning (-0,99 €/as)]:[Temporärt tillägg för att kompensera förändringen]])</f>
        <v>835922.17873613036</v>
      </c>
      <c r="N256" s="112"/>
    </row>
    <row r="257" spans="1:14" s="45" customFormat="1">
      <c r="A257" s="242">
        <v>834</v>
      </c>
      <c r="B257" s="242" t="s">
        <v>255</v>
      </c>
      <c r="C257" s="332">
        <v>-5820.21</v>
      </c>
      <c r="D257" s="121">
        <v>-10640.99</v>
      </c>
      <c r="E257" s="121">
        <v>-5820.21</v>
      </c>
      <c r="F257" s="121">
        <v>-58.79</v>
      </c>
      <c r="G257" s="121">
        <v>-132277.5</v>
      </c>
      <c r="H257" s="121">
        <v>-152451.88500000001</v>
      </c>
      <c r="I257" s="121">
        <v>1624338.8403982143</v>
      </c>
      <c r="J257" s="34">
        <v>937233.52468924189</v>
      </c>
      <c r="K257" s="34">
        <v>-531872.8668586564</v>
      </c>
      <c r="L257" s="34">
        <v>203983.98080385485</v>
      </c>
      <c r="M257" s="254">
        <f>SUM(LisäyksetVähennykset[[#This Row],[Överföring till sammanslagnings-understöd enligt prövning (-0,99 €/as)]:[Temporärt tillägg för att kompensera förändringen]])</f>
        <v>1926613.8940326544</v>
      </c>
      <c r="N257" s="112"/>
    </row>
    <row r="258" spans="1:14" s="45" customFormat="1">
      <c r="A258" s="242">
        <v>837</v>
      </c>
      <c r="B258" s="242" t="s">
        <v>256</v>
      </c>
      <c r="C258" s="332">
        <v>-246518.91</v>
      </c>
      <c r="D258" s="121">
        <v>-450706.29000000004</v>
      </c>
      <c r="E258" s="121">
        <v>-246518.91</v>
      </c>
      <c r="F258" s="121">
        <v>-2490.09</v>
      </c>
      <c r="G258" s="121">
        <v>-5602702.5</v>
      </c>
      <c r="H258" s="121">
        <v>-23073490.6305</v>
      </c>
      <c r="I258" s="121">
        <v>-34970250.491503917</v>
      </c>
      <c r="J258" s="34">
        <v>-2561673.0241984576</v>
      </c>
      <c r="K258" s="34">
        <v>-22527833.084471367</v>
      </c>
      <c r="L258" s="34">
        <v>8639878.7337960694</v>
      </c>
      <c r="M258" s="254">
        <f>SUM(LisäyksetVähennykset[[#This Row],[Överföring till sammanslagnings-understöd enligt prövning (-0,99 €/as)]:[Temporärt tillägg för att kompensera förändringen]])</f>
        <v>-81042305.196877673</v>
      </c>
      <c r="N258" s="112"/>
    </row>
    <row r="259" spans="1:14" s="45" customFormat="1">
      <c r="A259" s="242">
        <v>844</v>
      </c>
      <c r="B259" s="242" t="s">
        <v>257</v>
      </c>
      <c r="C259" s="332">
        <v>-1426.59</v>
      </c>
      <c r="D259" s="121">
        <v>-2608.21</v>
      </c>
      <c r="E259" s="121">
        <v>-1426.59</v>
      </c>
      <c r="F259" s="121">
        <v>-14.41</v>
      </c>
      <c r="G259" s="121">
        <v>-32422.5</v>
      </c>
      <c r="H259" s="121">
        <v>-38141.425000000003</v>
      </c>
      <c r="I259" s="121">
        <v>155520.80933478233</v>
      </c>
      <c r="J259" s="34">
        <v>-22482.085641238325</v>
      </c>
      <c r="K259" s="34">
        <v>-130367.20550150091</v>
      </c>
      <c r="L259" s="34">
        <v>49998.454896811505</v>
      </c>
      <c r="M259" s="254">
        <f>SUM(LisäyksetVähennykset[[#This Row],[Överföring till sammanslagnings-understöd enligt prövning (-0,99 €/as)]:[Temporärt tillägg för att kompensera förändringen]])</f>
        <v>-23369.751911145409</v>
      </c>
      <c r="N259" s="112"/>
    </row>
    <row r="260" spans="1:14" s="45" customFormat="1">
      <c r="A260" s="242">
        <v>845</v>
      </c>
      <c r="B260" s="242" t="s">
        <v>258</v>
      </c>
      <c r="C260" s="332">
        <v>-2834.37</v>
      </c>
      <c r="D260" s="121">
        <v>-5182.03</v>
      </c>
      <c r="E260" s="121">
        <v>-2834.37</v>
      </c>
      <c r="F260" s="121">
        <v>-28.63</v>
      </c>
      <c r="G260" s="121">
        <v>-64417.5</v>
      </c>
      <c r="H260" s="121">
        <v>-60049.1</v>
      </c>
      <c r="I260" s="121">
        <v>211359.29737736387</v>
      </c>
      <c r="J260" s="34">
        <v>7700.3723754299472</v>
      </c>
      <c r="K260" s="34">
        <v>-259015.4818534331</v>
      </c>
      <c r="L260" s="34">
        <v>99337.665766531107</v>
      </c>
      <c r="M260" s="254">
        <f>SUM(LisäyksetVähennykset[[#This Row],[Överföring till sammanslagnings-understöd enligt prövning (-0,99 €/as)]:[Temporärt tillägg för att kompensera förändringen]])</f>
        <v>-75964.146334108169</v>
      </c>
      <c r="N260" s="112"/>
    </row>
    <row r="261" spans="1:14" s="45" customFormat="1">
      <c r="A261" s="242">
        <v>846</v>
      </c>
      <c r="B261" s="242" t="s">
        <v>259</v>
      </c>
      <c r="C261" s="332">
        <v>-4813.38</v>
      </c>
      <c r="D261" s="121">
        <v>-8800.2200000000012</v>
      </c>
      <c r="E261" s="121">
        <v>-4813.38</v>
      </c>
      <c r="F261" s="121">
        <v>-48.620000000000005</v>
      </c>
      <c r="G261" s="121">
        <v>-109395</v>
      </c>
      <c r="H261" s="121">
        <v>-105155.4</v>
      </c>
      <c r="I261" s="121">
        <v>1311189.9940146105</v>
      </c>
      <c r="J261" s="34">
        <v>337656.72067008395</v>
      </c>
      <c r="K261" s="34">
        <v>-439864.92237910995</v>
      </c>
      <c r="L261" s="34">
        <v>168697.07682740979</v>
      </c>
      <c r="M261" s="254">
        <f>SUM(LisäyksetVähennykset[[#This Row],[Överföring till sammanslagnings-understöd enligt prövning (-0,99 €/as)]:[Temporärt tillägg för att kompensera förändringen]])</f>
        <v>1144652.8691329942</v>
      </c>
      <c r="N261" s="112"/>
    </row>
    <row r="262" spans="1:14" s="45" customFormat="1">
      <c r="A262" s="242">
        <v>848</v>
      </c>
      <c r="B262" s="242" t="s">
        <v>260</v>
      </c>
      <c r="C262" s="332">
        <v>-4118.3999999999996</v>
      </c>
      <c r="D262" s="121">
        <v>-7529.6</v>
      </c>
      <c r="E262" s="121">
        <v>-4118.3999999999996</v>
      </c>
      <c r="F262" s="121">
        <v>-41.6</v>
      </c>
      <c r="G262" s="121">
        <v>-93600</v>
      </c>
      <c r="H262" s="121">
        <v>-110035.25</v>
      </c>
      <c r="I262" s="121">
        <v>37651.562379231356</v>
      </c>
      <c r="J262" s="34">
        <v>142865.37758447084</v>
      </c>
      <c r="K262" s="34">
        <v>-376355.01380030799</v>
      </c>
      <c r="L262" s="34">
        <v>144339.74487906721</v>
      </c>
      <c r="M262" s="254">
        <f>SUM(LisäyksetVähennykset[[#This Row],[Överföring till sammanslagnings-understöd enligt prövning (-0,99 €/as)]:[Temporärt tillägg för att kompensera förändringen]])</f>
        <v>-270941.57895753859</v>
      </c>
      <c r="N262" s="112"/>
    </row>
    <row r="263" spans="1:14" s="45" customFormat="1">
      <c r="A263" s="242">
        <v>849</v>
      </c>
      <c r="B263" s="242" t="s">
        <v>261</v>
      </c>
      <c r="C263" s="332">
        <v>-2873.97</v>
      </c>
      <c r="D263" s="121">
        <v>-5254.43</v>
      </c>
      <c r="E263" s="121">
        <v>-2873.97</v>
      </c>
      <c r="F263" s="121">
        <v>-29.03</v>
      </c>
      <c r="G263" s="121">
        <v>-65317.5</v>
      </c>
      <c r="H263" s="121">
        <v>-78475.054999999993</v>
      </c>
      <c r="I263" s="121">
        <v>699056.30052997847</v>
      </c>
      <c r="J263" s="34">
        <v>131131.26064495582</v>
      </c>
      <c r="K263" s="34">
        <v>-262634.28006305144</v>
      </c>
      <c r="L263" s="34">
        <v>100725.54792882984</v>
      </c>
      <c r="M263" s="254">
        <f>SUM(LisäyksetVähennykset[[#This Row],[Överföring till sammanslagnings-understöd enligt prövning (-0,99 €/as)]:[Temporärt tillägg för att kompensera förändringen]])</f>
        <v>513454.87404071272</v>
      </c>
      <c r="N263" s="112"/>
    </row>
    <row r="264" spans="1:14" s="45" customFormat="1">
      <c r="A264" s="242">
        <v>850</v>
      </c>
      <c r="B264" s="242" t="s">
        <v>262</v>
      </c>
      <c r="C264" s="332">
        <v>-2382.9299999999998</v>
      </c>
      <c r="D264" s="121">
        <v>-4356.67</v>
      </c>
      <c r="E264" s="121">
        <v>-2382.9299999999998</v>
      </c>
      <c r="F264" s="121">
        <v>-24.07</v>
      </c>
      <c r="G264" s="121">
        <v>-54157.5</v>
      </c>
      <c r="H264" s="121">
        <v>-49368.525000000001</v>
      </c>
      <c r="I264" s="121">
        <v>253877.37413404483</v>
      </c>
      <c r="J264" s="34">
        <v>227410.78904301883</v>
      </c>
      <c r="K264" s="34">
        <v>-217761.18226378397</v>
      </c>
      <c r="L264" s="34">
        <v>83515.809116325661</v>
      </c>
      <c r="M264" s="254">
        <f>SUM(LisäyksetVähennykset[[#This Row],[Överföring till sammanslagnings-understöd enligt prövning (-0,99 €/as)]:[Temporärt tillägg för att kompensera förändringen]])</f>
        <v>234370.16502960538</v>
      </c>
      <c r="N264" s="112"/>
    </row>
    <row r="265" spans="1:14" s="45" customFormat="1">
      <c r="A265" s="242">
        <v>851</v>
      </c>
      <c r="B265" s="242" t="s">
        <v>263</v>
      </c>
      <c r="C265" s="332">
        <v>-21014.73</v>
      </c>
      <c r="D265" s="121">
        <v>-38420.870000000003</v>
      </c>
      <c r="E265" s="121">
        <v>-21014.73</v>
      </c>
      <c r="F265" s="121">
        <v>-212.27</v>
      </c>
      <c r="G265" s="121">
        <v>-477607.5</v>
      </c>
      <c r="H265" s="121">
        <v>-849553.87450000003</v>
      </c>
      <c r="I265" s="121">
        <v>-3439851.7611409817</v>
      </c>
      <c r="J265" s="34">
        <v>-2354537.301723551</v>
      </c>
      <c r="K265" s="34">
        <v>-1920405.7398892157</v>
      </c>
      <c r="L265" s="34">
        <v>736514.36647787492</v>
      </c>
      <c r="M265" s="254">
        <f>SUM(LisäyksetVähennykset[[#This Row],[Överföring till sammanslagnings-understöd enligt prövning (-0,99 €/as)]:[Temporärt tillägg för att kompensera förändringen]])</f>
        <v>-8386104.4107758738</v>
      </c>
      <c r="N265" s="112"/>
    </row>
    <row r="266" spans="1:14" s="45" customFormat="1">
      <c r="A266" s="242">
        <v>853</v>
      </c>
      <c r="B266" s="242" t="s">
        <v>264</v>
      </c>
      <c r="C266" s="332">
        <v>-195921</v>
      </c>
      <c r="D266" s="121">
        <v>-358199</v>
      </c>
      <c r="E266" s="121">
        <v>-195921</v>
      </c>
      <c r="F266" s="121">
        <v>-1979</v>
      </c>
      <c r="G266" s="121">
        <v>-4452750</v>
      </c>
      <c r="H266" s="121">
        <v>-14246654.4089</v>
      </c>
      <c r="I266" s="121">
        <v>-21182231.453536332</v>
      </c>
      <c r="J266" s="34">
        <v>97304.743471607842</v>
      </c>
      <c r="K266" s="34">
        <v>-17904004.142086767</v>
      </c>
      <c r="L266" s="34">
        <v>6866546.9979729326</v>
      </c>
      <c r="M266" s="254">
        <f>SUM(LisäyksetVähennykset[[#This Row],[Överföring till sammanslagnings-understöd enligt prövning (-0,99 €/as)]:[Temporärt tillägg för att kompensera förändringen]])</f>
        <v>-51573808.263078555</v>
      </c>
      <c r="N266" s="112"/>
    </row>
    <row r="267" spans="1:14" s="45" customFormat="1">
      <c r="A267" s="242">
        <v>854</v>
      </c>
      <c r="B267" s="242" t="s">
        <v>265</v>
      </c>
      <c r="C267" s="332">
        <v>-3229.38</v>
      </c>
      <c r="D267" s="121">
        <v>-5904.22</v>
      </c>
      <c r="E267" s="121">
        <v>-3229.38</v>
      </c>
      <c r="F267" s="121">
        <v>-32.619999999999997</v>
      </c>
      <c r="G267" s="121">
        <v>-73395</v>
      </c>
      <c r="H267" s="121">
        <v>-65569.539999999994</v>
      </c>
      <c r="I267" s="121">
        <v>-258941.82132744562</v>
      </c>
      <c r="J267" s="34">
        <v>-286696.08641553944</v>
      </c>
      <c r="K267" s="34">
        <v>-295112.9939943761</v>
      </c>
      <c r="L267" s="34">
        <v>113181.79033546087</v>
      </c>
      <c r="M267" s="254">
        <f>SUM(LisäyksetVähennykset[[#This Row],[Överföring till sammanslagnings-understöd enligt prövning (-0,99 €/as)]:[Temporärt tillägg för att kompensera förändringen]])</f>
        <v>-878929.2514019002</v>
      </c>
      <c r="N267" s="112"/>
    </row>
    <row r="268" spans="1:14" s="45" customFormat="1">
      <c r="A268" s="242">
        <v>857</v>
      </c>
      <c r="B268" s="242" t="s">
        <v>266</v>
      </c>
      <c r="C268" s="332">
        <v>-2370.06</v>
      </c>
      <c r="D268" s="121">
        <v>-4333.1400000000003</v>
      </c>
      <c r="E268" s="121">
        <v>-2370.06</v>
      </c>
      <c r="F268" s="121">
        <v>-23.94</v>
      </c>
      <c r="G268" s="121">
        <v>-53865</v>
      </c>
      <c r="H268" s="121">
        <v>-93487.735000000001</v>
      </c>
      <c r="I268" s="121">
        <v>-1022661.4713674095</v>
      </c>
      <c r="J268" s="34">
        <v>-666436.06470098614</v>
      </c>
      <c r="K268" s="34">
        <v>-216585.072845658</v>
      </c>
      <c r="L268" s="34">
        <v>83064.747413578589</v>
      </c>
      <c r="M268" s="254">
        <f>SUM(LisäyksetVähennykset[[#This Row],[Överföring till sammanslagnings-understöd enligt prövning (-0,99 €/as)]:[Temporärt tillägg för att kompensera förändringen]])</f>
        <v>-1979067.7965004751</v>
      </c>
      <c r="N268" s="112"/>
    </row>
    <row r="269" spans="1:14" s="45" customFormat="1">
      <c r="A269" s="242">
        <v>858</v>
      </c>
      <c r="B269" s="242" t="s">
        <v>267</v>
      </c>
      <c r="C269" s="332">
        <v>-39980.159999999996</v>
      </c>
      <c r="D269" s="121">
        <v>-73095.040000000008</v>
      </c>
      <c r="E269" s="121">
        <v>-39980.159999999996</v>
      </c>
      <c r="F269" s="121">
        <v>-403.84000000000003</v>
      </c>
      <c r="G269" s="121">
        <v>-908640</v>
      </c>
      <c r="H269" s="121">
        <v>-1407513.5181</v>
      </c>
      <c r="I269" s="121">
        <v>6577390.6436152803</v>
      </c>
      <c r="J269" s="34">
        <v>2789946.0774370567</v>
      </c>
      <c r="K269" s="34">
        <v>-3653538.672430682</v>
      </c>
      <c r="L269" s="34">
        <v>1401205.8310567909</v>
      </c>
      <c r="M269" s="254">
        <f>SUM(LisäyksetVähennykset[[#This Row],[Överföring till sammanslagnings-understöd enligt prövning (-0,99 €/as)]:[Temporärt tillägg för att kompensera förändringen]])</f>
        <v>4645391.1615784466</v>
      </c>
      <c r="N269" s="112"/>
    </row>
    <row r="270" spans="1:14" s="45" customFormat="1">
      <c r="A270" s="242">
        <v>859</v>
      </c>
      <c r="B270" s="242" t="s">
        <v>268</v>
      </c>
      <c r="C270" s="332">
        <v>-6496.38</v>
      </c>
      <c r="D270" s="121">
        <v>-11877.220000000001</v>
      </c>
      <c r="E270" s="121">
        <v>-6496.38</v>
      </c>
      <c r="F270" s="121">
        <v>-65.62</v>
      </c>
      <c r="G270" s="121">
        <v>-147645</v>
      </c>
      <c r="H270" s="121">
        <v>-97017.09</v>
      </c>
      <c r="I270" s="121">
        <v>-1587516.0981961247</v>
      </c>
      <c r="J270" s="34">
        <v>-1742905.1000900699</v>
      </c>
      <c r="K270" s="34">
        <v>-593663.84628788964</v>
      </c>
      <c r="L270" s="34">
        <v>227682.06872510555</v>
      </c>
      <c r="M270" s="254">
        <f>SUM(LisäyksetVähennykset[[#This Row],[Överföring till sammanslagnings-understöd enligt prövning (-0,99 €/as)]:[Temporärt tillägg för att kompensera förändringen]])</f>
        <v>-3966000.6658489788</v>
      </c>
      <c r="N270" s="112"/>
    </row>
    <row r="271" spans="1:14" s="45" customFormat="1">
      <c r="A271" s="242">
        <v>886</v>
      </c>
      <c r="B271" s="242" t="s">
        <v>269</v>
      </c>
      <c r="C271" s="332">
        <v>-12473.01</v>
      </c>
      <c r="D271" s="121">
        <v>-22804.190000000002</v>
      </c>
      <c r="E271" s="121">
        <v>-12473.01</v>
      </c>
      <c r="F271" s="121">
        <v>-125.99000000000001</v>
      </c>
      <c r="G271" s="121">
        <v>-283477.5</v>
      </c>
      <c r="H271" s="121">
        <v>-433815.60249999998</v>
      </c>
      <c r="I271" s="121">
        <v>-568353.06672287127</v>
      </c>
      <c r="J271" s="34">
        <v>-713009.78457298933</v>
      </c>
      <c r="K271" s="34">
        <v>-1139830.9660745384</v>
      </c>
      <c r="L271" s="34">
        <v>437148.18407004036</v>
      </c>
      <c r="M271" s="254">
        <f>SUM(LisäyksetVähennykset[[#This Row],[Överföring till sammanslagnings-understöd enligt prövning (-0,99 €/as)]:[Temporärt tillägg för att kompensera förändringen]])</f>
        <v>-2749214.9358003587</v>
      </c>
      <c r="N271" s="112"/>
    </row>
    <row r="272" spans="1:14" s="45" customFormat="1">
      <c r="A272" s="242">
        <v>887</v>
      </c>
      <c r="B272" s="242" t="s">
        <v>270</v>
      </c>
      <c r="C272" s="332">
        <v>-4523.3100000000004</v>
      </c>
      <c r="D272" s="121">
        <v>-8269.89</v>
      </c>
      <c r="E272" s="121">
        <v>-4523.3100000000004</v>
      </c>
      <c r="F272" s="121">
        <v>-45.69</v>
      </c>
      <c r="G272" s="121">
        <v>-102802.5</v>
      </c>
      <c r="H272" s="121">
        <v>-222004.14499999999</v>
      </c>
      <c r="I272" s="121">
        <v>-585220.67052326992</v>
      </c>
      <c r="J272" s="34">
        <v>-260224.30220244415</v>
      </c>
      <c r="K272" s="34">
        <v>-413357.22549365554</v>
      </c>
      <c r="L272" s="34">
        <v>158530.83998857165</v>
      </c>
      <c r="M272" s="254">
        <f>SUM(LisäyksetVähennykset[[#This Row],[Överföring till sammanslagnings-understöd enligt prövning (-0,99 €/as)]:[Temporärt tillägg för att kompensera förändringen]])</f>
        <v>-1442440.203230798</v>
      </c>
      <c r="N272" s="112"/>
    </row>
    <row r="273" spans="1:14" s="45" customFormat="1">
      <c r="A273" s="242">
        <v>889</v>
      </c>
      <c r="B273" s="242" t="s">
        <v>271</v>
      </c>
      <c r="C273" s="332">
        <v>-2497.77</v>
      </c>
      <c r="D273" s="121">
        <v>-4566.63</v>
      </c>
      <c r="E273" s="121">
        <v>-2497.77</v>
      </c>
      <c r="F273" s="121">
        <v>-25.23</v>
      </c>
      <c r="G273" s="121">
        <v>-56767.5</v>
      </c>
      <c r="H273" s="121">
        <v>-44969.794999999998</v>
      </c>
      <c r="I273" s="121">
        <v>1056507.5616959352</v>
      </c>
      <c r="J273" s="34">
        <v>358173.31375832885</v>
      </c>
      <c r="K273" s="34">
        <v>-228255.69707167716</v>
      </c>
      <c r="L273" s="34">
        <v>87540.667386991961</v>
      </c>
      <c r="M273" s="254">
        <f>SUM(LisäyksetVähennykset[[#This Row],[Överföring till sammanslagnings-understöd enligt prövning (-0,99 €/as)]:[Temporärt tillägg för att kompensera förändringen]])</f>
        <v>1162641.150769579</v>
      </c>
      <c r="N273" s="112"/>
    </row>
    <row r="274" spans="1:14" s="45" customFormat="1">
      <c r="A274" s="242">
        <v>890</v>
      </c>
      <c r="B274" s="242" t="s">
        <v>272</v>
      </c>
      <c r="C274" s="332">
        <v>-1168.2</v>
      </c>
      <c r="D274" s="121">
        <v>-2135.8000000000002</v>
      </c>
      <c r="E274" s="121">
        <v>-1168.2</v>
      </c>
      <c r="F274" s="121">
        <v>-11.8</v>
      </c>
      <c r="G274" s="121">
        <v>-26550</v>
      </c>
      <c r="H274" s="121">
        <v>-22882.46</v>
      </c>
      <c r="I274" s="121">
        <v>-41058.545710822262</v>
      </c>
      <c r="J274" s="34">
        <v>447661.05772697419</v>
      </c>
      <c r="K274" s="34">
        <v>-106754.5471837412</v>
      </c>
      <c r="L274" s="34">
        <v>40942.523787812337</v>
      </c>
      <c r="M274" s="254">
        <f>SUM(LisäyksetVähennykset[[#This Row],[Överföring till sammanslagnings-understöd enligt prövning (-0,99 €/as)]:[Temporärt tillägg för att kompensera förändringen]])</f>
        <v>286874.02862022311</v>
      </c>
      <c r="N274" s="112"/>
    </row>
    <row r="275" spans="1:14" s="45" customFormat="1">
      <c r="A275" s="242">
        <v>892</v>
      </c>
      <c r="B275" s="242" t="s">
        <v>273</v>
      </c>
      <c r="C275" s="332">
        <v>-3556.08</v>
      </c>
      <c r="D275" s="121">
        <v>-6501.52</v>
      </c>
      <c r="E275" s="121">
        <v>-3556.08</v>
      </c>
      <c r="F275" s="121">
        <v>-35.92</v>
      </c>
      <c r="G275" s="121">
        <v>-80820</v>
      </c>
      <c r="H275" s="121">
        <v>-75739.235000000001</v>
      </c>
      <c r="I275" s="121">
        <v>507921.81105808105</v>
      </c>
      <c r="J275" s="34">
        <v>148623.99669289205</v>
      </c>
      <c r="K275" s="34">
        <v>-324968.07922372746</v>
      </c>
      <c r="L275" s="34">
        <v>124631.81817442534</v>
      </c>
      <c r="M275" s="254">
        <f>SUM(LisäyksetVähennykset[[#This Row],[Överföring till sammanslagnings-understöd enligt prövning (-0,99 €/as)]:[Temporärt tillägg för att kompensera förändringen]])</f>
        <v>286000.71170167095</v>
      </c>
      <c r="N275" s="112"/>
    </row>
    <row r="276" spans="1:14" s="45" customFormat="1">
      <c r="A276" s="242">
        <v>893</v>
      </c>
      <c r="B276" s="242" t="s">
        <v>274</v>
      </c>
      <c r="C276" s="332">
        <v>-7359.66</v>
      </c>
      <c r="D276" s="121">
        <v>-13455.54</v>
      </c>
      <c r="E276" s="121">
        <v>-7359.66</v>
      </c>
      <c r="F276" s="121">
        <v>-74.34</v>
      </c>
      <c r="G276" s="121">
        <v>-167265</v>
      </c>
      <c r="H276" s="121">
        <v>-143283.95000000001</v>
      </c>
      <c r="I276" s="121">
        <v>-486611.11480519688</v>
      </c>
      <c r="J276" s="34">
        <v>-16867.787506536832</v>
      </c>
      <c r="K276" s="34">
        <v>-672553.6472575696</v>
      </c>
      <c r="L276" s="34">
        <v>257937.8998632177</v>
      </c>
      <c r="M276" s="254">
        <f>SUM(LisäyksetVähennykset[[#This Row],[Överföring till sammanslagnings-understöd enligt prövning (-0,99 €/as)]:[Temporärt tillägg för att kompensera förändringen]])</f>
        <v>-1256892.7997060856</v>
      </c>
      <c r="N276" s="112"/>
    </row>
    <row r="277" spans="1:14" s="45" customFormat="1">
      <c r="A277" s="242">
        <v>895</v>
      </c>
      <c r="B277" s="242" t="s">
        <v>275</v>
      </c>
      <c r="C277" s="332">
        <v>-14941.08</v>
      </c>
      <c r="D277" s="121">
        <v>-27316.52</v>
      </c>
      <c r="E277" s="121">
        <v>-14941.08</v>
      </c>
      <c r="F277" s="121">
        <v>-150.92000000000002</v>
      </c>
      <c r="G277" s="121">
        <v>-339570</v>
      </c>
      <c r="H277" s="121">
        <v>-451063.15250000003</v>
      </c>
      <c r="I277" s="121">
        <v>676603.38332588936</v>
      </c>
      <c r="J277" s="34">
        <v>1142681.9362001948</v>
      </c>
      <c r="K277" s="34">
        <v>-1365372.5644890019</v>
      </c>
      <c r="L277" s="34">
        <v>523647.93983530824</v>
      </c>
      <c r="M277" s="254">
        <f>SUM(LisäyksetVähennykset[[#This Row],[Överföring till sammanslagnings-understöd enligt prövning (-0,99 €/as)]:[Temporärt tillägg för att kompensera förändringen]])</f>
        <v>129577.94237239053</v>
      </c>
      <c r="N277" s="112"/>
    </row>
    <row r="278" spans="1:14" s="45" customFormat="1">
      <c r="A278" s="242">
        <v>905</v>
      </c>
      <c r="B278" s="242" t="s">
        <v>276</v>
      </c>
      <c r="C278" s="332">
        <v>-67308.12</v>
      </c>
      <c r="D278" s="121">
        <v>-123058.28</v>
      </c>
      <c r="E278" s="121">
        <v>-67308.12</v>
      </c>
      <c r="F278" s="121">
        <v>-679.88</v>
      </c>
      <c r="G278" s="121">
        <v>-1529730</v>
      </c>
      <c r="H278" s="121">
        <v>-3731310.3083000001</v>
      </c>
      <c r="I278" s="121">
        <v>-14669844.570508882</v>
      </c>
      <c r="J278" s="34">
        <v>-6556092.3099627569</v>
      </c>
      <c r="K278" s="34">
        <v>-6150871.3168883026</v>
      </c>
      <c r="L278" s="34">
        <v>2358983.3112591398</v>
      </c>
      <c r="M278" s="254">
        <f>SUM(LisäyksetVähennykset[[#This Row],[Överföring till sammanslagnings-understöd enligt prövning (-0,99 €/as)]:[Temporärt tillägg för att kompensera förändringen]])</f>
        <v>-30537219.594400804</v>
      </c>
      <c r="N278" s="112"/>
    </row>
    <row r="279" spans="1:14" s="45" customFormat="1">
      <c r="A279" s="242">
        <v>908</v>
      </c>
      <c r="B279" s="242" t="s">
        <v>277</v>
      </c>
      <c r="C279" s="332">
        <v>-20495.97</v>
      </c>
      <c r="D279" s="121">
        <v>-37472.43</v>
      </c>
      <c r="E279" s="121">
        <v>-20495.97</v>
      </c>
      <c r="F279" s="121">
        <v>-207.03</v>
      </c>
      <c r="G279" s="121">
        <v>-465817.5</v>
      </c>
      <c r="H279" s="121">
        <v>-784725.86</v>
      </c>
      <c r="I279" s="121">
        <v>-2369717.6608439772</v>
      </c>
      <c r="J279" s="34">
        <v>-962141.46045069606</v>
      </c>
      <c r="K279" s="34">
        <v>-1872999.4833432154</v>
      </c>
      <c r="L279" s="34">
        <v>718333.11015176168</v>
      </c>
      <c r="M279" s="254">
        <f>SUM(LisäyksetVähennykset[[#This Row],[Överföring till sammanslagnings-understöd enligt prövning (-0,99 €/as)]:[Temporärt tillägg för att kompensera förändringen]])</f>
        <v>-5815740.2544861268</v>
      </c>
      <c r="N279" s="112"/>
    </row>
    <row r="280" spans="1:14" s="45" customFormat="1">
      <c r="A280" s="242">
        <v>915</v>
      </c>
      <c r="B280" s="242" t="s">
        <v>278</v>
      </c>
      <c r="C280" s="332">
        <v>-19561.41</v>
      </c>
      <c r="D280" s="121">
        <v>-35763.79</v>
      </c>
      <c r="E280" s="121">
        <v>-19561.41</v>
      </c>
      <c r="F280" s="121">
        <v>-197.59</v>
      </c>
      <c r="G280" s="121">
        <v>-444577.5</v>
      </c>
      <c r="H280" s="121">
        <v>-1277765.00125</v>
      </c>
      <c r="I280" s="121">
        <v>-286264.90121754823</v>
      </c>
      <c r="J280" s="34">
        <v>9715.2320679914064</v>
      </c>
      <c r="K280" s="34">
        <v>-1787595.8455962224</v>
      </c>
      <c r="L280" s="34">
        <v>685579.09112151177</v>
      </c>
      <c r="M280" s="254">
        <f>SUM(LisäyksetVähennykset[[#This Row],[Överföring till sammanslagnings-understöd enligt prövning (-0,99 €/as)]:[Temporärt tillägg för att kompensera förändringen]])</f>
        <v>-3175993.1248742677</v>
      </c>
      <c r="N280" s="112"/>
    </row>
    <row r="281" spans="1:14" s="45" customFormat="1">
      <c r="A281" s="242">
        <v>918</v>
      </c>
      <c r="B281" s="242" t="s">
        <v>279</v>
      </c>
      <c r="C281" s="332">
        <v>-2205.7199999999998</v>
      </c>
      <c r="D281" s="121">
        <v>-4032.6800000000003</v>
      </c>
      <c r="E281" s="121">
        <v>-2205.7199999999998</v>
      </c>
      <c r="F281" s="121">
        <v>-22.28</v>
      </c>
      <c r="G281" s="121">
        <v>-50130</v>
      </c>
      <c r="H281" s="121">
        <v>-78324.899999999994</v>
      </c>
      <c r="I281" s="121">
        <v>-18090.117671402721</v>
      </c>
      <c r="J281" s="34">
        <v>1095.4773544959185</v>
      </c>
      <c r="K281" s="34">
        <v>-201567.06027574185</v>
      </c>
      <c r="L281" s="34">
        <v>77305.036440038879</v>
      </c>
      <c r="M281" s="254">
        <f>SUM(LisäyksetVähennykset[[#This Row],[Överföring till sammanslagnings-understöd enligt prövning (-0,99 €/as)]:[Temporärt tillägg för att kompensera förändringen]])</f>
        <v>-278177.96415260975</v>
      </c>
      <c r="N281" s="112"/>
    </row>
    <row r="282" spans="1:14" s="45" customFormat="1">
      <c r="A282" s="242">
        <v>921</v>
      </c>
      <c r="B282" s="242" t="s">
        <v>280</v>
      </c>
      <c r="C282" s="332">
        <v>-1875.06</v>
      </c>
      <c r="D282" s="121">
        <v>-3428.1400000000003</v>
      </c>
      <c r="E282" s="121">
        <v>-1875.06</v>
      </c>
      <c r="F282" s="121">
        <v>-18.940000000000001</v>
      </c>
      <c r="G282" s="121">
        <v>-42615</v>
      </c>
      <c r="H282" s="121">
        <v>-58197</v>
      </c>
      <c r="I282" s="121">
        <v>716128.11511686561</v>
      </c>
      <c r="J282" s="34">
        <v>55830.445786434037</v>
      </c>
      <c r="K282" s="34">
        <v>-171350.09522542867</v>
      </c>
      <c r="L282" s="34">
        <v>65716.22038484455</v>
      </c>
      <c r="M282" s="254">
        <f>SUM(LisäyksetVähennykset[[#This Row],[Överföring till sammanslagnings-understöd enligt prövning (-0,99 €/as)]:[Temporärt tillägg för att kompensera förändringen]])</f>
        <v>558315.48606271553</v>
      </c>
      <c r="N282" s="112"/>
    </row>
    <row r="283" spans="1:14" s="45" customFormat="1">
      <c r="A283" s="242">
        <v>922</v>
      </c>
      <c r="B283" s="242" t="s">
        <v>281</v>
      </c>
      <c r="C283" s="332">
        <v>-4455.99</v>
      </c>
      <c r="D283" s="121">
        <v>-8146.81</v>
      </c>
      <c r="E283" s="121">
        <v>-4455.99</v>
      </c>
      <c r="F283" s="121">
        <v>-45.01</v>
      </c>
      <c r="G283" s="121">
        <v>-101272.5</v>
      </c>
      <c r="H283" s="121">
        <v>-90342.945000000007</v>
      </c>
      <c r="I283" s="121">
        <v>-130315.88416116494</v>
      </c>
      <c r="J283" s="34">
        <v>-161911.93218202316</v>
      </c>
      <c r="K283" s="34">
        <v>-407205.26853730436</v>
      </c>
      <c r="L283" s="34">
        <v>156171.44031266382</v>
      </c>
      <c r="M283" s="254">
        <f>SUM(LisäyksetVähennykset[[#This Row],[Överföring till sammanslagnings-understöd enligt prövning (-0,99 €/as)]:[Temporärt tillägg för att kompensera förändringen]])</f>
        <v>-751980.88956782862</v>
      </c>
      <c r="N283" s="112"/>
    </row>
    <row r="284" spans="1:14" s="45" customFormat="1">
      <c r="A284" s="242">
        <v>924</v>
      </c>
      <c r="B284" s="242" t="s">
        <v>282</v>
      </c>
      <c r="C284" s="332">
        <v>-2916.54</v>
      </c>
      <c r="D284" s="121">
        <v>-5332.26</v>
      </c>
      <c r="E284" s="121">
        <v>-2916.54</v>
      </c>
      <c r="F284" s="121">
        <v>-29.46</v>
      </c>
      <c r="G284" s="121">
        <v>-66285</v>
      </c>
      <c r="H284" s="121">
        <v>-46631.294999999998</v>
      </c>
      <c r="I284" s="121">
        <v>141827.6274366127</v>
      </c>
      <c r="J284" s="34">
        <v>-105679.80431318947</v>
      </c>
      <c r="K284" s="34">
        <v>-266524.48813839117</v>
      </c>
      <c r="L284" s="34">
        <v>102217.52125330096</v>
      </c>
      <c r="M284" s="254">
        <f>SUM(LisäyksetVähennykset[[#This Row],[Överföring till sammanslagnings-understöd enligt prövning (-0,99 €/as)]:[Temporärt tillägg för att kompensera förändringen]])</f>
        <v>-252270.23876166699</v>
      </c>
      <c r="N284" s="112"/>
    </row>
    <row r="285" spans="1:14" s="45" customFormat="1">
      <c r="A285" s="242">
        <v>925</v>
      </c>
      <c r="B285" s="242" t="s">
        <v>283</v>
      </c>
      <c r="C285" s="332">
        <v>-3392.73</v>
      </c>
      <c r="D285" s="121">
        <v>-6202.87</v>
      </c>
      <c r="E285" s="121">
        <v>-3392.73</v>
      </c>
      <c r="F285" s="121">
        <v>-34.270000000000003</v>
      </c>
      <c r="G285" s="121">
        <v>-77107.5</v>
      </c>
      <c r="H285" s="121">
        <v>-71140.759999999995</v>
      </c>
      <c r="I285" s="121">
        <v>1247514.9031218986</v>
      </c>
      <c r="J285" s="34">
        <v>879113.49961405934</v>
      </c>
      <c r="K285" s="34">
        <v>-310040.53660905181</v>
      </c>
      <c r="L285" s="34">
        <v>118906.80425494311</v>
      </c>
      <c r="M285" s="254">
        <f>SUM(LisäyksetVähennykset[[#This Row],[Överföring till sammanslagnings-understöd enligt prövning (-0,99 €/as)]:[Temporärt tillägg för att kompensera förändringen]])</f>
        <v>1774223.8103818493</v>
      </c>
      <c r="N285" s="112"/>
    </row>
    <row r="286" spans="1:14" s="45" customFormat="1">
      <c r="A286" s="242">
        <v>927</v>
      </c>
      <c r="B286" s="242" t="s">
        <v>284</v>
      </c>
      <c r="C286" s="332">
        <v>-28623.87</v>
      </c>
      <c r="D286" s="121">
        <v>-52332.53</v>
      </c>
      <c r="E286" s="121">
        <v>-28623.87</v>
      </c>
      <c r="F286" s="121">
        <v>-289.13</v>
      </c>
      <c r="G286" s="121">
        <v>-650542.5</v>
      </c>
      <c r="H286" s="121">
        <v>-1538548.4850000001</v>
      </c>
      <c r="I286" s="121">
        <v>1374124.0381491049</v>
      </c>
      <c r="J286" s="34">
        <v>1254669.5342000159</v>
      </c>
      <c r="K286" s="34">
        <v>-2615757.8158673807</v>
      </c>
      <c r="L286" s="34">
        <v>1003195.9239635746</v>
      </c>
      <c r="M286" s="254">
        <f>SUM(LisäyksetVähennykset[[#This Row],[Överföring till sammanslagnings-understöd enligt prövning (-0,99 €/as)]:[Temporärt tillägg för att kompensera förändringen]])</f>
        <v>-1282728.7045546854</v>
      </c>
      <c r="N286" s="112"/>
    </row>
    <row r="287" spans="1:14" s="45" customFormat="1">
      <c r="A287" s="242">
        <v>931</v>
      </c>
      <c r="B287" s="242" t="s">
        <v>285</v>
      </c>
      <c r="C287" s="332">
        <v>-5891.49</v>
      </c>
      <c r="D287" s="121">
        <v>-10771.31</v>
      </c>
      <c r="E287" s="121">
        <v>-5891.49</v>
      </c>
      <c r="F287" s="121">
        <v>-59.51</v>
      </c>
      <c r="G287" s="121">
        <v>-133897.5</v>
      </c>
      <c r="H287" s="121">
        <v>-252702.2</v>
      </c>
      <c r="I287" s="121">
        <v>2422506.1543391398</v>
      </c>
      <c r="J287" s="34">
        <v>1592718.5995857345</v>
      </c>
      <c r="K287" s="34">
        <v>-538386.70363596943</v>
      </c>
      <c r="L287" s="34">
        <v>206482.16869599253</v>
      </c>
      <c r="M287" s="254">
        <f>SUM(LisäyksetVähennykset[[#This Row],[Överföring till sammanslagnings-understöd enligt prövning (-0,99 €/as)]:[Temporärt tillägg för att kompensera förändringen]])</f>
        <v>3274106.7189848977</v>
      </c>
      <c r="N287" s="112"/>
    </row>
    <row r="288" spans="1:14" s="45" customFormat="1">
      <c r="A288" s="242">
        <v>934</v>
      </c>
      <c r="B288" s="242" t="s">
        <v>286</v>
      </c>
      <c r="C288" s="332">
        <v>-2644.29</v>
      </c>
      <c r="D288" s="121">
        <v>-4834.51</v>
      </c>
      <c r="E288" s="121">
        <v>-2644.29</v>
      </c>
      <c r="F288" s="121">
        <v>-26.71</v>
      </c>
      <c r="G288" s="121">
        <v>-60097.5</v>
      </c>
      <c r="H288" s="121">
        <v>-39519.964999999997</v>
      </c>
      <c r="I288" s="121">
        <v>387424.00475051533</v>
      </c>
      <c r="J288" s="34">
        <v>24590.387383175264</v>
      </c>
      <c r="K288" s="34">
        <v>-241645.25044726505</v>
      </c>
      <c r="L288" s="34">
        <v>92675.831387497237</v>
      </c>
      <c r="M288" s="254">
        <f>SUM(LisäyksetVähennykset[[#This Row],[Överföring till sammanslagnings-understöd enligt prövning (-0,99 €/as)]:[Temporärt tillägg för att kompensera förändringen]])</f>
        <v>153277.70807392278</v>
      </c>
      <c r="N288" s="112"/>
    </row>
    <row r="289" spans="1:14" s="45" customFormat="1">
      <c r="A289" s="242">
        <v>935</v>
      </c>
      <c r="B289" s="242" t="s">
        <v>287</v>
      </c>
      <c r="C289" s="332">
        <v>-2955.15</v>
      </c>
      <c r="D289" s="121">
        <v>-5402.85</v>
      </c>
      <c r="E289" s="121">
        <v>-2955.15</v>
      </c>
      <c r="F289" s="121">
        <v>-29.85</v>
      </c>
      <c r="G289" s="121">
        <v>-67162.5</v>
      </c>
      <c r="H289" s="121">
        <v>-97147.375</v>
      </c>
      <c r="I289" s="121">
        <v>50698.728728709175</v>
      </c>
      <c r="J289" s="34">
        <v>118685.57183240456</v>
      </c>
      <c r="K289" s="34">
        <v>-270052.81639276905</v>
      </c>
      <c r="L289" s="34">
        <v>103570.70636154222</v>
      </c>
      <c r="M289" s="254">
        <f>SUM(LisäyksetVähennykset[[#This Row],[Överföring till sammanslagnings-understöd enligt prövning (-0,99 €/as)]:[Temporärt tillägg för att kompensera förändringen]])</f>
        <v>-172750.68447011308</v>
      </c>
      <c r="N289" s="112"/>
    </row>
    <row r="290" spans="1:14" s="45" customFormat="1">
      <c r="A290" s="242">
        <v>936</v>
      </c>
      <c r="B290" s="242" t="s">
        <v>288</v>
      </c>
      <c r="C290" s="332">
        <v>-6331.05</v>
      </c>
      <c r="D290" s="121">
        <v>-11574.95</v>
      </c>
      <c r="E290" s="121">
        <v>-6331.05</v>
      </c>
      <c r="F290" s="121">
        <v>-63.95</v>
      </c>
      <c r="G290" s="121">
        <v>-143887.5</v>
      </c>
      <c r="H290" s="121">
        <v>-190619.92499999999</v>
      </c>
      <c r="I290" s="121">
        <v>1985608.0072656625</v>
      </c>
      <c r="J290" s="34">
        <v>882473.11242030957</v>
      </c>
      <c r="K290" s="34">
        <v>-578555.36376273306</v>
      </c>
      <c r="L290" s="34">
        <v>221887.66069750837</v>
      </c>
      <c r="M290" s="254">
        <f>SUM(LisäyksetVähennykset[[#This Row],[Överföring till sammanslagnings-understöd enligt prövning (-0,99 €/as)]:[Temporärt tillägg för att kompensera förändringen]])</f>
        <v>2152604.9916207474</v>
      </c>
      <c r="N290" s="112"/>
    </row>
    <row r="291" spans="1:14" s="45" customFormat="1">
      <c r="A291" s="242">
        <v>946</v>
      </c>
      <c r="B291" s="242" t="s">
        <v>289</v>
      </c>
      <c r="C291" s="332">
        <v>-6224.13</v>
      </c>
      <c r="D291" s="121">
        <v>-11379.470000000001</v>
      </c>
      <c r="E291" s="121">
        <v>-6224.13</v>
      </c>
      <c r="F291" s="121">
        <v>-62.870000000000005</v>
      </c>
      <c r="G291" s="121">
        <v>-141457.5</v>
      </c>
      <c r="H291" s="121">
        <v>-104443.5349</v>
      </c>
      <c r="I291" s="121">
        <v>-144248.02957425232</v>
      </c>
      <c r="J291" s="34">
        <v>78003.004429259308</v>
      </c>
      <c r="K291" s="34">
        <v>-568784.60859676346</v>
      </c>
      <c r="L291" s="34">
        <v>218140.37885930183</v>
      </c>
      <c r="M291" s="254">
        <f>SUM(LisäyksetVähennykset[[#This Row],[Överföring till sammanslagnings-understöd enligt prövning (-0,99 €/as)]:[Temporärt tillägg för att kompensera förändringen]])</f>
        <v>-686680.8897824547</v>
      </c>
      <c r="N291" s="112"/>
    </row>
    <row r="292" spans="1:14" s="45" customFormat="1">
      <c r="A292" s="242">
        <v>976</v>
      </c>
      <c r="B292" s="242" t="s">
        <v>290</v>
      </c>
      <c r="C292" s="332">
        <v>-3750.12</v>
      </c>
      <c r="D292" s="121">
        <v>-6856.2800000000007</v>
      </c>
      <c r="E292" s="121">
        <v>-3750.12</v>
      </c>
      <c r="F292" s="121">
        <v>-37.880000000000003</v>
      </c>
      <c r="G292" s="121">
        <v>-85230</v>
      </c>
      <c r="H292" s="121">
        <v>-91976.807449999993</v>
      </c>
      <c r="I292" s="121">
        <v>-128595.22302967391</v>
      </c>
      <c r="J292" s="34">
        <v>-135768.62984419087</v>
      </c>
      <c r="K292" s="34">
        <v>-342700.19045085734</v>
      </c>
      <c r="L292" s="34">
        <v>131432.4407696891</v>
      </c>
      <c r="M292" s="254">
        <f>SUM(LisäyksetVähennykset[[#This Row],[Överföring till sammanslagnings-understöd enligt prövning (-0,99 €/as)]:[Temporärt tillägg för att kompensera förändringen]])</f>
        <v>-667232.81000503292</v>
      </c>
      <c r="N292" s="112"/>
    </row>
    <row r="293" spans="1:14" s="45" customFormat="1">
      <c r="A293" s="242">
        <v>977</v>
      </c>
      <c r="B293" s="242" t="s">
        <v>291</v>
      </c>
      <c r="C293" s="332">
        <v>-15140.07</v>
      </c>
      <c r="D293" s="121">
        <v>-27680.33</v>
      </c>
      <c r="E293" s="121">
        <v>-15140.07</v>
      </c>
      <c r="F293" s="121">
        <v>-152.93</v>
      </c>
      <c r="G293" s="121">
        <v>-344092.5</v>
      </c>
      <c r="H293" s="121">
        <v>-507592.7</v>
      </c>
      <c r="I293" s="121">
        <v>-578591.02333659504</v>
      </c>
      <c r="J293" s="34">
        <v>-587395.94293237117</v>
      </c>
      <c r="K293" s="34">
        <v>-1383557.025492334</v>
      </c>
      <c r="L293" s="34">
        <v>530622.04770085937</v>
      </c>
      <c r="M293" s="254">
        <f>SUM(LisäyksetVähennykset[[#This Row],[Överföring till sammanslagnings-understöd enligt prövning (-0,99 €/as)]:[Temporärt tillägg för att kompensera förändringen]])</f>
        <v>-2928720.5440604407</v>
      </c>
      <c r="N293" s="112"/>
    </row>
    <row r="294" spans="1:14" s="45" customFormat="1">
      <c r="A294" s="242">
        <v>980</v>
      </c>
      <c r="B294" s="242" t="s">
        <v>292</v>
      </c>
      <c r="C294" s="332">
        <v>-33270.93</v>
      </c>
      <c r="D294" s="121">
        <v>-60828.67</v>
      </c>
      <c r="E294" s="121">
        <v>-33270.93</v>
      </c>
      <c r="F294" s="121">
        <v>-336.07</v>
      </c>
      <c r="G294" s="121">
        <v>-756157.5</v>
      </c>
      <c r="H294" s="121">
        <v>-1143222.4715</v>
      </c>
      <c r="I294" s="121">
        <v>329810.92405430385</v>
      </c>
      <c r="J294" s="34">
        <v>-319495.85829596844</v>
      </c>
      <c r="K294" s="34">
        <v>-3040423.7857660935</v>
      </c>
      <c r="L294" s="34">
        <v>1166063.8957093298</v>
      </c>
      <c r="M294" s="254">
        <f>SUM(LisäyksetVähennykset[[#This Row],[Överföring till sammanslagnings-understöd enligt prövning (-0,99 €/as)]:[Temporärt tillägg för att kompensera förändringen]])</f>
        <v>-3891131.3957984284</v>
      </c>
      <c r="N294" s="112"/>
    </row>
    <row r="295" spans="1:14" s="45" customFormat="1">
      <c r="A295" s="242">
        <v>981</v>
      </c>
      <c r="B295" s="242" t="s">
        <v>293</v>
      </c>
      <c r="C295" s="332">
        <v>-2214.63</v>
      </c>
      <c r="D295" s="121">
        <v>-4048.9700000000003</v>
      </c>
      <c r="E295" s="121">
        <v>-2214.63</v>
      </c>
      <c r="F295" s="121">
        <v>-22.37</v>
      </c>
      <c r="G295" s="121">
        <v>-50332.5</v>
      </c>
      <c r="H295" s="121">
        <v>-57082.58</v>
      </c>
      <c r="I295" s="121">
        <v>660369.77079480351</v>
      </c>
      <c r="J295" s="34">
        <v>325402.91019971267</v>
      </c>
      <c r="K295" s="34">
        <v>-202381.289872906</v>
      </c>
      <c r="L295" s="34">
        <v>77617.309926556089</v>
      </c>
      <c r="M295" s="254">
        <f>SUM(LisäyksetVähennykset[[#This Row],[Överföring till sammanslagnings-understöd enligt prövning (-0,99 €/as)]:[Temporärt tillägg för att kompensera förändringen]])</f>
        <v>745093.02104816644</v>
      </c>
      <c r="N295" s="112"/>
    </row>
    <row r="296" spans="1:14" s="45" customFormat="1">
      <c r="A296" s="242">
        <v>989</v>
      </c>
      <c r="B296" s="242" t="s">
        <v>294</v>
      </c>
      <c r="C296" s="332">
        <v>-5351.94</v>
      </c>
      <c r="D296" s="121">
        <v>-9784.86</v>
      </c>
      <c r="E296" s="121">
        <v>-5351.94</v>
      </c>
      <c r="F296" s="121">
        <v>-54.06</v>
      </c>
      <c r="G296" s="121">
        <v>-121635</v>
      </c>
      <c r="H296" s="121">
        <v>-166617.22750000001</v>
      </c>
      <c r="I296" s="121">
        <v>-956794.31203666155</v>
      </c>
      <c r="J296" s="34">
        <v>-522135.21424058086</v>
      </c>
      <c r="K296" s="34">
        <v>-489080.57802991942</v>
      </c>
      <c r="L296" s="34">
        <v>187572.27423467243</v>
      </c>
      <c r="M296" s="254">
        <f>SUM(LisäyksetVähennykset[[#This Row],[Överföring till sammanslagnings-understöd enligt prövning (-0,99 €/as)]:[Temporärt tillägg för att kompensera förändringen]])</f>
        <v>-2089232.857572489</v>
      </c>
      <c r="N296" s="112"/>
    </row>
    <row r="297" spans="1:14" s="45" customFormat="1">
      <c r="A297" s="242">
        <v>992</v>
      </c>
      <c r="B297" s="242" t="s">
        <v>295</v>
      </c>
      <c r="C297" s="332">
        <v>-17938.8</v>
      </c>
      <c r="D297" s="121">
        <v>-32797.200000000004</v>
      </c>
      <c r="E297" s="121">
        <v>-17938.8</v>
      </c>
      <c r="F297" s="121">
        <v>-181.20000000000002</v>
      </c>
      <c r="G297" s="121">
        <v>-407700</v>
      </c>
      <c r="H297" s="121">
        <v>-976721.1067</v>
      </c>
      <c r="I297" s="121">
        <v>-220009.76574919853</v>
      </c>
      <c r="J297" s="34">
        <v>622229.59870614985</v>
      </c>
      <c r="K297" s="34">
        <v>-1639315.5889571107</v>
      </c>
      <c r="L297" s="34">
        <v>628710.61952132161</v>
      </c>
      <c r="M297" s="254">
        <f>SUM(LisäyksetVähennykset[[#This Row],[Överföring till sammanslagnings-understöd enligt prövning (-0,99 €/as)]:[Temporärt tillägg för att kompensera förändringen]])</f>
        <v>-2061662.2431788379</v>
      </c>
      <c r="N297" s="112"/>
    </row>
    <row r="313" spans="1:13">
      <c r="A313" s="247"/>
      <c r="B313" s="248"/>
      <c r="C313" s="248"/>
      <c r="D313" s="41"/>
      <c r="E313" s="41"/>
      <c r="F313" s="41"/>
      <c r="G313" s="38"/>
      <c r="H313" s="38"/>
      <c r="I313" s="41"/>
      <c r="J313" s="41"/>
      <c r="K313" s="41"/>
      <c r="L313" s="41"/>
      <c r="M313" s="252"/>
    </row>
    <row r="314" spans="1:13">
      <c r="A314" s="247"/>
      <c r="B314" s="248"/>
      <c r="C314" s="248"/>
      <c r="D314" s="41"/>
      <c r="E314" s="41"/>
      <c r="F314" s="41"/>
      <c r="G314" s="38"/>
      <c r="H314" s="38"/>
      <c r="I314" s="41"/>
      <c r="J314" s="41"/>
      <c r="K314" s="41"/>
      <c r="L314" s="41"/>
      <c r="M314" s="252"/>
    </row>
    <row r="315" spans="1:13">
      <c r="A315" s="247"/>
      <c r="B315" s="248"/>
      <c r="C315" s="248"/>
      <c r="D315" s="41"/>
      <c r="E315" s="41"/>
      <c r="F315" s="41"/>
      <c r="G315" s="38"/>
      <c r="H315" s="38"/>
      <c r="I315" s="41"/>
      <c r="J315" s="41"/>
      <c r="K315" s="41"/>
      <c r="L315" s="41"/>
      <c r="M315" s="252"/>
    </row>
    <row r="316" spans="1:13">
      <c r="A316" s="247"/>
      <c r="B316" s="248"/>
      <c r="C316" s="248"/>
      <c r="D316" s="41"/>
      <c r="E316" s="41"/>
      <c r="F316" s="41"/>
      <c r="G316" s="38"/>
      <c r="H316" s="38"/>
      <c r="I316" s="41"/>
      <c r="J316" s="41"/>
      <c r="K316" s="41"/>
      <c r="L316" s="41"/>
      <c r="M316" s="252"/>
    </row>
    <row r="317" spans="1:13">
      <c r="A317" s="247"/>
      <c r="B317" s="248"/>
      <c r="C317" s="248"/>
      <c r="D317" s="41"/>
      <c r="E317" s="41"/>
      <c r="F317" s="41"/>
      <c r="G317" s="38"/>
      <c r="H317" s="38"/>
      <c r="I317" s="41"/>
      <c r="J317" s="41"/>
      <c r="K317" s="41"/>
      <c r="L317" s="41"/>
      <c r="M317" s="252"/>
    </row>
    <row r="318" spans="1:13">
      <c r="A318" s="247"/>
      <c r="B318" s="248"/>
      <c r="C318" s="248"/>
      <c r="D318" s="41"/>
      <c r="E318" s="41"/>
      <c r="F318" s="41"/>
      <c r="G318" s="38"/>
      <c r="H318" s="38"/>
      <c r="I318" s="41"/>
      <c r="J318" s="41"/>
      <c r="K318" s="41"/>
      <c r="L318" s="41"/>
      <c r="M318" s="252"/>
    </row>
  </sheetData>
  <pageMargins left="0.31496062992125984" right="0.31496062992125984" top="0.55118110236220474" bottom="0.55118110236220474" header="0.31496062992125984" footer="0.31496062992125984"/>
  <pageSetup paperSize="9" scale="6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4"/>
  <sheetViews>
    <sheetView zoomScale="80" zoomScaleNormal="80" workbookViewId="0">
      <pane xSplit="2" ySplit="11" topLeftCell="C12" activePane="bottomRight" state="frozen"/>
      <selection activeCell="G29" sqref="G29"/>
      <selection pane="topRight" activeCell="G29" sqref="G29"/>
      <selection pane="bottomLeft" activeCell="G29" sqref="G29"/>
      <selection pane="bottomRight" activeCell="F10" sqref="F10"/>
    </sheetView>
  </sheetViews>
  <sheetFormatPr defaultRowHeight="15"/>
  <cols>
    <col min="1" max="1" width="18.75" style="20" customWidth="1"/>
    <col min="2" max="2" width="14.75" style="257" customWidth="1"/>
    <col min="3" max="3" width="14.625" style="258" customWidth="1"/>
    <col min="4" max="4" width="17.125" style="14" customWidth="1"/>
    <col min="5" max="5" width="19.125" style="14" customWidth="1"/>
    <col min="6" max="6" width="20.125" style="14" bestFit="1" customWidth="1"/>
    <col min="7" max="7" width="18.875" style="14" bestFit="1" customWidth="1"/>
    <col min="8" max="8" width="16.375" style="272" customWidth="1"/>
    <col min="9" max="9" width="14.125" style="15" customWidth="1"/>
    <col min="10" max="10" width="18.625" style="15" customWidth="1"/>
    <col min="11" max="11" width="14.625" style="15" customWidth="1"/>
    <col min="12" max="12" width="23.5" style="15" customWidth="1"/>
    <col min="13" max="13" width="19.625" style="34" customWidth="1"/>
    <col min="14" max="14" width="11.625" style="283" bestFit="1" customWidth="1"/>
    <col min="15" max="15" width="13" style="284" bestFit="1" customWidth="1"/>
    <col min="17" max="17" width="11.125" style="120" bestFit="1" customWidth="1"/>
    <col min="18" max="18" width="13" style="119" bestFit="1" customWidth="1"/>
    <col min="19" max="19" width="10.875" style="119" bestFit="1" customWidth="1"/>
    <col min="20" max="20" width="12" style="119" bestFit="1" customWidth="1"/>
    <col min="21" max="21" width="11.125" style="115" bestFit="1" customWidth="1"/>
  </cols>
  <sheetData>
    <row r="1" spans="1:21" ht="23.25">
      <c r="A1" s="320" t="s">
        <v>953</v>
      </c>
      <c r="G1" s="326"/>
      <c r="H1" s="259"/>
      <c r="I1" s="14"/>
      <c r="Q1"/>
      <c r="R1" s="115"/>
      <c r="S1" s="115"/>
      <c r="T1" s="115"/>
    </row>
    <row r="2" spans="1:21">
      <c r="A2" s="256" t="s">
        <v>358</v>
      </c>
      <c r="H2" s="259"/>
      <c r="I2" s="14"/>
      <c r="L2" s="260"/>
      <c r="Q2"/>
      <c r="R2" s="115"/>
      <c r="S2" s="115"/>
      <c r="T2" s="115"/>
    </row>
    <row r="3" spans="1:21">
      <c r="A3" s="20" t="s">
        <v>954</v>
      </c>
      <c r="G3" s="261"/>
      <c r="H3" s="259"/>
      <c r="I3" s="262"/>
      <c r="Q3"/>
      <c r="R3" s="115"/>
      <c r="S3" s="115"/>
      <c r="T3" s="115"/>
    </row>
    <row r="4" spans="1:21">
      <c r="A4" s="20" t="s">
        <v>955</v>
      </c>
      <c r="F4" s="198"/>
      <c r="H4" s="259"/>
      <c r="I4" s="14"/>
      <c r="N4" s="285"/>
      <c r="Q4"/>
      <c r="R4" s="115"/>
      <c r="S4" s="115"/>
      <c r="T4" s="115"/>
    </row>
    <row r="5" spans="1:21">
      <c r="A5" s="275" t="s">
        <v>956</v>
      </c>
      <c r="H5" s="259"/>
      <c r="I5" s="14"/>
      <c r="Q5"/>
      <c r="R5" s="115"/>
      <c r="S5" s="115"/>
      <c r="T5" s="115"/>
    </row>
    <row r="6" spans="1:21">
      <c r="A6" s="20" t="s">
        <v>957</v>
      </c>
      <c r="H6" s="259"/>
      <c r="I6" s="14"/>
      <c r="Q6"/>
      <c r="R6" s="115"/>
      <c r="S6" s="115"/>
      <c r="T6" s="115"/>
    </row>
    <row r="7" spans="1:21">
      <c r="A7" s="367" t="s">
        <v>958</v>
      </c>
      <c r="B7" s="369">
        <v>0.9</v>
      </c>
      <c r="D7" s="263"/>
      <c r="E7" s="263"/>
      <c r="H7" s="259"/>
      <c r="I7" s="14"/>
      <c r="J7" s="264"/>
      <c r="M7" s="123"/>
      <c r="Q7"/>
      <c r="R7" s="115"/>
      <c r="S7" s="115"/>
      <c r="T7" s="115"/>
    </row>
    <row r="8" spans="1:21">
      <c r="A8" s="368" t="s">
        <v>959</v>
      </c>
      <c r="B8" s="370">
        <v>0.1</v>
      </c>
      <c r="G8" s="265"/>
      <c r="H8" s="259"/>
      <c r="I8" s="14"/>
      <c r="J8" s="24"/>
      <c r="K8" s="266"/>
      <c r="M8" s="267"/>
      <c r="O8" s="286"/>
      <c r="Q8"/>
      <c r="R8" s="115"/>
      <c r="S8" s="115"/>
      <c r="T8" s="115"/>
    </row>
    <row r="9" spans="1:21" ht="36.6" customHeight="1">
      <c r="A9" s="293"/>
      <c r="B9" s="299">
        <v>293</v>
      </c>
      <c r="C9" s="294"/>
      <c r="D9" s="295"/>
      <c r="E9" s="295"/>
      <c r="F9" s="295"/>
      <c r="G9" s="295" t="s">
        <v>970</v>
      </c>
      <c r="H9" s="296"/>
      <c r="I9" s="297"/>
      <c r="J9" s="297"/>
      <c r="K9" s="297"/>
      <c r="L9" s="298"/>
      <c r="M9" s="297"/>
      <c r="N9" s="291"/>
      <c r="O9" s="292"/>
      <c r="Q9"/>
      <c r="R9" s="115"/>
      <c r="S9" s="115"/>
      <c r="T9" s="115"/>
    </row>
    <row r="10" spans="1:21" s="281" customFormat="1" ht="57">
      <c r="A10" s="276" t="s">
        <v>805</v>
      </c>
      <c r="B10" s="277" t="s">
        <v>787</v>
      </c>
      <c r="C10" s="278" t="s">
        <v>788</v>
      </c>
      <c r="D10" s="279" t="s">
        <v>1008</v>
      </c>
      <c r="E10" s="279" t="s">
        <v>1009</v>
      </c>
      <c r="F10" s="280" t="s">
        <v>960</v>
      </c>
      <c r="G10" s="280" t="s">
        <v>961</v>
      </c>
      <c r="H10" s="287" t="s">
        <v>962</v>
      </c>
      <c r="I10" s="288" t="s">
        <v>963</v>
      </c>
      <c r="J10" s="288" t="s">
        <v>964</v>
      </c>
      <c r="K10" s="288" t="s">
        <v>965</v>
      </c>
      <c r="L10" s="289" t="s">
        <v>966</v>
      </c>
      <c r="M10" s="290" t="s">
        <v>967</v>
      </c>
      <c r="N10" s="360" t="s">
        <v>968</v>
      </c>
      <c r="O10" s="361" t="s">
        <v>969</v>
      </c>
      <c r="R10" s="282"/>
      <c r="S10" s="282"/>
      <c r="T10" s="282"/>
      <c r="U10" s="282"/>
    </row>
    <row r="11" spans="1:21">
      <c r="A11" s="256"/>
      <c r="B11" s="257" t="s">
        <v>804</v>
      </c>
      <c r="C11" s="28">
        <f>SUM(C12:C304)</f>
        <v>5517897</v>
      </c>
      <c r="D11" s="27">
        <v>20.010000000000002</v>
      </c>
      <c r="E11" s="27">
        <f>Tasaus[[#This Row],[Inkomstskattesats 2022]]-12.64</f>
        <v>7.370000000000001</v>
      </c>
      <c r="F11" s="28">
        <f t="shared" ref="F11:K11" si="0">SUM(F12:F304)</f>
        <v>21716907612.660004</v>
      </c>
      <c r="G11" s="366">
        <f t="shared" si="0"/>
        <v>108532872360.42445</v>
      </c>
      <c r="H11" s="28">
        <f t="shared" si="0"/>
        <v>7998872692.963274</v>
      </c>
      <c r="I11" s="28">
        <f t="shared" si="0"/>
        <v>1803590211.4937901</v>
      </c>
      <c r="J11" s="28">
        <f t="shared" si="0"/>
        <v>995778847.47465003</v>
      </c>
      <c r="K11" s="28">
        <f t="shared" si="0"/>
        <v>10798241751.931721</v>
      </c>
      <c r="L11" s="268">
        <f>ROUND(Tasaus[[#This Row],[Kalkylerad skatteinkomst sammanlagt, €]]/Tasaus[[#This Row],[Invånarantal 31.12.2021]],2)</f>
        <v>1956.95</v>
      </c>
      <c r="M11" s="123">
        <v>0</v>
      </c>
      <c r="N11" s="375">
        <f>Tasaus[[#This Row],[Utjämning, €]]/Tasaus[[#This Row],[Invånarantal 31.12.2021]]</f>
        <v>146.52052272928634</v>
      </c>
      <c r="O11" s="376">
        <f>SUM(O12:O304)</f>
        <v>808485152.80636096</v>
      </c>
      <c r="Q11"/>
      <c r="R11" s="115"/>
      <c r="S11" s="115"/>
      <c r="T11" s="115"/>
    </row>
    <row r="12" spans="1:21">
      <c r="A12" s="269">
        <v>5</v>
      </c>
      <c r="B12" s="13" t="s">
        <v>3</v>
      </c>
      <c r="C12" s="270">
        <v>9311</v>
      </c>
      <c r="D12" s="271">
        <v>21.75</v>
      </c>
      <c r="E12" s="271">
        <f>Tasaus[[#This Row],[Inkomstskattesats 2022]]-12.64</f>
        <v>9.11</v>
      </c>
      <c r="F12" s="14">
        <v>26901019.84</v>
      </c>
      <c r="G12" s="14">
        <f>Tasaus[[#This Row],[Kommunalskatt (debiterad), €]]*100/Tasaus[[#This Row],[Inkomstskattesats 2022]]</f>
        <v>123682849.83908045</v>
      </c>
      <c r="H12" s="272">
        <f>Tasaus[[#This Row],[Beskattningsbar inkomst (kommunalskatt), €]]*($E$11/100)</f>
        <v>9115426.0331402309</v>
      </c>
      <c r="I12" s="14">
        <v>1903431.9155494962</v>
      </c>
      <c r="J12" s="15">
        <v>1281957.6810000001</v>
      </c>
      <c r="K12" s="15">
        <f>SUM(Tasaus[[#This Row],[Kalkylerad kommunalskatt, €]:[Kalkylerad fastighetsskatt, €]])</f>
        <v>12300815.629689727</v>
      </c>
      <c r="L12" s="15">
        <f>Tasaus[[#This Row],[Kalkylerad skatteinkomst sammanlagt, €]]/Tasaus[[#This Row],[Invånarantal 31.12.2021]]</f>
        <v>1321.1057490806279</v>
      </c>
      <c r="M12" s="34">
        <f>$L$11-Tasaus[[#This Row],[Kalkylerad skatteinkomst sammanlagt, €/invånare (=utjämningsgräns)]]</f>
        <v>635.84425091937214</v>
      </c>
      <c r="N12" s="377">
        <f>IF(Tasaus[[#This Row],[Differens = utjämningsgränsen - kalkylerad skatteinkomst, €/inv]]&gt;0,(Tasaus[[#This Row],[Differens = utjämningsgränsen - kalkylerad skatteinkomst, €/inv]]*$B$7),(Tasaus[[#This Row],[Differens = utjämningsgränsen - kalkylerad skatteinkomst, €/inv]]*$B$8))</f>
        <v>572.25982582743495</v>
      </c>
      <c r="O12" s="378">
        <f>Tasaus[[#This Row],[Utjämning,  €/invånare]]*Tasaus[[#This Row],[Invånarantal 31.12.2021]]</f>
        <v>5328311.2382792467</v>
      </c>
      <c r="Q12" s="116"/>
      <c r="R12" s="117"/>
      <c r="S12" s="118"/>
    </row>
    <row r="13" spans="1:21">
      <c r="A13" s="269">
        <v>9</v>
      </c>
      <c r="B13" s="13" t="s">
        <v>4</v>
      </c>
      <c r="C13" s="270">
        <v>2491</v>
      </c>
      <c r="D13" s="271">
        <v>22</v>
      </c>
      <c r="E13" s="271">
        <f>Tasaus[[#This Row],[Inkomstskattesats 2022]]-12.64</f>
        <v>9.36</v>
      </c>
      <c r="F13" s="14">
        <v>7561150.8300000001</v>
      </c>
      <c r="G13" s="14">
        <f>Tasaus[[#This Row],[Kommunalskatt (debiterad), €]]*100/Tasaus[[#This Row],[Inkomstskattesats 2022]]</f>
        <v>34368867.409090906</v>
      </c>
      <c r="H13" s="272">
        <f>Tasaus[[#This Row],[Beskattningsbar inkomst (kommunalskatt), €]]*($E$11/100)</f>
        <v>2532985.5280500003</v>
      </c>
      <c r="I13" s="14">
        <v>247660.89168637581</v>
      </c>
      <c r="J13" s="15">
        <v>203089.9038</v>
      </c>
      <c r="K13" s="15">
        <f>SUM(Tasaus[[#This Row],[Kalkylerad kommunalskatt, €]:[Kalkylerad fastighetsskatt, €]])</f>
        <v>2983736.323536376</v>
      </c>
      <c r="L13" s="15">
        <f>Tasaus[[#This Row],[Kalkylerad skatteinkomst sammanlagt, €]]/Tasaus[[#This Row],[Invånarantal 31.12.2021]]</f>
        <v>1197.8066332944102</v>
      </c>
      <c r="M13" s="34">
        <f>$L$11-Tasaus[[#This Row],[Kalkylerad skatteinkomst sammanlagt, €/invånare (=utjämningsgräns)]]</f>
        <v>759.14336670558987</v>
      </c>
      <c r="N13" s="377">
        <f>IF(Tasaus[[#This Row],[Differens = utjämningsgränsen - kalkylerad skatteinkomst, €/inv]]&gt;0,(Tasaus[[#This Row],[Differens = utjämningsgränsen - kalkylerad skatteinkomst, €/inv]]*$B$7),(Tasaus[[#This Row],[Differens = utjämningsgränsen - kalkylerad skatteinkomst, €/inv]]*$B$8))</f>
        <v>683.22903003503086</v>
      </c>
      <c r="O13" s="378">
        <f>Tasaus[[#This Row],[Utjämning,  €/invånare]]*Tasaus[[#This Row],[Invånarantal 31.12.2021]]</f>
        <v>1701923.5138172619</v>
      </c>
      <c r="Q13" s="116"/>
      <c r="R13" s="117"/>
      <c r="S13" s="118"/>
    </row>
    <row r="14" spans="1:21">
      <c r="A14" s="269">
        <v>10</v>
      </c>
      <c r="B14" s="13" t="s">
        <v>5</v>
      </c>
      <c r="C14" s="270">
        <v>11197</v>
      </c>
      <c r="D14" s="271">
        <v>21.25</v>
      </c>
      <c r="E14" s="271">
        <f>Tasaus[[#This Row],[Inkomstskattesats 2022]]-12.64</f>
        <v>8.61</v>
      </c>
      <c r="F14" s="14">
        <v>30754859.550000001</v>
      </c>
      <c r="G14" s="14">
        <f>Tasaus[[#This Row],[Kommunalskatt (debiterad), €]]*100/Tasaus[[#This Row],[Inkomstskattesats 2022]]</f>
        <v>144728750.82352942</v>
      </c>
      <c r="H14" s="272">
        <f>Tasaus[[#This Row],[Beskattningsbar inkomst (kommunalskatt), €]]*($E$11/100)</f>
        <v>10666508.935694121</v>
      </c>
      <c r="I14" s="14">
        <v>2389767.1303344588</v>
      </c>
      <c r="J14" s="15">
        <v>1708361.0537000005</v>
      </c>
      <c r="K14" s="15">
        <f>SUM(Tasaus[[#This Row],[Kalkylerad kommunalskatt, €]:[Kalkylerad fastighetsskatt, €]])</f>
        <v>14764637.11972858</v>
      </c>
      <c r="L14" s="15">
        <f>Tasaus[[#This Row],[Kalkylerad skatteinkomst sammanlagt, €]]/Tasaus[[#This Row],[Invånarantal 31.12.2021]]</f>
        <v>1318.6243743617558</v>
      </c>
      <c r="M14" s="34">
        <f>$L$11-Tasaus[[#This Row],[Kalkylerad skatteinkomst sammanlagt, €/invånare (=utjämningsgräns)]]</f>
        <v>638.32562563824422</v>
      </c>
      <c r="N14" s="377">
        <f>IF(Tasaus[[#This Row],[Differens = utjämningsgränsen - kalkylerad skatteinkomst, €/inv]]&gt;0,(Tasaus[[#This Row],[Differens = utjämningsgränsen - kalkylerad skatteinkomst, €/inv]]*$B$7),(Tasaus[[#This Row],[Differens = utjämningsgränsen - kalkylerad skatteinkomst, €/inv]]*$B$8))</f>
        <v>574.49306307441987</v>
      </c>
      <c r="O14" s="378">
        <f>Tasaus[[#This Row],[Utjämning,  €/invånare]]*Tasaus[[#This Row],[Invånarantal 31.12.2021]]</f>
        <v>6432598.827244279</v>
      </c>
      <c r="Q14" s="116"/>
      <c r="R14" s="117"/>
      <c r="S14" s="118"/>
    </row>
    <row r="15" spans="1:21">
      <c r="A15" s="269">
        <v>16</v>
      </c>
      <c r="B15" s="13" t="s">
        <v>6</v>
      </c>
      <c r="C15" s="270">
        <v>8033</v>
      </c>
      <c r="D15" s="271">
        <v>20.75</v>
      </c>
      <c r="E15" s="271">
        <f>Tasaus[[#This Row],[Inkomstskattesats 2022]]-12.64</f>
        <v>8.11</v>
      </c>
      <c r="F15" s="14">
        <v>27857614.370000001</v>
      </c>
      <c r="G15" s="14">
        <f>Tasaus[[#This Row],[Kommunalskatt (debiterad), €]]*100/Tasaus[[#This Row],[Inkomstskattesats 2022]]</f>
        <v>134253563.22891566</v>
      </c>
      <c r="H15" s="272">
        <f>Tasaus[[#This Row],[Beskattningsbar inkomst (kommunalskatt), €]]*($E$11/100)</f>
        <v>9894487.6099710856</v>
      </c>
      <c r="I15" s="14">
        <v>1494891.8591520011</v>
      </c>
      <c r="J15" s="15">
        <v>1698967.7731000001</v>
      </c>
      <c r="K15" s="15">
        <f>SUM(Tasaus[[#This Row],[Kalkylerad kommunalskatt, €]:[Kalkylerad fastighetsskatt, €]])</f>
        <v>13088347.242223086</v>
      </c>
      <c r="L15" s="15">
        <f>Tasaus[[#This Row],[Kalkylerad skatteinkomst sammanlagt, €]]/Tasaus[[#This Row],[Invånarantal 31.12.2021]]</f>
        <v>1629.3224501709306</v>
      </c>
      <c r="M15" s="34">
        <f>$L$11-Tasaus[[#This Row],[Kalkylerad skatteinkomst sammanlagt, €/invånare (=utjämningsgräns)]]</f>
        <v>327.62754982906949</v>
      </c>
      <c r="N15" s="377">
        <f>IF(Tasaus[[#This Row],[Differens = utjämningsgränsen - kalkylerad skatteinkomst, €/inv]]&gt;0,(Tasaus[[#This Row],[Differens = utjämningsgränsen - kalkylerad skatteinkomst, €/inv]]*$B$7),(Tasaus[[#This Row],[Differens = utjämningsgränsen - kalkylerad skatteinkomst, €/inv]]*$B$8))</f>
        <v>294.86479484616257</v>
      </c>
      <c r="O15" s="378">
        <f>Tasaus[[#This Row],[Utjämning,  €/invånare]]*Tasaus[[#This Row],[Invånarantal 31.12.2021]]</f>
        <v>2368648.8969992241</v>
      </c>
      <c r="Q15" s="116"/>
      <c r="R15" s="117"/>
      <c r="S15" s="118"/>
    </row>
    <row r="16" spans="1:21">
      <c r="A16" s="269">
        <v>18</v>
      </c>
      <c r="B16" s="13" t="s">
        <v>7</v>
      </c>
      <c r="C16" s="270">
        <v>4847</v>
      </c>
      <c r="D16" s="271">
        <v>21.499999999999996</v>
      </c>
      <c r="E16" s="271">
        <f>Tasaus[[#This Row],[Inkomstskattesats 2022]]-12.64</f>
        <v>8.8599999999999959</v>
      </c>
      <c r="F16" s="14">
        <v>19330174.34</v>
      </c>
      <c r="G16" s="14">
        <f>Tasaus[[#This Row],[Kommunalskatt (debiterad), €]]*100/Tasaus[[#This Row],[Inkomstskattesats 2022]]</f>
        <v>89907787.627906993</v>
      </c>
      <c r="H16" s="272">
        <f>Tasaus[[#This Row],[Beskattningsbar inkomst (kommunalskatt), €]]*($E$11/100)</f>
        <v>6626203.9481767472</v>
      </c>
      <c r="I16" s="14">
        <v>1011880.3004087792</v>
      </c>
      <c r="J16" s="15">
        <v>511499.60585000005</v>
      </c>
      <c r="K16" s="15">
        <f>SUM(Tasaus[[#This Row],[Kalkylerad kommunalskatt, €]:[Kalkylerad fastighetsskatt, €]])</f>
        <v>8149583.8544355258</v>
      </c>
      <c r="L16" s="15">
        <f>Tasaus[[#This Row],[Kalkylerad skatteinkomst sammanlagt, €]]/Tasaus[[#This Row],[Invånarantal 31.12.2021]]</f>
        <v>1681.3665884950537</v>
      </c>
      <c r="M16" s="34">
        <f>$L$11-Tasaus[[#This Row],[Kalkylerad skatteinkomst sammanlagt, €/invånare (=utjämningsgräns)]]</f>
        <v>275.5834115049463</v>
      </c>
      <c r="N16" s="377">
        <f>IF(Tasaus[[#This Row],[Differens = utjämningsgränsen - kalkylerad skatteinkomst, €/inv]]&gt;0,(Tasaus[[#This Row],[Differens = utjämningsgränsen - kalkylerad skatteinkomst, €/inv]]*$B$7),(Tasaus[[#This Row],[Differens = utjämningsgränsen - kalkylerad skatteinkomst, €/inv]]*$B$8))</f>
        <v>248.02507035445169</v>
      </c>
      <c r="O16" s="378">
        <f>Tasaus[[#This Row],[Utjämning,  €/invånare]]*Tasaus[[#This Row],[Invånarantal 31.12.2021]]</f>
        <v>1202177.5160080274</v>
      </c>
      <c r="Q16" s="116"/>
      <c r="R16" s="117"/>
      <c r="S16" s="118"/>
    </row>
    <row r="17" spans="1:19">
      <c r="A17" s="269">
        <v>19</v>
      </c>
      <c r="B17" s="13" t="s">
        <v>8</v>
      </c>
      <c r="C17" s="270">
        <v>3955</v>
      </c>
      <c r="D17" s="271">
        <v>21.5</v>
      </c>
      <c r="E17" s="271">
        <f>Tasaus[[#This Row],[Inkomstskattesats 2022]]-12.64</f>
        <v>8.86</v>
      </c>
      <c r="F17" s="14">
        <v>14754315.630000001</v>
      </c>
      <c r="G17" s="14">
        <f>Tasaus[[#This Row],[Kommunalskatt (debiterad), €]]*100/Tasaus[[#This Row],[Inkomstskattesats 2022]]</f>
        <v>68624723.860465109</v>
      </c>
      <c r="H17" s="272">
        <f>Tasaus[[#This Row],[Beskattningsbar inkomst (kommunalskatt), €]]*($E$11/100)</f>
        <v>5057642.1485162796</v>
      </c>
      <c r="I17" s="14">
        <v>542058.03616416908</v>
      </c>
      <c r="J17" s="15">
        <v>386636.37904999999</v>
      </c>
      <c r="K17" s="15">
        <f>SUM(Tasaus[[#This Row],[Kalkylerad kommunalskatt, €]:[Kalkylerad fastighetsskatt, €]])</f>
        <v>5986336.5637304485</v>
      </c>
      <c r="L17" s="15">
        <f>Tasaus[[#This Row],[Kalkylerad skatteinkomst sammanlagt, €]]/Tasaus[[#This Row],[Invånarantal 31.12.2021]]</f>
        <v>1513.612279072174</v>
      </c>
      <c r="M17" s="34">
        <f>$L$11-Tasaus[[#This Row],[Kalkylerad skatteinkomst sammanlagt, €/invånare (=utjämningsgräns)]]</f>
        <v>443.33772092782601</v>
      </c>
      <c r="N17" s="377">
        <f>IF(Tasaus[[#This Row],[Differens = utjämningsgränsen - kalkylerad skatteinkomst, €/inv]]&gt;0,(Tasaus[[#This Row],[Differens = utjämningsgränsen - kalkylerad skatteinkomst, €/inv]]*$B$7),(Tasaus[[#This Row],[Differens = utjämningsgränsen - kalkylerad skatteinkomst, €/inv]]*$B$8))</f>
        <v>399.00394883504345</v>
      </c>
      <c r="O17" s="378">
        <f>Tasaus[[#This Row],[Utjämning,  €/invånare]]*Tasaus[[#This Row],[Invånarantal 31.12.2021]]</f>
        <v>1578060.6176425968</v>
      </c>
      <c r="Q17" s="116"/>
      <c r="R17" s="117"/>
      <c r="S17" s="118"/>
    </row>
    <row r="18" spans="1:19">
      <c r="A18" s="269">
        <v>20</v>
      </c>
      <c r="B18" s="13" t="s">
        <v>9</v>
      </c>
      <c r="C18" s="270">
        <v>16467</v>
      </c>
      <c r="D18" s="271">
        <v>22</v>
      </c>
      <c r="E18" s="271">
        <f>Tasaus[[#This Row],[Inkomstskattesats 2022]]-12.64</f>
        <v>9.36</v>
      </c>
      <c r="F18" s="14">
        <v>63023181.359999999</v>
      </c>
      <c r="G18" s="14">
        <f>Tasaus[[#This Row],[Kommunalskatt (debiterad), €]]*100/Tasaus[[#This Row],[Inkomstskattesats 2022]]</f>
        <v>286469006.18181819</v>
      </c>
      <c r="H18" s="272">
        <f>Tasaus[[#This Row],[Beskattningsbar inkomst (kommunalskatt), €]]*($E$11/100)</f>
        <v>21112765.755600005</v>
      </c>
      <c r="I18" s="14">
        <v>1602794.1685809132</v>
      </c>
      <c r="J18" s="15">
        <v>1630870.7138000005</v>
      </c>
      <c r="K18" s="15">
        <f>SUM(Tasaus[[#This Row],[Kalkylerad kommunalskatt, €]:[Kalkylerad fastighetsskatt, €]])</f>
        <v>24346430.637980919</v>
      </c>
      <c r="L18" s="15">
        <f>Tasaus[[#This Row],[Kalkylerad skatteinkomst sammanlagt, €]]/Tasaus[[#This Row],[Invånarantal 31.12.2021]]</f>
        <v>1478.4982472812849</v>
      </c>
      <c r="M18" s="34">
        <f>$L$11-Tasaus[[#This Row],[Kalkylerad skatteinkomst sammanlagt, €/invånare (=utjämningsgräns)]]</f>
        <v>478.45175271871517</v>
      </c>
      <c r="N18" s="377">
        <f>IF(Tasaus[[#This Row],[Differens = utjämningsgränsen - kalkylerad skatteinkomst, €/inv]]&gt;0,(Tasaus[[#This Row],[Differens = utjämningsgränsen - kalkylerad skatteinkomst, €/inv]]*$B$7),(Tasaus[[#This Row],[Differens = utjämningsgränsen - kalkylerad skatteinkomst, €/inv]]*$B$8))</f>
        <v>430.60657744684369</v>
      </c>
      <c r="O18" s="378">
        <f>Tasaus[[#This Row],[Utjämning,  €/invånare]]*Tasaus[[#This Row],[Invånarantal 31.12.2021]]</f>
        <v>7090798.5108171748</v>
      </c>
      <c r="Q18" s="116"/>
      <c r="R18" s="117"/>
      <c r="S18" s="118"/>
    </row>
    <row r="19" spans="1:19">
      <c r="A19" s="269">
        <v>46</v>
      </c>
      <c r="B19" s="13" t="s">
        <v>10</v>
      </c>
      <c r="C19" s="270">
        <v>1362</v>
      </c>
      <c r="D19" s="271">
        <v>21</v>
      </c>
      <c r="E19" s="271">
        <f>Tasaus[[#This Row],[Inkomstskattesats 2022]]-12.64</f>
        <v>8.36</v>
      </c>
      <c r="F19" s="14">
        <v>3657235.78</v>
      </c>
      <c r="G19" s="14">
        <f>Tasaus[[#This Row],[Kommunalskatt (debiterad), €]]*100/Tasaus[[#This Row],[Inkomstskattesats 2022]]</f>
        <v>17415408.476190478</v>
      </c>
      <c r="H19" s="272">
        <f>Tasaus[[#This Row],[Beskattningsbar inkomst (kommunalskatt), €]]*($E$11/100)</f>
        <v>1283515.6046952384</v>
      </c>
      <c r="I19" s="14">
        <v>506856.46421133896</v>
      </c>
      <c r="J19" s="15">
        <v>255282.60675000001</v>
      </c>
      <c r="K19" s="15">
        <f>SUM(Tasaus[[#This Row],[Kalkylerad kommunalskatt, €]:[Kalkylerad fastighetsskatt, €]])</f>
        <v>2045654.6756565773</v>
      </c>
      <c r="L19" s="15">
        <f>Tasaus[[#This Row],[Kalkylerad skatteinkomst sammanlagt, €]]/Tasaus[[#This Row],[Invånarantal 31.12.2021]]</f>
        <v>1501.9491010694401</v>
      </c>
      <c r="M19" s="34">
        <f>$L$11-Tasaus[[#This Row],[Kalkylerad skatteinkomst sammanlagt, €/invånare (=utjämningsgräns)]]</f>
        <v>455.00089893055997</v>
      </c>
      <c r="N19" s="377">
        <f>IF(Tasaus[[#This Row],[Differens = utjämningsgränsen - kalkylerad skatteinkomst, €/inv]]&gt;0,(Tasaus[[#This Row],[Differens = utjämningsgränsen - kalkylerad skatteinkomst, €/inv]]*$B$7),(Tasaus[[#This Row],[Differens = utjämningsgränsen - kalkylerad skatteinkomst, €/inv]]*$B$8))</f>
        <v>409.50080903750398</v>
      </c>
      <c r="O19" s="378">
        <f>Tasaus[[#This Row],[Utjämning,  €/invånare]]*Tasaus[[#This Row],[Invånarantal 31.12.2021]]</f>
        <v>557740.1019090804</v>
      </c>
      <c r="Q19" s="116"/>
      <c r="R19" s="117"/>
      <c r="S19" s="118"/>
    </row>
    <row r="20" spans="1:19">
      <c r="A20" s="269">
        <v>47</v>
      </c>
      <c r="B20" s="13" t="s">
        <v>821</v>
      </c>
      <c r="C20" s="270">
        <v>1789</v>
      </c>
      <c r="D20" s="271">
        <v>21.25</v>
      </c>
      <c r="E20" s="271">
        <f>Tasaus[[#This Row],[Inkomstskattesats 2022]]-12.64</f>
        <v>8.61</v>
      </c>
      <c r="F20" s="14">
        <v>5611132.0999999996</v>
      </c>
      <c r="G20" s="14">
        <f>Tasaus[[#This Row],[Kommunalskatt (debiterad), €]]*100/Tasaus[[#This Row],[Inkomstskattesats 2022]]</f>
        <v>26405327.529411763</v>
      </c>
      <c r="H20" s="272">
        <f>Tasaus[[#This Row],[Beskattningsbar inkomst (kommunalskatt), €]]*($E$11/100)</f>
        <v>1946072.6389176473</v>
      </c>
      <c r="I20" s="14">
        <v>552747.19391160819</v>
      </c>
      <c r="J20" s="15">
        <v>454886.13850000006</v>
      </c>
      <c r="K20" s="15">
        <f>SUM(Tasaus[[#This Row],[Kalkylerad kommunalskatt, €]:[Kalkylerad fastighetsskatt, €]])</f>
        <v>2953705.9713292555</v>
      </c>
      <c r="L20" s="15">
        <f>Tasaus[[#This Row],[Kalkylerad skatteinkomst sammanlagt, €]]/Tasaus[[#This Row],[Invånarantal 31.12.2021]]</f>
        <v>1651.0374350638656</v>
      </c>
      <c r="M20" s="34">
        <f>$L$11-Tasaus[[#This Row],[Kalkylerad skatteinkomst sammanlagt, €/invånare (=utjämningsgräns)]]</f>
        <v>305.91256493613446</v>
      </c>
      <c r="N20" s="377">
        <f>IF(Tasaus[[#This Row],[Differens = utjämningsgränsen - kalkylerad skatteinkomst, €/inv]]&gt;0,(Tasaus[[#This Row],[Differens = utjämningsgränsen - kalkylerad skatteinkomst, €/inv]]*$B$7),(Tasaus[[#This Row],[Differens = utjämningsgränsen - kalkylerad skatteinkomst, €/inv]]*$B$8))</f>
        <v>275.321308442521</v>
      </c>
      <c r="O20" s="378">
        <f>Tasaus[[#This Row],[Utjämning,  €/invånare]]*Tasaus[[#This Row],[Invånarantal 31.12.2021]]</f>
        <v>492549.8208036701</v>
      </c>
      <c r="Q20" s="116"/>
      <c r="R20" s="117"/>
      <c r="S20" s="118"/>
    </row>
    <row r="21" spans="1:19">
      <c r="A21" s="269">
        <v>49</v>
      </c>
      <c r="B21" s="13" t="s">
        <v>822</v>
      </c>
      <c r="C21" s="270">
        <v>297132</v>
      </c>
      <c r="D21" s="271">
        <v>18</v>
      </c>
      <c r="E21" s="271">
        <f>Tasaus[[#This Row],[Inkomstskattesats 2022]]-12.64</f>
        <v>5.3599999999999994</v>
      </c>
      <c r="F21" s="14">
        <v>1494600338.3</v>
      </c>
      <c r="G21" s="14">
        <f>Tasaus[[#This Row],[Kommunalskatt (debiterad), €]]*100/Tasaus[[#This Row],[Inkomstskattesats 2022]]</f>
        <v>8303335212.7777777</v>
      </c>
      <c r="H21" s="272">
        <f>Tasaus[[#This Row],[Beskattningsbar inkomst (kommunalskatt), €]]*($E$11/100)</f>
        <v>611955805.1817224</v>
      </c>
      <c r="I21" s="14">
        <v>134619184.13482007</v>
      </c>
      <c r="J21" s="15">
        <v>80328884.714099988</v>
      </c>
      <c r="K21" s="15">
        <f>SUM(Tasaus[[#This Row],[Kalkylerad kommunalskatt, €]:[Kalkylerad fastighetsskatt, €]])</f>
        <v>826903874.03064251</v>
      </c>
      <c r="L21" s="15">
        <f>Tasaus[[#This Row],[Kalkylerad skatteinkomst sammanlagt, €]]/Tasaus[[#This Row],[Invånarantal 31.12.2021]]</f>
        <v>2782.9512608222694</v>
      </c>
      <c r="M21" s="34">
        <f>$L$11-Tasaus[[#This Row],[Kalkylerad skatteinkomst sammanlagt, €/invånare (=utjämningsgräns)]]</f>
        <v>-826.00126082226939</v>
      </c>
      <c r="N21" s="377">
        <f>IF(Tasaus[[#This Row],[Differens = utjämningsgränsen - kalkylerad skatteinkomst, €/inv]]&gt;0,(Tasaus[[#This Row],[Differens = utjämningsgränsen - kalkylerad skatteinkomst, €/inv]]*$B$7),(Tasaus[[#This Row],[Differens = utjämningsgränsen - kalkylerad skatteinkomst, €/inv]]*$B$8))</f>
        <v>-82.60012608222695</v>
      </c>
      <c r="O21" s="378">
        <f>Tasaus[[#This Row],[Utjämning,  €/invånare]]*Tasaus[[#This Row],[Invånarantal 31.12.2021]]</f>
        <v>-24543140.663064256</v>
      </c>
      <c r="Q21" s="116"/>
      <c r="R21" s="117"/>
      <c r="S21" s="118"/>
    </row>
    <row r="22" spans="1:19">
      <c r="A22" s="269">
        <v>50</v>
      </c>
      <c r="B22" s="13" t="s">
        <v>13</v>
      </c>
      <c r="C22" s="270">
        <v>11417</v>
      </c>
      <c r="D22" s="271">
        <v>21</v>
      </c>
      <c r="E22" s="271">
        <f>Tasaus[[#This Row],[Inkomstskattesats 2022]]-12.64</f>
        <v>8.36</v>
      </c>
      <c r="F22" s="14">
        <v>41666858.560000002</v>
      </c>
      <c r="G22" s="14">
        <f>Tasaus[[#This Row],[Kommunalskatt (debiterad), €]]*100/Tasaus[[#This Row],[Inkomstskattesats 2022]]</f>
        <v>198413612.19047618</v>
      </c>
      <c r="H22" s="272">
        <f>Tasaus[[#This Row],[Beskattningsbar inkomst (kommunalskatt), €]]*($E$11/100)</f>
        <v>14623083.218438098</v>
      </c>
      <c r="I22" s="14">
        <v>2175622.5359072932</v>
      </c>
      <c r="J22" s="15">
        <v>1536524.1357</v>
      </c>
      <c r="K22" s="15">
        <f>SUM(Tasaus[[#This Row],[Kalkylerad kommunalskatt, €]:[Kalkylerad fastighetsskatt, €]])</f>
        <v>18335229.89004539</v>
      </c>
      <c r="L22" s="15">
        <f>Tasaus[[#This Row],[Kalkylerad skatteinkomst sammanlagt, €]]/Tasaus[[#This Row],[Invånarantal 31.12.2021]]</f>
        <v>1605.9586485105885</v>
      </c>
      <c r="M22" s="34">
        <f>$L$11-Tasaus[[#This Row],[Kalkylerad skatteinkomst sammanlagt, €/invånare (=utjämningsgräns)]]</f>
        <v>350.9913514894115</v>
      </c>
      <c r="N22" s="377">
        <f>IF(Tasaus[[#This Row],[Differens = utjämningsgränsen - kalkylerad skatteinkomst, €/inv]]&gt;0,(Tasaus[[#This Row],[Differens = utjämningsgränsen - kalkylerad skatteinkomst, €/inv]]*$B$7),(Tasaus[[#This Row],[Differens = utjämningsgränsen - kalkylerad skatteinkomst, €/inv]]*$B$8))</f>
        <v>315.89221634047038</v>
      </c>
      <c r="O22" s="378">
        <f>Tasaus[[#This Row],[Utjämning,  €/invånare]]*Tasaus[[#This Row],[Invånarantal 31.12.2021]]</f>
        <v>3606541.4339591502</v>
      </c>
      <c r="Q22" s="116"/>
      <c r="R22" s="117"/>
      <c r="S22" s="118"/>
    </row>
    <row r="23" spans="1:19">
      <c r="A23" s="269">
        <v>51</v>
      </c>
      <c r="B23" s="13" t="s">
        <v>823</v>
      </c>
      <c r="C23" s="270">
        <v>9334</v>
      </c>
      <c r="D23" s="271">
        <v>18</v>
      </c>
      <c r="E23" s="271">
        <f>Tasaus[[#This Row],[Inkomstskattesats 2022]]-12.64</f>
        <v>5.3599999999999994</v>
      </c>
      <c r="F23" s="14">
        <v>31504531.510000002</v>
      </c>
      <c r="G23" s="14">
        <f>Tasaus[[#This Row],[Kommunalskatt (debiterad), €]]*100/Tasaus[[#This Row],[Inkomstskattesats 2022]]</f>
        <v>175025175.05555555</v>
      </c>
      <c r="H23" s="272">
        <f>Tasaus[[#This Row],[Beskattningsbar inkomst (kommunalskatt), €]]*($E$11/100)</f>
        <v>12899355.401594447</v>
      </c>
      <c r="I23" s="14">
        <v>1985887.1903254213</v>
      </c>
      <c r="J23" s="15">
        <v>5110417.0406500008</v>
      </c>
      <c r="K23" s="15">
        <f>SUM(Tasaus[[#This Row],[Kalkylerad kommunalskatt, €]:[Kalkylerad fastighetsskatt, €]])</f>
        <v>19995659.632569872</v>
      </c>
      <c r="L23" s="15">
        <f>Tasaus[[#This Row],[Kalkylerad skatteinkomst sammanlagt, €]]/Tasaus[[#This Row],[Invånarantal 31.12.2021]]</f>
        <v>2142.2390864120284</v>
      </c>
      <c r="M23" s="34">
        <f>$L$11-Tasaus[[#This Row],[Kalkylerad skatteinkomst sammanlagt, €/invånare (=utjämningsgräns)]]</f>
        <v>-185.28908641202838</v>
      </c>
      <c r="N23" s="377">
        <f>IF(Tasaus[[#This Row],[Differens = utjämningsgränsen - kalkylerad skatteinkomst, €/inv]]&gt;0,(Tasaus[[#This Row],[Differens = utjämningsgränsen - kalkylerad skatteinkomst, €/inv]]*$B$7),(Tasaus[[#This Row],[Differens = utjämningsgränsen - kalkylerad skatteinkomst, €/inv]]*$B$8))</f>
        <v>-18.52890864120284</v>
      </c>
      <c r="O23" s="378">
        <f>Tasaus[[#This Row],[Utjämning,  €/invånare]]*Tasaus[[#This Row],[Invånarantal 31.12.2021]]</f>
        <v>-172948.8332569873</v>
      </c>
      <c r="Q23" s="116"/>
      <c r="R23" s="117"/>
      <c r="S23" s="118"/>
    </row>
    <row r="24" spans="1:19">
      <c r="A24" s="269">
        <v>52</v>
      </c>
      <c r="B24" s="13" t="s">
        <v>15</v>
      </c>
      <c r="C24" s="270">
        <v>2404</v>
      </c>
      <c r="D24" s="271">
        <v>22.499999999999996</v>
      </c>
      <c r="E24" s="271">
        <f>Tasaus[[#This Row],[Inkomstskattesats 2022]]-12.64</f>
        <v>9.8599999999999959</v>
      </c>
      <c r="F24" s="14">
        <v>7259668.1799999997</v>
      </c>
      <c r="G24" s="14">
        <f>Tasaus[[#This Row],[Kommunalskatt (debiterad), €]]*100/Tasaus[[#This Row],[Inkomstskattesats 2022]]</f>
        <v>32265191.911111116</v>
      </c>
      <c r="H24" s="272">
        <f>Tasaus[[#This Row],[Beskattningsbar inkomst (kommunalskatt), €]]*($E$11/100)</f>
        <v>2377944.64384889</v>
      </c>
      <c r="I24" s="14">
        <v>617625.76064044167</v>
      </c>
      <c r="J24" s="15">
        <v>352718.5173500001</v>
      </c>
      <c r="K24" s="15">
        <f>SUM(Tasaus[[#This Row],[Kalkylerad kommunalskatt, €]:[Kalkylerad fastighetsskatt, €]])</f>
        <v>3348288.9218393322</v>
      </c>
      <c r="L24" s="15">
        <f>Tasaus[[#This Row],[Kalkylerad skatteinkomst sammanlagt, €]]/Tasaus[[#This Row],[Invånarantal 31.12.2021]]</f>
        <v>1392.799052345812</v>
      </c>
      <c r="M24" s="34">
        <f>$L$11-Tasaus[[#This Row],[Kalkylerad skatteinkomst sammanlagt, €/invånare (=utjämningsgräns)]]</f>
        <v>564.15094765418803</v>
      </c>
      <c r="N24" s="377">
        <f>IF(Tasaus[[#This Row],[Differens = utjämningsgränsen - kalkylerad skatteinkomst, €/inv]]&gt;0,(Tasaus[[#This Row],[Differens = utjämningsgränsen - kalkylerad skatteinkomst, €/inv]]*$B$7),(Tasaus[[#This Row],[Differens = utjämningsgränsen - kalkylerad skatteinkomst, €/inv]]*$B$8))</f>
        <v>507.73585288876922</v>
      </c>
      <c r="O24" s="378">
        <f>Tasaus[[#This Row],[Utjämning,  €/invånare]]*Tasaus[[#This Row],[Invånarantal 31.12.2021]]</f>
        <v>1220596.9903446012</v>
      </c>
      <c r="Q24" s="116"/>
      <c r="R24" s="117"/>
      <c r="S24" s="118"/>
    </row>
    <row r="25" spans="1:19">
      <c r="A25" s="269">
        <v>61</v>
      </c>
      <c r="B25" s="13" t="s">
        <v>16</v>
      </c>
      <c r="C25" s="270">
        <v>16573</v>
      </c>
      <c r="D25" s="271">
        <v>20.5</v>
      </c>
      <c r="E25" s="271">
        <f>Tasaus[[#This Row],[Inkomstskattesats 2022]]-12.64</f>
        <v>7.8599999999999994</v>
      </c>
      <c r="F25" s="14">
        <v>54940038.420000002</v>
      </c>
      <c r="G25" s="14">
        <f>Tasaus[[#This Row],[Kommunalskatt (debiterad), €]]*100/Tasaus[[#This Row],[Inkomstskattesats 2022]]</f>
        <v>268000187.41463414</v>
      </c>
      <c r="H25" s="272">
        <f>Tasaus[[#This Row],[Beskattningsbar inkomst (kommunalskatt), €]]*($E$11/100)</f>
        <v>19751613.812458541</v>
      </c>
      <c r="I25" s="14">
        <v>4122367.3096677698</v>
      </c>
      <c r="J25" s="15">
        <v>2422638.0350000006</v>
      </c>
      <c r="K25" s="15">
        <f>SUM(Tasaus[[#This Row],[Kalkylerad kommunalskatt, €]:[Kalkylerad fastighetsskatt, €]])</f>
        <v>26296619.157126311</v>
      </c>
      <c r="L25" s="15">
        <f>Tasaus[[#This Row],[Kalkylerad skatteinkomst sammanlagt, €]]/Tasaus[[#This Row],[Invånarantal 31.12.2021]]</f>
        <v>1586.7144848323364</v>
      </c>
      <c r="M25" s="34">
        <f>$L$11-Tasaus[[#This Row],[Kalkylerad skatteinkomst sammanlagt, €/invånare (=utjämningsgräns)]]</f>
        <v>370.23551516766361</v>
      </c>
      <c r="N25" s="377">
        <f>IF(Tasaus[[#This Row],[Differens = utjämningsgränsen - kalkylerad skatteinkomst, €/inv]]&gt;0,(Tasaus[[#This Row],[Differens = utjämningsgränsen - kalkylerad skatteinkomst, €/inv]]*$B$7),(Tasaus[[#This Row],[Differens = utjämningsgränsen - kalkylerad skatteinkomst, €/inv]]*$B$8))</f>
        <v>333.21196365089725</v>
      </c>
      <c r="O25" s="378">
        <f>Tasaus[[#This Row],[Utjämning,  €/invånare]]*Tasaus[[#This Row],[Invånarantal 31.12.2021]]</f>
        <v>5522321.8735863203</v>
      </c>
      <c r="Q25" s="116"/>
      <c r="R25" s="117"/>
      <c r="S25" s="118"/>
    </row>
    <row r="26" spans="1:19">
      <c r="A26" s="269">
        <v>69</v>
      </c>
      <c r="B26" s="13" t="s">
        <v>17</v>
      </c>
      <c r="C26" s="270">
        <v>6802</v>
      </c>
      <c r="D26" s="271">
        <v>22.5</v>
      </c>
      <c r="E26" s="271">
        <f>Tasaus[[#This Row],[Inkomstskattesats 2022]]-12.64</f>
        <v>9.86</v>
      </c>
      <c r="F26" s="14">
        <v>21797360.530000001</v>
      </c>
      <c r="G26" s="14">
        <f>Tasaus[[#This Row],[Kommunalskatt (debiterad), €]]*100/Tasaus[[#This Row],[Inkomstskattesats 2022]]</f>
        <v>96877157.911111116</v>
      </c>
      <c r="H26" s="272">
        <f>Tasaus[[#This Row],[Beskattningsbar inkomst (kommunalskatt), €]]*($E$11/100)</f>
        <v>7139846.5380488904</v>
      </c>
      <c r="I26" s="14">
        <v>1270572.3105466932</v>
      </c>
      <c r="J26" s="15">
        <v>758458.05200000014</v>
      </c>
      <c r="K26" s="15">
        <f>SUM(Tasaus[[#This Row],[Kalkylerad kommunalskatt, €]:[Kalkylerad fastighetsskatt, €]])</f>
        <v>9168876.900595583</v>
      </c>
      <c r="L26" s="15">
        <f>Tasaus[[#This Row],[Kalkylerad skatteinkomst sammanlagt, €]]/Tasaus[[#This Row],[Invånarantal 31.12.2021]]</f>
        <v>1347.9677889731818</v>
      </c>
      <c r="M26" s="34">
        <f>$L$11-Tasaus[[#This Row],[Kalkylerad skatteinkomst sammanlagt, €/invånare (=utjämningsgräns)]]</f>
        <v>608.98221102681828</v>
      </c>
      <c r="N26" s="377">
        <f>IF(Tasaus[[#This Row],[Differens = utjämningsgränsen - kalkylerad skatteinkomst, €/inv]]&gt;0,(Tasaus[[#This Row],[Differens = utjämningsgränsen - kalkylerad skatteinkomst, €/inv]]*$B$7),(Tasaus[[#This Row],[Differens = utjämningsgränsen - kalkylerad skatteinkomst, €/inv]]*$B$8))</f>
        <v>548.08398992413652</v>
      </c>
      <c r="O26" s="378">
        <f>Tasaus[[#This Row],[Utjämning,  €/invånare]]*Tasaus[[#This Row],[Invånarantal 31.12.2021]]</f>
        <v>3728067.2994639766</v>
      </c>
      <c r="Q26" s="116"/>
      <c r="R26" s="117"/>
      <c r="S26" s="118"/>
    </row>
    <row r="27" spans="1:19">
      <c r="A27" s="269">
        <v>71</v>
      </c>
      <c r="B27" s="13" t="s">
        <v>18</v>
      </c>
      <c r="C27" s="270">
        <v>6613</v>
      </c>
      <c r="D27" s="271">
        <v>22</v>
      </c>
      <c r="E27" s="271">
        <f>Tasaus[[#This Row],[Inkomstskattesats 2022]]-12.64</f>
        <v>9.36</v>
      </c>
      <c r="F27" s="14">
        <v>19774010.629999999</v>
      </c>
      <c r="G27" s="14">
        <f>Tasaus[[#This Row],[Kommunalskatt (debiterad), €]]*100/Tasaus[[#This Row],[Inkomstskattesats 2022]]</f>
        <v>89881866.5</v>
      </c>
      <c r="H27" s="272">
        <f>Tasaus[[#This Row],[Beskattningsbar inkomst (kommunalskatt), €]]*($E$11/100)</f>
        <v>6624293.5610500015</v>
      </c>
      <c r="I27" s="14">
        <v>1183976.5337222419</v>
      </c>
      <c r="J27" s="15">
        <v>801790.47330000019</v>
      </c>
      <c r="K27" s="15">
        <f>SUM(Tasaus[[#This Row],[Kalkylerad kommunalskatt, €]:[Kalkylerad fastighetsskatt, €]])</f>
        <v>8610060.5680722445</v>
      </c>
      <c r="L27" s="15">
        <f>Tasaus[[#This Row],[Kalkylerad skatteinkomst sammanlagt, €]]/Tasaus[[#This Row],[Invånarantal 31.12.2021]]</f>
        <v>1301.9901055605994</v>
      </c>
      <c r="M27" s="34">
        <f>$L$11-Tasaus[[#This Row],[Kalkylerad skatteinkomst sammanlagt, €/invånare (=utjämningsgräns)]]</f>
        <v>654.95989443940061</v>
      </c>
      <c r="N27" s="377">
        <f>IF(Tasaus[[#This Row],[Differens = utjämningsgränsen - kalkylerad skatteinkomst, €/inv]]&gt;0,(Tasaus[[#This Row],[Differens = utjämningsgränsen - kalkylerad skatteinkomst, €/inv]]*$B$7),(Tasaus[[#This Row],[Differens = utjämningsgränsen - kalkylerad skatteinkomst, €/inv]]*$B$8))</f>
        <v>589.46390499546055</v>
      </c>
      <c r="O27" s="378">
        <f>Tasaus[[#This Row],[Utjämning,  €/invånare]]*Tasaus[[#This Row],[Invånarantal 31.12.2021]]</f>
        <v>3898124.8037349805</v>
      </c>
      <c r="Q27" s="116"/>
      <c r="R27" s="117"/>
      <c r="S27" s="118"/>
    </row>
    <row r="28" spans="1:19">
      <c r="A28" s="269">
        <v>72</v>
      </c>
      <c r="B28" s="13" t="s">
        <v>824</v>
      </c>
      <c r="C28" s="270">
        <v>950</v>
      </c>
      <c r="D28" s="271">
        <v>20.5</v>
      </c>
      <c r="E28" s="271">
        <f>Tasaus[[#This Row],[Inkomstskattesats 2022]]-12.64</f>
        <v>7.8599999999999994</v>
      </c>
      <c r="F28" s="14">
        <v>3483308.23</v>
      </c>
      <c r="G28" s="14">
        <f>Tasaus[[#This Row],[Kommunalskatt (debiterad), €]]*100/Tasaus[[#This Row],[Inkomstskattesats 2022]]</f>
        <v>16991747.463414636</v>
      </c>
      <c r="H28" s="272">
        <f>Tasaus[[#This Row],[Beskattningsbar inkomst (kommunalskatt), €]]*($E$11/100)</f>
        <v>1252291.7880536588</v>
      </c>
      <c r="I28" s="14">
        <v>106149.94117942482</v>
      </c>
      <c r="J28" s="15">
        <v>170669.93525000001</v>
      </c>
      <c r="K28" s="15">
        <f>SUM(Tasaus[[#This Row],[Kalkylerad kommunalskatt, €]:[Kalkylerad fastighetsskatt, €]])</f>
        <v>1529111.6644830836</v>
      </c>
      <c r="L28" s="15">
        <f>Tasaus[[#This Row],[Kalkylerad skatteinkomst sammanlagt, €]]/Tasaus[[#This Row],[Invånarantal 31.12.2021]]</f>
        <v>1609.591225771667</v>
      </c>
      <c r="M28" s="34">
        <f>$L$11-Tasaus[[#This Row],[Kalkylerad skatteinkomst sammanlagt, €/invånare (=utjämningsgräns)]]</f>
        <v>347.358774228333</v>
      </c>
      <c r="N28" s="377">
        <f>IF(Tasaus[[#This Row],[Differens = utjämningsgränsen - kalkylerad skatteinkomst, €/inv]]&gt;0,(Tasaus[[#This Row],[Differens = utjämningsgränsen - kalkylerad skatteinkomst, €/inv]]*$B$7),(Tasaus[[#This Row],[Differens = utjämningsgränsen - kalkylerad skatteinkomst, €/inv]]*$B$8))</f>
        <v>312.62289680549969</v>
      </c>
      <c r="O28" s="378">
        <f>Tasaus[[#This Row],[Utjämning,  €/invånare]]*Tasaus[[#This Row],[Invånarantal 31.12.2021]]</f>
        <v>296991.75196522468</v>
      </c>
      <c r="Q28" s="116"/>
      <c r="R28" s="117"/>
      <c r="S28" s="118"/>
    </row>
    <row r="29" spans="1:19">
      <c r="A29" s="269">
        <v>74</v>
      </c>
      <c r="B29" s="13" t="s">
        <v>20</v>
      </c>
      <c r="C29" s="270">
        <v>1083</v>
      </c>
      <c r="D29" s="271">
        <v>23.5</v>
      </c>
      <c r="E29" s="271">
        <f>Tasaus[[#This Row],[Inkomstskattesats 2022]]-12.64</f>
        <v>10.86</v>
      </c>
      <c r="F29" s="14">
        <v>3294291.15</v>
      </c>
      <c r="G29" s="14">
        <f>Tasaus[[#This Row],[Kommunalskatt (debiterad), €]]*100/Tasaus[[#This Row],[Inkomstskattesats 2022]]</f>
        <v>14018260.212765958</v>
      </c>
      <c r="H29" s="272">
        <f>Tasaus[[#This Row],[Beskattningsbar inkomst (kommunalskatt), €]]*($E$11/100)</f>
        <v>1033145.7776808513</v>
      </c>
      <c r="I29" s="14">
        <v>339803.24948823405</v>
      </c>
      <c r="J29" s="15">
        <v>171561.05605000001</v>
      </c>
      <c r="K29" s="15">
        <f>SUM(Tasaus[[#This Row],[Kalkylerad kommunalskatt, €]:[Kalkylerad fastighetsskatt, €]])</f>
        <v>1544510.0832190854</v>
      </c>
      <c r="L29" s="15">
        <f>Tasaus[[#This Row],[Kalkylerad skatteinkomst sammanlagt, €]]/Tasaus[[#This Row],[Invånarantal 31.12.2021]]</f>
        <v>1426.1404277184538</v>
      </c>
      <c r="M29" s="34">
        <f>$L$11-Tasaus[[#This Row],[Kalkylerad skatteinkomst sammanlagt, €/invånare (=utjämningsgräns)]]</f>
        <v>530.80957228154625</v>
      </c>
      <c r="N29" s="377">
        <f>IF(Tasaus[[#This Row],[Differens = utjämningsgränsen - kalkylerad skatteinkomst, €/inv]]&gt;0,(Tasaus[[#This Row],[Differens = utjämningsgränsen - kalkylerad skatteinkomst, €/inv]]*$B$7),(Tasaus[[#This Row],[Differens = utjämningsgränsen - kalkylerad skatteinkomst, €/inv]]*$B$8))</f>
        <v>477.72861505339165</v>
      </c>
      <c r="O29" s="378">
        <f>Tasaus[[#This Row],[Utjämning,  €/invånare]]*Tasaus[[#This Row],[Invånarantal 31.12.2021]]</f>
        <v>517380.09010282316</v>
      </c>
      <c r="Q29" s="116"/>
      <c r="R29" s="117"/>
      <c r="S29" s="118"/>
    </row>
    <row r="30" spans="1:19">
      <c r="A30" s="269">
        <v>75</v>
      </c>
      <c r="B30" s="13" t="s">
        <v>825</v>
      </c>
      <c r="C30" s="270">
        <v>19702</v>
      </c>
      <c r="D30" s="271">
        <v>21</v>
      </c>
      <c r="E30" s="271">
        <f>Tasaus[[#This Row],[Inkomstskattesats 2022]]-12.64</f>
        <v>8.36</v>
      </c>
      <c r="F30" s="14">
        <v>76205161.730000004</v>
      </c>
      <c r="G30" s="14">
        <f>Tasaus[[#This Row],[Kommunalskatt (debiterad), €]]*100/Tasaus[[#This Row],[Inkomstskattesats 2022]]</f>
        <v>362881722.52380955</v>
      </c>
      <c r="H30" s="272">
        <f>Tasaus[[#This Row],[Beskattningsbar inkomst (kommunalskatt), €]]*($E$11/100)</f>
        <v>26744382.950004771</v>
      </c>
      <c r="I30" s="14">
        <v>13282973.154555811</v>
      </c>
      <c r="J30" s="15">
        <v>3286756.3160500005</v>
      </c>
      <c r="K30" s="15">
        <f>SUM(Tasaus[[#This Row],[Kalkylerad kommunalskatt, €]:[Kalkylerad fastighetsskatt, €]])</f>
        <v>43314112.420610584</v>
      </c>
      <c r="L30" s="15">
        <f>Tasaus[[#This Row],[Kalkylerad skatteinkomst sammanlagt, €]]/Tasaus[[#This Row],[Invånarantal 31.12.2021]]</f>
        <v>2198.4627154913505</v>
      </c>
      <c r="M30" s="34">
        <f>$L$11-Tasaus[[#This Row],[Kalkylerad skatteinkomst sammanlagt, €/invånare (=utjämningsgräns)]]</f>
        <v>-241.51271549135049</v>
      </c>
      <c r="N30" s="377">
        <f>IF(Tasaus[[#This Row],[Differens = utjämningsgränsen - kalkylerad skatteinkomst, €/inv]]&gt;0,(Tasaus[[#This Row],[Differens = utjämningsgränsen - kalkylerad skatteinkomst, €/inv]]*$B$7),(Tasaus[[#This Row],[Differens = utjämningsgränsen - kalkylerad skatteinkomst, €/inv]]*$B$8))</f>
        <v>-24.15127154913505</v>
      </c>
      <c r="O30" s="378">
        <f>Tasaus[[#This Row],[Utjämning,  €/invånare]]*Tasaus[[#This Row],[Invånarantal 31.12.2021]]</f>
        <v>-475828.35206105874</v>
      </c>
      <c r="Q30" s="116"/>
      <c r="R30" s="117"/>
      <c r="S30" s="118"/>
    </row>
    <row r="31" spans="1:19">
      <c r="A31" s="269">
        <v>77</v>
      </c>
      <c r="B31" s="13" t="s">
        <v>22</v>
      </c>
      <c r="C31" s="270">
        <v>4683</v>
      </c>
      <c r="D31" s="271">
        <v>22</v>
      </c>
      <c r="E31" s="271">
        <f>Tasaus[[#This Row],[Inkomstskattesats 2022]]-12.64</f>
        <v>9.36</v>
      </c>
      <c r="F31" s="14">
        <v>13928854.93</v>
      </c>
      <c r="G31" s="14">
        <f>Tasaus[[#This Row],[Kommunalskatt (debiterad), €]]*100/Tasaus[[#This Row],[Inkomstskattesats 2022]]</f>
        <v>63312976.954545453</v>
      </c>
      <c r="H31" s="272">
        <f>Tasaus[[#This Row],[Beskattningsbar inkomst (kommunalskatt), €]]*($E$11/100)</f>
        <v>4666166.4015500005</v>
      </c>
      <c r="I31" s="14">
        <v>869157.33727970428</v>
      </c>
      <c r="J31" s="15">
        <v>668297.09155000001</v>
      </c>
      <c r="K31" s="15">
        <f>SUM(Tasaus[[#This Row],[Kalkylerad kommunalskatt, €]:[Kalkylerad fastighetsskatt, €]])</f>
        <v>6203620.8303797049</v>
      </c>
      <c r="L31" s="15">
        <f>Tasaus[[#This Row],[Kalkylerad skatteinkomst sammanlagt, €]]/Tasaus[[#This Row],[Invånarantal 31.12.2021]]</f>
        <v>1324.7108328805691</v>
      </c>
      <c r="M31" s="34">
        <f>$L$11-Tasaus[[#This Row],[Kalkylerad skatteinkomst sammanlagt, €/invånare (=utjämningsgräns)]]</f>
        <v>632.23916711943093</v>
      </c>
      <c r="N31" s="377">
        <f>IF(Tasaus[[#This Row],[Differens = utjämningsgränsen - kalkylerad skatteinkomst, €/inv]]&gt;0,(Tasaus[[#This Row],[Differens = utjämningsgränsen - kalkylerad skatteinkomst, €/inv]]*$B$7),(Tasaus[[#This Row],[Differens = utjämningsgränsen - kalkylerad skatteinkomst, €/inv]]*$B$8))</f>
        <v>569.01525040748788</v>
      </c>
      <c r="O31" s="378">
        <f>Tasaus[[#This Row],[Utjämning,  €/invånare]]*Tasaus[[#This Row],[Invånarantal 31.12.2021]]</f>
        <v>2664698.4176582657</v>
      </c>
      <c r="Q31" s="116"/>
      <c r="R31" s="117"/>
      <c r="S31" s="118"/>
    </row>
    <row r="32" spans="1:19">
      <c r="A32" s="269">
        <v>78</v>
      </c>
      <c r="B32" s="13" t="s">
        <v>826</v>
      </c>
      <c r="C32" s="270">
        <v>7979</v>
      </c>
      <c r="D32" s="271">
        <v>21.75</v>
      </c>
      <c r="E32" s="271">
        <f>Tasaus[[#This Row],[Inkomstskattesats 2022]]-12.64</f>
        <v>9.11</v>
      </c>
      <c r="F32" s="14">
        <v>35152852.920000002</v>
      </c>
      <c r="G32" s="14">
        <f>Tasaus[[#This Row],[Kommunalskatt (debiterad), €]]*100/Tasaus[[#This Row],[Inkomstskattesats 2022]]</f>
        <v>161622312.27586207</v>
      </c>
      <c r="H32" s="272">
        <f>Tasaus[[#This Row],[Beskattningsbar inkomst (kommunalskatt), €]]*($E$11/100)</f>
        <v>11911564.414731037</v>
      </c>
      <c r="I32" s="14">
        <v>3420206.1936604879</v>
      </c>
      <c r="J32" s="15">
        <v>1354724.1847000003</v>
      </c>
      <c r="K32" s="15">
        <f>SUM(Tasaus[[#This Row],[Kalkylerad kommunalskatt, €]:[Kalkylerad fastighetsskatt, €]])</f>
        <v>16686494.793091526</v>
      </c>
      <c r="L32" s="15">
        <f>Tasaus[[#This Row],[Kalkylerad skatteinkomst sammanlagt, €]]/Tasaus[[#This Row],[Invånarantal 31.12.2021]]</f>
        <v>2091.3015156149299</v>
      </c>
      <c r="M32" s="34">
        <f>$L$11-Tasaus[[#This Row],[Kalkylerad skatteinkomst sammanlagt, €/invånare (=utjämningsgräns)]]</f>
        <v>-134.35151561492989</v>
      </c>
      <c r="N32" s="377">
        <f>IF(Tasaus[[#This Row],[Differens = utjämningsgränsen - kalkylerad skatteinkomst, €/inv]]&gt;0,(Tasaus[[#This Row],[Differens = utjämningsgränsen - kalkylerad skatteinkomst, €/inv]]*$B$7),(Tasaus[[#This Row],[Differens = utjämningsgränsen - kalkylerad skatteinkomst, €/inv]]*$B$8))</f>
        <v>-13.43515156149299</v>
      </c>
      <c r="O32" s="378">
        <f>Tasaus[[#This Row],[Utjämning,  €/invånare]]*Tasaus[[#This Row],[Invånarantal 31.12.2021]]</f>
        <v>-107199.07430915257</v>
      </c>
      <c r="Q32" s="116"/>
      <c r="R32" s="117"/>
      <c r="S32" s="118"/>
    </row>
    <row r="33" spans="1:19">
      <c r="A33" s="269">
        <v>79</v>
      </c>
      <c r="B33" s="13" t="s">
        <v>24</v>
      </c>
      <c r="C33" s="270">
        <v>6785</v>
      </c>
      <c r="D33" s="271">
        <v>21.5</v>
      </c>
      <c r="E33" s="271">
        <f>Tasaus[[#This Row],[Inkomstskattesats 2022]]-12.64</f>
        <v>8.86</v>
      </c>
      <c r="F33" s="14">
        <v>26318529.5</v>
      </c>
      <c r="G33" s="14">
        <f>Tasaus[[#This Row],[Kommunalskatt (debiterad), €]]*100/Tasaus[[#This Row],[Inkomstskattesats 2022]]</f>
        <v>122411765.11627907</v>
      </c>
      <c r="H33" s="272">
        <f>Tasaus[[#This Row],[Beskattningsbar inkomst (kommunalskatt), €]]*($E$11/100)</f>
        <v>9021747.0890697688</v>
      </c>
      <c r="I33" s="14">
        <v>7367840.4211255908</v>
      </c>
      <c r="J33" s="15">
        <v>1245849.3535500003</v>
      </c>
      <c r="K33" s="15">
        <f>SUM(Tasaus[[#This Row],[Kalkylerad kommunalskatt, €]:[Kalkylerad fastighetsskatt, €]])</f>
        <v>17635436.863745362</v>
      </c>
      <c r="L33" s="15">
        <f>Tasaus[[#This Row],[Kalkylerad skatteinkomst sammanlagt, €]]/Tasaus[[#This Row],[Invånarantal 31.12.2021]]</f>
        <v>2599.1800830870097</v>
      </c>
      <c r="M33" s="34">
        <f>$L$11-Tasaus[[#This Row],[Kalkylerad skatteinkomst sammanlagt, €/invånare (=utjämningsgräns)]]</f>
        <v>-642.23008308700969</v>
      </c>
      <c r="N33" s="377">
        <f>IF(Tasaus[[#This Row],[Differens = utjämningsgränsen - kalkylerad skatteinkomst, €/inv]]&gt;0,(Tasaus[[#This Row],[Differens = utjämningsgränsen - kalkylerad skatteinkomst, €/inv]]*$B$7),(Tasaus[[#This Row],[Differens = utjämningsgränsen - kalkylerad skatteinkomst, €/inv]]*$B$8))</f>
        <v>-64.223008308700969</v>
      </c>
      <c r="O33" s="378">
        <f>Tasaus[[#This Row],[Utjämning,  €/invånare]]*Tasaus[[#This Row],[Invånarantal 31.12.2021]]</f>
        <v>-435753.11137453606</v>
      </c>
      <c r="Q33" s="116"/>
      <c r="R33" s="117"/>
      <c r="S33" s="118"/>
    </row>
    <row r="34" spans="1:19">
      <c r="A34" s="269">
        <v>81</v>
      </c>
      <c r="B34" s="13" t="s">
        <v>25</v>
      </c>
      <c r="C34" s="270">
        <v>2621</v>
      </c>
      <c r="D34" s="271">
        <v>21.5</v>
      </c>
      <c r="E34" s="271">
        <f>Tasaus[[#This Row],[Inkomstskattesats 2022]]-12.64</f>
        <v>8.86</v>
      </c>
      <c r="F34" s="14">
        <v>7651545.2300000004</v>
      </c>
      <c r="G34" s="14">
        <f>Tasaus[[#This Row],[Kommunalskatt (debiterad), €]]*100/Tasaus[[#This Row],[Inkomstskattesats 2022]]</f>
        <v>35588582.465116277</v>
      </c>
      <c r="H34" s="272">
        <f>Tasaus[[#This Row],[Beskattningsbar inkomst (kommunalskatt), €]]*($E$11/100)</f>
        <v>2622878.5276790704</v>
      </c>
      <c r="I34" s="14">
        <v>1095087.491943876</v>
      </c>
      <c r="J34" s="15">
        <v>767883.39934999996</v>
      </c>
      <c r="K34" s="15">
        <f>SUM(Tasaus[[#This Row],[Kalkylerad kommunalskatt, €]:[Kalkylerad fastighetsskatt, €]])</f>
        <v>4485849.4189729458</v>
      </c>
      <c r="L34" s="15">
        <f>Tasaus[[#This Row],[Kalkylerad skatteinkomst sammanlagt, €]]/Tasaus[[#This Row],[Invånarantal 31.12.2021]]</f>
        <v>1711.5030213555688</v>
      </c>
      <c r="M34" s="34">
        <f>$L$11-Tasaus[[#This Row],[Kalkylerad skatteinkomst sammanlagt, €/invånare (=utjämningsgräns)]]</f>
        <v>245.44697864443128</v>
      </c>
      <c r="N34" s="377">
        <f>IF(Tasaus[[#This Row],[Differens = utjämningsgränsen - kalkylerad skatteinkomst, €/inv]]&gt;0,(Tasaus[[#This Row],[Differens = utjämningsgränsen - kalkylerad skatteinkomst, €/inv]]*$B$7),(Tasaus[[#This Row],[Differens = utjämningsgränsen - kalkylerad skatteinkomst, €/inv]]*$B$8))</f>
        <v>220.90228077998816</v>
      </c>
      <c r="O34" s="378">
        <f>Tasaus[[#This Row],[Utjämning,  €/invånare]]*Tasaus[[#This Row],[Invånarantal 31.12.2021]]</f>
        <v>578984.87792434893</v>
      </c>
      <c r="Q34" s="116"/>
      <c r="R34" s="117"/>
      <c r="S34" s="118"/>
    </row>
    <row r="35" spans="1:19">
      <c r="A35" s="269">
        <v>82</v>
      </c>
      <c r="B35" s="13" t="s">
        <v>26</v>
      </c>
      <c r="C35" s="270">
        <v>9405</v>
      </c>
      <c r="D35" s="271">
        <v>20.75</v>
      </c>
      <c r="E35" s="271">
        <f>Tasaus[[#This Row],[Inkomstskattesats 2022]]-12.64</f>
        <v>8.11</v>
      </c>
      <c r="F35" s="14">
        <v>38233689.530000001</v>
      </c>
      <c r="G35" s="14">
        <f>Tasaus[[#This Row],[Kommunalskatt (debiterad), €]]*100/Tasaus[[#This Row],[Inkomstskattesats 2022]]</f>
        <v>184258744.72289157</v>
      </c>
      <c r="H35" s="272">
        <f>Tasaus[[#This Row],[Beskattningsbar inkomst (kommunalskatt), €]]*($E$11/100)</f>
        <v>13579869.486077111</v>
      </c>
      <c r="I35" s="14">
        <v>1282697.4868205236</v>
      </c>
      <c r="J35" s="15">
        <v>1384907.7637000002</v>
      </c>
      <c r="K35" s="15">
        <f>SUM(Tasaus[[#This Row],[Kalkylerad kommunalskatt, €]:[Kalkylerad fastighetsskatt, €]])</f>
        <v>16247474.736597635</v>
      </c>
      <c r="L35" s="15">
        <f>Tasaus[[#This Row],[Kalkylerad skatteinkomst sammanlagt, €]]/Tasaus[[#This Row],[Invånarantal 31.12.2021]]</f>
        <v>1727.5358571608331</v>
      </c>
      <c r="M35" s="34">
        <f>$L$11-Tasaus[[#This Row],[Kalkylerad skatteinkomst sammanlagt, €/invånare (=utjämningsgräns)]]</f>
        <v>229.41414283916697</v>
      </c>
      <c r="N35" s="377">
        <f>IF(Tasaus[[#This Row],[Differens = utjämningsgränsen - kalkylerad skatteinkomst, €/inv]]&gt;0,(Tasaus[[#This Row],[Differens = utjämningsgränsen - kalkylerad skatteinkomst, €/inv]]*$B$7),(Tasaus[[#This Row],[Differens = utjämningsgränsen - kalkylerad skatteinkomst, €/inv]]*$B$8))</f>
        <v>206.47272855525028</v>
      </c>
      <c r="O35" s="378">
        <f>Tasaus[[#This Row],[Utjämning,  €/invånare]]*Tasaus[[#This Row],[Invånarantal 31.12.2021]]</f>
        <v>1941876.0120621289</v>
      </c>
      <c r="Q35" s="116"/>
      <c r="R35" s="117"/>
      <c r="S35" s="118"/>
    </row>
    <row r="36" spans="1:19">
      <c r="A36" s="269">
        <v>86</v>
      </c>
      <c r="B36" s="13" t="s">
        <v>27</v>
      </c>
      <c r="C36" s="270">
        <v>8143</v>
      </c>
      <c r="D36" s="271">
        <v>21.5</v>
      </c>
      <c r="E36" s="271">
        <f>Tasaus[[#This Row],[Inkomstskattesats 2022]]-12.64</f>
        <v>8.86</v>
      </c>
      <c r="F36" s="14">
        <v>32100478</v>
      </c>
      <c r="G36" s="14">
        <f>Tasaus[[#This Row],[Kommunalskatt (debiterad), €]]*100/Tasaus[[#This Row],[Inkomstskattesats 2022]]</f>
        <v>149304548.83720931</v>
      </c>
      <c r="H36" s="272">
        <f>Tasaus[[#This Row],[Beskattningsbar inkomst (kommunalskatt), €]]*($E$11/100)</f>
        <v>11003745.249302329</v>
      </c>
      <c r="I36" s="14">
        <v>1045350.4257585751</v>
      </c>
      <c r="J36" s="15">
        <v>876255.32680000004</v>
      </c>
      <c r="K36" s="15">
        <f>SUM(Tasaus[[#This Row],[Kalkylerad kommunalskatt, €]:[Kalkylerad fastighetsskatt, €]])</f>
        <v>12925351.001860905</v>
      </c>
      <c r="L36" s="15">
        <f>Tasaus[[#This Row],[Kalkylerad skatteinkomst sammanlagt, €]]/Tasaus[[#This Row],[Invånarantal 31.12.2021]]</f>
        <v>1587.2959599485332</v>
      </c>
      <c r="M36" s="34">
        <f>$L$11-Tasaus[[#This Row],[Kalkylerad skatteinkomst sammanlagt, €/invånare (=utjämningsgräns)]]</f>
        <v>369.65404005146684</v>
      </c>
      <c r="N36" s="377">
        <f>IF(Tasaus[[#This Row],[Differens = utjämningsgränsen - kalkylerad skatteinkomst, €/inv]]&gt;0,(Tasaus[[#This Row],[Differens = utjämningsgränsen - kalkylerad skatteinkomst, €/inv]]*$B$7),(Tasaus[[#This Row],[Differens = utjämningsgränsen - kalkylerad skatteinkomst, €/inv]]*$B$8))</f>
        <v>332.68863604632014</v>
      </c>
      <c r="O36" s="378">
        <f>Tasaus[[#This Row],[Utjämning,  €/invånare]]*Tasaus[[#This Row],[Invånarantal 31.12.2021]]</f>
        <v>2709083.5633251849</v>
      </c>
      <c r="Q36" s="116"/>
      <c r="R36" s="117"/>
      <c r="S36" s="118"/>
    </row>
    <row r="37" spans="1:19">
      <c r="A37" s="269">
        <v>90</v>
      </c>
      <c r="B37" s="13" t="s">
        <v>28</v>
      </c>
      <c r="C37" s="270">
        <v>3136</v>
      </c>
      <c r="D37" s="271">
        <v>21.5</v>
      </c>
      <c r="E37" s="271">
        <f>Tasaus[[#This Row],[Inkomstskattesats 2022]]-12.64</f>
        <v>8.86</v>
      </c>
      <c r="F37" s="14">
        <v>9138315.3399999999</v>
      </c>
      <c r="G37" s="14">
        <f>Tasaus[[#This Row],[Kommunalskatt (debiterad), €]]*100/Tasaus[[#This Row],[Inkomstskattesats 2022]]</f>
        <v>42503792.279069766</v>
      </c>
      <c r="H37" s="272">
        <f>Tasaus[[#This Row],[Beskattningsbar inkomst (kommunalskatt), €]]*($E$11/100)</f>
        <v>3132529.4909674423</v>
      </c>
      <c r="I37" s="14">
        <v>1800591.3820491412</v>
      </c>
      <c r="J37" s="15">
        <v>605678.08290000004</v>
      </c>
      <c r="K37" s="15">
        <f>SUM(Tasaus[[#This Row],[Kalkylerad kommunalskatt, €]:[Kalkylerad fastighetsskatt, €]])</f>
        <v>5538798.9559165835</v>
      </c>
      <c r="L37" s="15">
        <f>Tasaus[[#This Row],[Kalkylerad skatteinkomst sammanlagt, €]]/Tasaus[[#This Row],[Invånarantal 31.12.2021]]</f>
        <v>1766.1986466570738</v>
      </c>
      <c r="M37" s="34">
        <f>$L$11-Tasaus[[#This Row],[Kalkylerad skatteinkomst sammanlagt, €/invånare (=utjämningsgräns)]]</f>
        <v>190.75135334292622</v>
      </c>
      <c r="N37" s="377">
        <f>IF(Tasaus[[#This Row],[Differens = utjämningsgränsen - kalkylerad skatteinkomst, €/inv]]&gt;0,(Tasaus[[#This Row],[Differens = utjämningsgränsen - kalkylerad skatteinkomst, €/inv]]*$B$7),(Tasaus[[#This Row],[Differens = utjämningsgränsen - kalkylerad skatteinkomst, €/inv]]*$B$8))</f>
        <v>171.67621800863361</v>
      </c>
      <c r="O37" s="378">
        <f>Tasaus[[#This Row],[Utjämning,  €/invånare]]*Tasaus[[#This Row],[Invånarantal 31.12.2021]]</f>
        <v>538376.61967507505</v>
      </c>
      <c r="Q37" s="116"/>
      <c r="R37" s="117"/>
      <c r="S37" s="118"/>
    </row>
    <row r="38" spans="1:19">
      <c r="A38" s="269">
        <v>91</v>
      </c>
      <c r="B38" s="13" t="s">
        <v>827</v>
      </c>
      <c r="C38" s="270">
        <v>658457</v>
      </c>
      <c r="D38" s="271">
        <v>18</v>
      </c>
      <c r="E38" s="271">
        <f>Tasaus[[#This Row],[Inkomstskattesats 2022]]-12.64</f>
        <v>5.3599999999999994</v>
      </c>
      <c r="F38" s="14">
        <v>3011964931.3499999</v>
      </c>
      <c r="G38" s="14">
        <f>Tasaus[[#This Row],[Kommunalskatt (debiterad), €]]*100/Tasaus[[#This Row],[Inkomstskattesats 2022]]</f>
        <v>16733138507.5</v>
      </c>
      <c r="H38" s="272">
        <f>Tasaus[[#This Row],[Beskattningsbar inkomst (kommunalskatt), €]]*($E$11/100)</f>
        <v>1233232308.0027502</v>
      </c>
      <c r="I38" s="14">
        <v>461494245.78115535</v>
      </c>
      <c r="J38" s="15">
        <v>175589677.43670005</v>
      </c>
      <c r="K38" s="15">
        <f>SUM(Tasaus[[#This Row],[Kalkylerad kommunalskatt, €]:[Kalkylerad fastighetsskatt, €]])</f>
        <v>1870316231.2206056</v>
      </c>
      <c r="L38" s="15">
        <f>Tasaus[[#This Row],[Kalkylerad skatteinkomst sammanlagt, €]]/Tasaus[[#This Row],[Invånarantal 31.12.2021]]</f>
        <v>2840.4531066122854</v>
      </c>
      <c r="M38" s="34">
        <f>$L$11-Tasaus[[#This Row],[Kalkylerad skatteinkomst sammanlagt, €/invånare (=utjämningsgräns)]]</f>
        <v>-883.50310661228536</v>
      </c>
      <c r="N38" s="377">
        <f>IF(Tasaus[[#This Row],[Differens = utjämningsgränsen - kalkylerad skatteinkomst, €/inv]]&gt;0,(Tasaus[[#This Row],[Differens = utjämningsgränsen - kalkylerad skatteinkomst, €/inv]]*$B$7),(Tasaus[[#This Row],[Differens = utjämningsgränsen - kalkylerad skatteinkomst, €/inv]]*$B$8))</f>
        <v>-88.350310661228548</v>
      </c>
      <c r="O38" s="378">
        <f>Tasaus[[#This Row],[Utjämning,  €/invånare]]*Tasaus[[#This Row],[Invånarantal 31.12.2021]]</f>
        <v>-58174880.507060565</v>
      </c>
      <c r="Q38" s="116"/>
      <c r="R38" s="117"/>
      <c r="S38" s="118"/>
    </row>
    <row r="39" spans="1:19">
      <c r="A39" s="269">
        <v>92</v>
      </c>
      <c r="B39" s="13" t="s">
        <v>828</v>
      </c>
      <c r="C39" s="270">
        <v>239206</v>
      </c>
      <c r="D39" s="271">
        <v>19</v>
      </c>
      <c r="E39" s="271">
        <f>Tasaus[[#This Row],[Inkomstskattesats 2022]]-12.64</f>
        <v>6.3599999999999994</v>
      </c>
      <c r="F39" s="14">
        <v>973361567.76999998</v>
      </c>
      <c r="G39" s="14">
        <f>Tasaus[[#This Row],[Kommunalskatt (debiterad), €]]*100/Tasaus[[#This Row],[Inkomstskattesats 2022]]</f>
        <v>5122955619.8421049</v>
      </c>
      <c r="H39" s="272">
        <f>Tasaus[[#This Row],[Beskattningsbar inkomst (kommunalskatt), €]]*($E$11/100)</f>
        <v>377561829.18236321</v>
      </c>
      <c r="I39" s="14">
        <v>83334706.445203632</v>
      </c>
      <c r="J39" s="15">
        <v>50555541.095700011</v>
      </c>
      <c r="K39" s="15">
        <f>SUM(Tasaus[[#This Row],[Kalkylerad kommunalskatt, €]:[Kalkylerad fastighetsskatt, €]])</f>
        <v>511452076.72326684</v>
      </c>
      <c r="L39" s="15">
        <f>Tasaus[[#This Row],[Kalkylerad skatteinkomst sammanlagt, €]]/Tasaus[[#This Row],[Invånarantal 31.12.2021]]</f>
        <v>2138.1239464029618</v>
      </c>
      <c r="M39" s="34">
        <f>$L$11-Tasaus[[#This Row],[Kalkylerad skatteinkomst sammanlagt, €/invånare (=utjämningsgräns)]]</f>
        <v>-181.17394640296175</v>
      </c>
      <c r="N39" s="377">
        <f>IF(Tasaus[[#This Row],[Differens = utjämningsgränsen - kalkylerad skatteinkomst, €/inv]]&gt;0,(Tasaus[[#This Row],[Differens = utjämningsgränsen - kalkylerad skatteinkomst, €/inv]]*$B$7),(Tasaus[[#This Row],[Differens = utjämningsgränsen - kalkylerad skatteinkomst, €/inv]]*$B$8))</f>
        <v>-18.117394640296176</v>
      </c>
      <c r="O39" s="378">
        <f>Tasaus[[#This Row],[Utjämning,  €/invånare]]*Tasaus[[#This Row],[Invånarantal 31.12.2021]]</f>
        <v>-4333789.5023266869</v>
      </c>
      <c r="Q39" s="116"/>
      <c r="R39" s="117"/>
      <c r="S39" s="118"/>
    </row>
    <row r="40" spans="1:19">
      <c r="A40" s="269">
        <v>97</v>
      </c>
      <c r="B40" s="13" t="s">
        <v>31</v>
      </c>
      <c r="C40" s="270">
        <v>2131</v>
      </c>
      <c r="D40" s="271">
        <v>20</v>
      </c>
      <c r="E40" s="271">
        <f>Tasaus[[#This Row],[Inkomstskattesats 2022]]-12.64</f>
        <v>7.3599999999999994</v>
      </c>
      <c r="F40" s="14">
        <v>6278703.8899999997</v>
      </c>
      <c r="G40" s="14">
        <f>Tasaus[[#This Row],[Kommunalskatt (debiterad), €]]*100/Tasaus[[#This Row],[Inkomstskattesats 2022]]</f>
        <v>31393519.449999999</v>
      </c>
      <c r="H40" s="272">
        <f>Tasaus[[#This Row],[Beskattningsbar inkomst (kommunalskatt), €]]*($E$11/100)</f>
        <v>2313702.3834650004</v>
      </c>
      <c r="I40" s="14">
        <v>740765.16089409578</v>
      </c>
      <c r="J40" s="15">
        <v>787928.2840000001</v>
      </c>
      <c r="K40" s="15">
        <f>SUM(Tasaus[[#This Row],[Kalkylerad kommunalskatt, €]:[Kalkylerad fastighetsskatt, €]])</f>
        <v>3842395.8283590963</v>
      </c>
      <c r="L40" s="15">
        <f>Tasaus[[#This Row],[Kalkylerad skatteinkomst sammanlagt, €]]/Tasaus[[#This Row],[Invånarantal 31.12.2021]]</f>
        <v>1803.0951798963381</v>
      </c>
      <c r="M40" s="34">
        <f>$L$11-Tasaus[[#This Row],[Kalkylerad skatteinkomst sammanlagt, €/invånare (=utjämningsgräns)]]</f>
        <v>153.85482010366195</v>
      </c>
      <c r="N40" s="377">
        <f>IF(Tasaus[[#This Row],[Differens = utjämningsgränsen - kalkylerad skatteinkomst, €/inv]]&gt;0,(Tasaus[[#This Row],[Differens = utjämningsgränsen - kalkylerad skatteinkomst, €/inv]]*$B$7),(Tasaus[[#This Row],[Differens = utjämningsgränsen - kalkylerad skatteinkomst, €/inv]]*$B$8))</f>
        <v>138.46933809329576</v>
      </c>
      <c r="O40" s="378">
        <f>Tasaus[[#This Row],[Utjämning,  €/invånare]]*Tasaus[[#This Row],[Invånarantal 31.12.2021]]</f>
        <v>295078.15947681328</v>
      </c>
      <c r="Q40" s="116"/>
      <c r="R40" s="117"/>
      <c r="S40" s="118"/>
    </row>
    <row r="41" spans="1:19">
      <c r="A41" s="269">
        <v>98</v>
      </c>
      <c r="B41" s="13" t="s">
        <v>32</v>
      </c>
      <c r="C41" s="270">
        <v>23090</v>
      </c>
      <c r="D41" s="271">
        <v>21</v>
      </c>
      <c r="E41" s="271">
        <f>Tasaus[[#This Row],[Inkomstskattesats 2022]]-12.64</f>
        <v>8.36</v>
      </c>
      <c r="F41" s="14">
        <v>92698277.5</v>
      </c>
      <c r="G41" s="14">
        <f>Tasaus[[#This Row],[Kommunalskatt (debiterad), €]]*100/Tasaus[[#This Row],[Inkomstskattesats 2022]]</f>
        <v>441420369.04761904</v>
      </c>
      <c r="H41" s="272">
        <f>Tasaus[[#This Row],[Beskattningsbar inkomst (kommunalskatt), €]]*($E$11/100)</f>
        <v>32532681.198809531</v>
      </c>
      <c r="I41" s="14">
        <v>3298269.4273598581</v>
      </c>
      <c r="J41" s="15">
        <v>2850646.1032500002</v>
      </c>
      <c r="K41" s="15">
        <f>SUM(Tasaus[[#This Row],[Kalkylerad kommunalskatt, €]:[Kalkylerad fastighetsskatt, €]])</f>
        <v>38681596.729419388</v>
      </c>
      <c r="L41" s="15">
        <f>Tasaus[[#This Row],[Kalkylerad skatteinkomst sammanlagt, €]]/Tasaus[[#This Row],[Invånarantal 31.12.2021]]</f>
        <v>1675.2532147864611</v>
      </c>
      <c r="M41" s="34">
        <f>$L$11-Tasaus[[#This Row],[Kalkylerad skatteinkomst sammanlagt, €/invånare (=utjämningsgräns)]]</f>
        <v>281.69678521353899</v>
      </c>
      <c r="N41" s="377">
        <f>IF(Tasaus[[#This Row],[Differens = utjämningsgränsen - kalkylerad skatteinkomst, €/inv]]&gt;0,(Tasaus[[#This Row],[Differens = utjämningsgränsen - kalkylerad skatteinkomst, €/inv]]*$B$7),(Tasaus[[#This Row],[Differens = utjämningsgränsen - kalkylerad skatteinkomst, €/inv]]*$B$8))</f>
        <v>253.5271066921851</v>
      </c>
      <c r="O41" s="378">
        <f>Tasaus[[#This Row],[Utjämning,  €/invånare]]*Tasaus[[#This Row],[Invånarantal 31.12.2021]]</f>
        <v>5853940.8935225541</v>
      </c>
      <c r="Q41" s="116"/>
      <c r="R41" s="117"/>
      <c r="S41" s="118"/>
    </row>
    <row r="42" spans="1:19">
      <c r="A42" s="269">
        <v>102</v>
      </c>
      <c r="B42" s="13" t="s">
        <v>33</v>
      </c>
      <c r="C42" s="270">
        <v>9870</v>
      </c>
      <c r="D42" s="271">
        <v>21</v>
      </c>
      <c r="E42" s="271">
        <f>Tasaus[[#This Row],[Inkomstskattesats 2022]]-12.64</f>
        <v>8.36</v>
      </c>
      <c r="F42" s="14">
        <v>32082830.030000001</v>
      </c>
      <c r="G42" s="14">
        <f>Tasaus[[#This Row],[Kommunalskatt (debiterad), €]]*100/Tasaus[[#This Row],[Inkomstskattesats 2022]]</f>
        <v>152775381.09523809</v>
      </c>
      <c r="H42" s="272">
        <f>Tasaus[[#This Row],[Beskattningsbar inkomst (kommunalskatt), €]]*($E$11/100)</f>
        <v>11259545.586719049</v>
      </c>
      <c r="I42" s="14">
        <v>2248264.4763424802</v>
      </c>
      <c r="J42" s="15">
        <v>1471700.8857499999</v>
      </c>
      <c r="K42" s="15">
        <f>SUM(Tasaus[[#This Row],[Kalkylerad kommunalskatt, €]:[Kalkylerad fastighetsskatt, €]])</f>
        <v>14979510.948811529</v>
      </c>
      <c r="L42" s="15">
        <f>Tasaus[[#This Row],[Kalkylerad skatteinkomst sammanlagt, €]]/Tasaus[[#This Row],[Invånarantal 31.12.2021]]</f>
        <v>1517.6809471946838</v>
      </c>
      <c r="M42" s="34">
        <f>$L$11-Tasaus[[#This Row],[Kalkylerad skatteinkomst sammanlagt, €/invånare (=utjämningsgräns)]]</f>
        <v>439.26905280531628</v>
      </c>
      <c r="N42" s="377">
        <f>IF(Tasaus[[#This Row],[Differens = utjämningsgränsen - kalkylerad skatteinkomst, €/inv]]&gt;0,(Tasaus[[#This Row],[Differens = utjämningsgränsen - kalkylerad skatteinkomst, €/inv]]*$B$7),(Tasaus[[#This Row],[Differens = utjämningsgränsen - kalkylerad skatteinkomst, €/inv]]*$B$8))</f>
        <v>395.34214752478465</v>
      </c>
      <c r="O42" s="378">
        <f>Tasaus[[#This Row],[Utjämning,  €/invånare]]*Tasaus[[#This Row],[Invånarantal 31.12.2021]]</f>
        <v>3902026.9960696246</v>
      </c>
      <c r="Q42" s="116"/>
      <c r="R42" s="117"/>
      <c r="S42" s="118"/>
    </row>
    <row r="43" spans="1:19">
      <c r="A43" s="269">
        <v>103</v>
      </c>
      <c r="B43" s="13" t="s">
        <v>34</v>
      </c>
      <c r="C43" s="270">
        <v>2166</v>
      </c>
      <c r="D43" s="271">
        <v>22</v>
      </c>
      <c r="E43" s="271">
        <f>Tasaus[[#This Row],[Inkomstskattesats 2022]]-12.64</f>
        <v>9.36</v>
      </c>
      <c r="F43" s="14">
        <v>6979643.8600000003</v>
      </c>
      <c r="G43" s="14">
        <f>Tasaus[[#This Row],[Kommunalskatt (debiterad), €]]*100/Tasaus[[#This Row],[Inkomstskattesats 2022]]</f>
        <v>31725653.90909091</v>
      </c>
      <c r="H43" s="272">
        <f>Tasaus[[#This Row],[Beskattningsbar inkomst (kommunalskatt), €]]*($E$11/100)</f>
        <v>2338180.6931000007</v>
      </c>
      <c r="I43" s="14">
        <v>385159.57540883758</v>
      </c>
      <c r="J43" s="15">
        <v>265323.06920000003</v>
      </c>
      <c r="K43" s="15">
        <f>SUM(Tasaus[[#This Row],[Kalkylerad kommunalskatt, €]:[Kalkylerad fastighetsskatt, €]])</f>
        <v>2988663.3377088383</v>
      </c>
      <c r="L43" s="15">
        <f>Tasaus[[#This Row],[Kalkylerad skatteinkomst sammanlagt, €]]/Tasaus[[#This Row],[Invånarantal 31.12.2021]]</f>
        <v>1379.8076351379677</v>
      </c>
      <c r="M43" s="34">
        <f>$L$11-Tasaus[[#This Row],[Kalkylerad skatteinkomst sammanlagt, €/invånare (=utjämningsgräns)]]</f>
        <v>577.14236486203231</v>
      </c>
      <c r="N43" s="377">
        <f>IF(Tasaus[[#This Row],[Differens = utjämningsgränsen - kalkylerad skatteinkomst, €/inv]]&gt;0,(Tasaus[[#This Row],[Differens = utjämningsgränsen - kalkylerad skatteinkomst, €/inv]]*$B$7),(Tasaus[[#This Row],[Differens = utjämningsgränsen - kalkylerad skatteinkomst, €/inv]]*$B$8))</f>
        <v>519.42812837582915</v>
      </c>
      <c r="O43" s="378">
        <f>Tasaus[[#This Row],[Utjämning,  €/invånare]]*Tasaus[[#This Row],[Invånarantal 31.12.2021]]</f>
        <v>1125081.326062046</v>
      </c>
      <c r="Q43" s="116"/>
      <c r="R43" s="117"/>
      <c r="S43" s="118"/>
    </row>
    <row r="44" spans="1:19">
      <c r="A44" s="269">
        <v>105</v>
      </c>
      <c r="B44" s="13" t="s">
        <v>35</v>
      </c>
      <c r="C44" s="270">
        <v>2139</v>
      </c>
      <c r="D44" s="271">
        <v>21.75</v>
      </c>
      <c r="E44" s="271">
        <f>Tasaus[[#This Row],[Inkomstskattesats 2022]]-12.64</f>
        <v>9.11</v>
      </c>
      <c r="F44" s="14">
        <v>6187074.4699999997</v>
      </c>
      <c r="G44" s="14">
        <f>Tasaus[[#This Row],[Kommunalskatt (debiterad), €]]*100/Tasaus[[#This Row],[Inkomstskattesats 2022]]</f>
        <v>28446319.402298849</v>
      </c>
      <c r="H44" s="272">
        <f>Tasaus[[#This Row],[Beskattningsbar inkomst (kommunalskatt), €]]*($E$11/100)</f>
        <v>2096493.7399494257</v>
      </c>
      <c r="I44" s="14">
        <v>715454.47766109754</v>
      </c>
      <c r="J44" s="15">
        <v>356065.61350000004</v>
      </c>
      <c r="K44" s="15">
        <f>SUM(Tasaus[[#This Row],[Kalkylerad kommunalskatt, €]:[Kalkylerad fastighetsskatt, €]])</f>
        <v>3168013.8311105231</v>
      </c>
      <c r="L44" s="15">
        <f>Tasaus[[#This Row],[Kalkylerad skatteinkomst sammanlagt, €]]/Tasaus[[#This Row],[Invånarantal 31.12.2021]]</f>
        <v>1481.0723848109037</v>
      </c>
      <c r="M44" s="34">
        <f>$L$11-Tasaus[[#This Row],[Kalkylerad skatteinkomst sammanlagt, €/invånare (=utjämningsgräns)]]</f>
        <v>475.87761518909633</v>
      </c>
      <c r="N44" s="377">
        <f>IF(Tasaus[[#This Row],[Differens = utjämningsgränsen - kalkylerad skatteinkomst, €/inv]]&gt;0,(Tasaus[[#This Row],[Differens = utjämningsgränsen - kalkylerad skatteinkomst, €/inv]]*$B$7),(Tasaus[[#This Row],[Differens = utjämningsgränsen - kalkylerad skatteinkomst, €/inv]]*$B$8))</f>
        <v>428.28985367018669</v>
      </c>
      <c r="O44" s="378">
        <f>Tasaus[[#This Row],[Utjämning,  €/invånare]]*Tasaus[[#This Row],[Invånarantal 31.12.2021]]</f>
        <v>916111.99700052931</v>
      </c>
      <c r="Q44" s="116"/>
      <c r="R44" s="117"/>
      <c r="S44" s="118"/>
    </row>
    <row r="45" spans="1:19">
      <c r="A45" s="269">
        <v>106</v>
      </c>
      <c r="B45" s="13" t="s">
        <v>829</v>
      </c>
      <c r="C45" s="270">
        <v>46880</v>
      </c>
      <c r="D45" s="271">
        <v>20.25</v>
      </c>
      <c r="E45" s="271">
        <f>Tasaus[[#This Row],[Inkomstskattesats 2022]]-12.64</f>
        <v>7.6099999999999994</v>
      </c>
      <c r="F45" s="14">
        <v>202248484.83000001</v>
      </c>
      <c r="G45" s="14">
        <f>Tasaus[[#This Row],[Kommunalskatt (debiterad), €]]*100/Tasaus[[#This Row],[Inkomstskattesats 2022]]</f>
        <v>998757949.77777779</v>
      </c>
      <c r="H45" s="272">
        <f>Tasaus[[#This Row],[Beskattningsbar inkomst (kommunalskatt), €]]*($E$11/100)</f>
        <v>73608460.898622245</v>
      </c>
      <c r="I45" s="14">
        <v>14359480.42085892</v>
      </c>
      <c r="J45" s="15">
        <v>7008143.1442500008</v>
      </c>
      <c r="K45" s="15">
        <f>SUM(Tasaus[[#This Row],[Kalkylerad kommunalskatt, €]:[Kalkylerad fastighetsskatt, €]])</f>
        <v>94976084.46373117</v>
      </c>
      <c r="L45" s="15">
        <f>Tasaus[[#This Row],[Kalkylerad skatteinkomst sammanlagt, €]]/Tasaus[[#This Row],[Invånarantal 31.12.2021]]</f>
        <v>2025.9403682536513</v>
      </c>
      <c r="M45" s="34">
        <f>$L$11-Tasaus[[#This Row],[Kalkylerad skatteinkomst sammanlagt, €/invånare (=utjämningsgräns)]]</f>
        <v>-68.990368253651241</v>
      </c>
      <c r="N45" s="377">
        <f>IF(Tasaus[[#This Row],[Differens = utjämningsgränsen - kalkylerad skatteinkomst, €/inv]]&gt;0,(Tasaus[[#This Row],[Differens = utjämningsgränsen - kalkylerad skatteinkomst, €/inv]]*$B$7),(Tasaus[[#This Row],[Differens = utjämningsgränsen - kalkylerad skatteinkomst, €/inv]]*$B$8))</f>
        <v>-6.8990368253651244</v>
      </c>
      <c r="O45" s="378">
        <f>Tasaus[[#This Row],[Utjämning,  €/invånare]]*Tasaus[[#This Row],[Invånarantal 31.12.2021]]</f>
        <v>-323426.846373117</v>
      </c>
      <c r="Q45" s="116"/>
      <c r="R45" s="117"/>
      <c r="S45" s="118"/>
    </row>
    <row r="46" spans="1:19">
      <c r="A46" s="269">
        <v>108</v>
      </c>
      <c r="B46" s="13" t="s">
        <v>830</v>
      </c>
      <c r="C46" s="270">
        <v>10337</v>
      </c>
      <c r="D46" s="271">
        <v>22.000000000000004</v>
      </c>
      <c r="E46" s="271">
        <f>Tasaus[[#This Row],[Inkomstskattesats 2022]]-12.64</f>
        <v>9.360000000000003</v>
      </c>
      <c r="F46" s="14">
        <v>37662862.799999997</v>
      </c>
      <c r="G46" s="14">
        <f>Tasaus[[#This Row],[Kommunalskatt (debiterad), €]]*100/Tasaus[[#This Row],[Inkomstskattesats 2022]]</f>
        <v>171194830.90909085</v>
      </c>
      <c r="H46" s="272">
        <f>Tasaus[[#This Row],[Beskattningsbar inkomst (kommunalskatt), €]]*($E$11/100)</f>
        <v>12617059.037999999</v>
      </c>
      <c r="I46" s="14">
        <v>2031730.4856031283</v>
      </c>
      <c r="J46" s="15">
        <v>1124972.4892</v>
      </c>
      <c r="K46" s="15">
        <f>SUM(Tasaus[[#This Row],[Kalkylerad kommunalskatt, €]:[Kalkylerad fastighetsskatt, €]])</f>
        <v>15773762.012803126</v>
      </c>
      <c r="L46" s="15">
        <f>Tasaus[[#This Row],[Kalkylerad skatteinkomst sammanlagt, €]]/Tasaus[[#This Row],[Invånarantal 31.12.2021]]</f>
        <v>1525.9516313053232</v>
      </c>
      <c r="M46" s="34">
        <f>$L$11-Tasaus[[#This Row],[Kalkylerad skatteinkomst sammanlagt, €/invånare (=utjämningsgräns)]]</f>
        <v>430.99836869467686</v>
      </c>
      <c r="N46" s="377">
        <f>IF(Tasaus[[#This Row],[Differens = utjämningsgränsen - kalkylerad skatteinkomst, €/inv]]&gt;0,(Tasaus[[#This Row],[Differens = utjämningsgränsen - kalkylerad skatteinkomst, €/inv]]*$B$7),(Tasaus[[#This Row],[Differens = utjämningsgränsen - kalkylerad skatteinkomst, €/inv]]*$B$8))</f>
        <v>387.8985318252092</v>
      </c>
      <c r="O46" s="378">
        <f>Tasaus[[#This Row],[Utjämning,  €/invånare]]*Tasaus[[#This Row],[Invånarantal 31.12.2021]]</f>
        <v>4009707.1234771875</v>
      </c>
      <c r="Q46" s="116"/>
      <c r="R46" s="117"/>
      <c r="S46" s="118"/>
    </row>
    <row r="47" spans="1:19">
      <c r="A47" s="269">
        <v>109</v>
      </c>
      <c r="B47" s="13" t="s">
        <v>831</v>
      </c>
      <c r="C47" s="270">
        <v>67971</v>
      </c>
      <c r="D47" s="271">
        <v>21</v>
      </c>
      <c r="E47" s="271">
        <f>Tasaus[[#This Row],[Inkomstskattesats 2022]]-12.64</f>
        <v>8.36</v>
      </c>
      <c r="F47" s="14">
        <v>274833518.62</v>
      </c>
      <c r="G47" s="14">
        <f>Tasaus[[#This Row],[Kommunalskatt (debiterad), €]]*100/Tasaus[[#This Row],[Inkomstskattesats 2022]]</f>
        <v>1308731041.0476191</v>
      </c>
      <c r="H47" s="272">
        <f>Tasaus[[#This Row],[Beskattningsbar inkomst (kommunalskatt), €]]*($E$11/100)</f>
        <v>96453477.725209549</v>
      </c>
      <c r="I47" s="14">
        <v>15500629.622855114</v>
      </c>
      <c r="J47" s="15">
        <v>12170643.457400002</v>
      </c>
      <c r="K47" s="15">
        <f>SUM(Tasaus[[#This Row],[Kalkylerad kommunalskatt, €]:[Kalkylerad fastighetsskatt, €]])</f>
        <v>124124750.80546466</v>
      </c>
      <c r="L47" s="15">
        <f>Tasaus[[#This Row],[Kalkylerad skatteinkomst sammanlagt, €]]/Tasaus[[#This Row],[Invånarantal 31.12.2021]]</f>
        <v>1826.1427786183028</v>
      </c>
      <c r="M47" s="34">
        <f>$L$11-Tasaus[[#This Row],[Kalkylerad skatteinkomst sammanlagt, €/invånare (=utjämningsgräns)]]</f>
        <v>130.80722138169722</v>
      </c>
      <c r="N47" s="377">
        <f>IF(Tasaus[[#This Row],[Differens = utjämningsgränsen - kalkylerad skatteinkomst, €/inv]]&gt;0,(Tasaus[[#This Row],[Differens = utjämningsgränsen - kalkylerad skatteinkomst, €/inv]]*$B$7),(Tasaus[[#This Row],[Differens = utjämningsgränsen - kalkylerad skatteinkomst, €/inv]]*$B$8))</f>
        <v>117.7264992435275</v>
      </c>
      <c r="O47" s="378">
        <f>Tasaus[[#This Row],[Utjämning,  €/invånare]]*Tasaus[[#This Row],[Invånarantal 31.12.2021]]</f>
        <v>8001987.8800818073</v>
      </c>
      <c r="Q47" s="116"/>
      <c r="R47" s="117"/>
      <c r="S47" s="118"/>
    </row>
    <row r="48" spans="1:19">
      <c r="A48" s="269">
        <v>111</v>
      </c>
      <c r="B48" s="13" t="s">
        <v>39</v>
      </c>
      <c r="C48" s="270">
        <v>18344</v>
      </c>
      <c r="D48" s="271">
        <v>20.5</v>
      </c>
      <c r="E48" s="271">
        <f>Tasaus[[#This Row],[Inkomstskattesats 2022]]-12.64</f>
        <v>7.8599999999999994</v>
      </c>
      <c r="F48" s="14">
        <v>64671405.799999997</v>
      </c>
      <c r="G48" s="14">
        <f>Tasaus[[#This Row],[Kommunalskatt (debiterad), €]]*100/Tasaus[[#This Row],[Inkomstskattesats 2022]]</f>
        <v>315470272.19512194</v>
      </c>
      <c r="H48" s="272">
        <f>Tasaus[[#This Row],[Beskattningsbar inkomst (kommunalskatt), €]]*($E$11/100)</f>
        <v>23250159.060780492</v>
      </c>
      <c r="I48" s="14">
        <v>2869231.0271316725</v>
      </c>
      <c r="J48" s="15">
        <v>3511476.0141500002</v>
      </c>
      <c r="K48" s="15">
        <f>SUM(Tasaus[[#This Row],[Kalkylerad kommunalskatt, €]:[Kalkylerad fastighetsskatt, €]])</f>
        <v>29630866.102062166</v>
      </c>
      <c r="L48" s="15">
        <f>Tasaus[[#This Row],[Kalkylerad skatteinkomst sammanlagt, €]]/Tasaus[[#This Row],[Invånarantal 31.12.2021]]</f>
        <v>1615.2892554547627</v>
      </c>
      <c r="M48" s="34">
        <f>$L$11-Tasaus[[#This Row],[Kalkylerad skatteinkomst sammanlagt, €/invånare (=utjämningsgräns)]]</f>
        <v>341.66074454523732</v>
      </c>
      <c r="N48" s="377">
        <f>IF(Tasaus[[#This Row],[Differens = utjämningsgränsen - kalkylerad skatteinkomst, €/inv]]&gt;0,(Tasaus[[#This Row],[Differens = utjämningsgränsen - kalkylerad skatteinkomst, €/inv]]*$B$7),(Tasaus[[#This Row],[Differens = utjämningsgränsen - kalkylerad skatteinkomst, €/inv]]*$B$8))</f>
        <v>307.49467009071361</v>
      </c>
      <c r="O48" s="378">
        <f>Tasaus[[#This Row],[Utjämning,  €/invånare]]*Tasaus[[#This Row],[Invånarantal 31.12.2021]]</f>
        <v>5640682.2281440506</v>
      </c>
      <c r="Q48" s="116"/>
      <c r="R48" s="117"/>
      <c r="S48" s="118"/>
    </row>
    <row r="49" spans="1:19">
      <c r="A49" s="269">
        <v>139</v>
      </c>
      <c r="B49" s="13" t="s">
        <v>40</v>
      </c>
      <c r="C49" s="270">
        <v>9912</v>
      </c>
      <c r="D49" s="271">
        <v>21.5</v>
      </c>
      <c r="E49" s="271">
        <f>Tasaus[[#This Row],[Inkomstskattesats 2022]]-12.64</f>
        <v>8.86</v>
      </c>
      <c r="F49" s="14">
        <v>32264296.280000001</v>
      </c>
      <c r="G49" s="14">
        <f>Tasaus[[#This Row],[Kommunalskatt (debiterad), €]]*100/Tasaus[[#This Row],[Inkomstskattesats 2022]]</f>
        <v>150066494.3255814</v>
      </c>
      <c r="H49" s="272">
        <f>Tasaus[[#This Row],[Beskattningsbar inkomst (kommunalskatt), €]]*($E$11/100)</f>
        <v>11059900.631795352</v>
      </c>
      <c r="I49" s="14">
        <v>1340607.882767251</v>
      </c>
      <c r="J49" s="15">
        <v>984249.79760000017</v>
      </c>
      <c r="K49" s="15">
        <f>SUM(Tasaus[[#This Row],[Kalkylerad kommunalskatt, €]:[Kalkylerad fastighetsskatt, €]])</f>
        <v>13384758.312162604</v>
      </c>
      <c r="L49" s="15">
        <f>Tasaus[[#This Row],[Kalkylerad skatteinkomst sammanlagt, €]]/Tasaus[[#This Row],[Invånarantal 31.12.2021]]</f>
        <v>1350.3589903311747</v>
      </c>
      <c r="M49" s="34">
        <f>$L$11-Tasaus[[#This Row],[Kalkylerad skatteinkomst sammanlagt, €/invånare (=utjämningsgräns)]]</f>
        <v>606.59100966882534</v>
      </c>
      <c r="N49" s="377">
        <f>IF(Tasaus[[#This Row],[Differens = utjämningsgränsen - kalkylerad skatteinkomst, €/inv]]&gt;0,(Tasaus[[#This Row],[Differens = utjämningsgränsen - kalkylerad skatteinkomst, €/inv]]*$B$7),(Tasaus[[#This Row],[Differens = utjämningsgränsen - kalkylerad skatteinkomst, €/inv]]*$B$8))</f>
        <v>545.9319087019428</v>
      </c>
      <c r="O49" s="378">
        <f>Tasaus[[#This Row],[Utjämning,  €/invånare]]*Tasaus[[#This Row],[Invånarantal 31.12.2021]]</f>
        <v>5411277.0790536571</v>
      </c>
      <c r="Q49" s="116"/>
      <c r="R49" s="117"/>
      <c r="S49" s="118"/>
    </row>
    <row r="50" spans="1:19">
      <c r="A50" s="269">
        <v>140</v>
      </c>
      <c r="B50" s="13" t="s">
        <v>832</v>
      </c>
      <c r="C50" s="270">
        <v>20958</v>
      </c>
      <c r="D50" s="271">
        <v>20.5</v>
      </c>
      <c r="E50" s="271">
        <f>Tasaus[[#This Row],[Inkomstskattesats 2022]]-12.64</f>
        <v>7.8599999999999994</v>
      </c>
      <c r="F50" s="14">
        <v>69763707.859999999</v>
      </c>
      <c r="G50" s="14">
        <f>Tasaus[[#This Row],[Kommunalskatt (debiterad), €]]*100/Tasaus[[#This Row],[Inkomstskattesats 2022]]</f>
        <v>340310770.0487805</v>
      </c>
      <c r="H50" s="272">
        <f>Tasaus[[#This Row],[Beskattningsbar inkomst (kommunalskatt), €]]*($E$11/100)</f>
        <v>25080903.752595127</v>
      </c>
      <c r="I50" s="14">
        <v>4742131.9479400227</v>
      </c>
      <c r="J50" s="15">
        <v>2982952.2810000004</v>
      </c>
      <c r="K50" s="15">
        <f>SUM(Tasaus[[#This Row],[Kalkylerad kommunalskatt, €]:[Kalkylerad fastighetsskatt, €]])</f>
        <v>32805987.981535148</v>
      </c>
      <c r="L50" s="15">
        <f>Tasaus[[#This Row],[Kalkylerad skatteinkomst sammanlagt, €]]/Tasaus[[#This Row],[Invånarantal 31.12.2021]]</f>
        <v>1565.3205449725713</v>
      </c>
      <c r="M50" s="34">
        <f>$L$11-Tasaus[[#This Row],[Kalkylerad skatteinkomst sammanlagt, €/invånare (=utjämningsgräns)]]</f>
        <v>391.62945502742878</v>
      </c>
      <c r="N50" s="377">
        <f>IF(Tasaus[[#This Row],[Differens = utjämningsgränsen - kalkylerad skatteinkomst, €/inv]]&gt;0,(Tasaus[[#This Row],[Differens = utjämningsgränsen - kalkylerad skatteinkomst, €/inv]]*$B$7),(Tasaus[[#This Row],[Differens = utjämningsgränsen - kalkylerad skatteinkomst, €/inv]]*$B$8))</f>
        <v>352.46650952468593</v>
      </c>
      <c r="O50" s="378">
        <f>Tasaus[[#This Row],[Utjämning,  €/invånare]]*Tasaus[[#This Row],[Invånarantal 31.12.2021]]</f>
        <v>7386993.1066183681</v>
      </c>
      <c r="Q50" s="116"/>
      <c r="R50" s="117"/>
      <c r="S50" s="118"/>
    </row>
    <row r="51" spans="1:19">
      <c r="A51" s="269">
        <v>142</v>
      </c>
      <c r="B51" s="13" t="s">
        <v>42</v>
      </c>
      <c r="C51" s="270">
        <v>6559</v>
      </c>
      <c r="D51" s="271">
        <v>21.249999999999996</v>
      </c>
      <c r="E51" s="271">
        <f>Tasaus[[#This Row],[Inkomstskattesats 2022]]-12.64</f>
        <v>8.6099999999999959</v>
      </c>
      <c r="F51" s="14">
        <v>22059854.879999999</v>
      </c>
      <c r="G51" s="14">
        <f>Tasaus[[#This Row],[Kommunalskatt (debiterad), €]]*100/Tasaus[[#This Row],[Inkomstskattesats 2022]]</f>
        <v>103811081.78823531</v>
      </c>
      <c r="H51" s="272">
        <f>Tasaus[[#This Row],[Beskattningsbar inkomst (kommunalskatt), €]]*($E$11/100)</f>
        <v>7650876.7277929438</v>
      </c>
      <c r="I51" s="14">
        <v>1149563.8521279192</v>
      </c>
      <c r="J51" s="15">
        <v>1235490.9236000001</v>
      </c>
      <c r="K51" s="15">
        <f>SUM(Tasaus[[#This Row],[Kalkylerad kommunalskatt, €]:[Kalkylerad fastighetsskatt, €]])</f>
        <v>10035931.503520863</v>
      </c>
      <c r="L51" s="15">
        <f>Tasaus[[#This Row],[Kalkylerad skatteinkomst sammanlagt, €]]/Tasaus[[#This Row],[Invånarantal 31.12.2021]]</f>
        <v>1530.1008543254861</v>
      </c>
      <c r="M51" s="34">
        <f>$L$11-Tasaus[[#This Row],[Kalkylerad skatteinkomst sammanlagt, €/invånare (=utjämningsgräns)]]</f>
        <v>426.84914567451392</v>
      </c>
      <c r="N51" s="377">
        <f>IF(Tasaus[[#This Row],[Differens = utjämningsgränsen - kalkylerad skatteinkomst, €/inv]]&gt;0,(Tasaus[[#This Row],[Differens = utjämningsgränsen - kalkylerad skatteinkomst, €/inv]]*$B$7),(Tasaus[[#This Row],[Differens = utjämningsgränsen - kalkylerad skatteinkomst, €/inv]]*$B$8))</f>
        <v>384.16423110706256</v>
      </c>
      <c r="O51" s="378">
        <f>Tasaus[[#This Row],[Utjämning,  €/invånare]]*Tasaus[[#This Row],[Invånarantal 31.12.2021]]</f>
        <v>2519733.1918312232</v>
      </c>
      <c r="Q51" s="116"/>
      <c r="R51" s="117"/>
      <c r="S51" s="118"/>
    </row>
    <row r="52" spans="1:19">
      <c r="A52" s="269">
        <v>143</v>
      </c>
      <c r="B52" s="13" t="s">
        <v>833</v>
      </c>
      <c r="C52" s="270">
        <v>6877</v>
      </c>
      <c r="D52" s="271">
        <v>22</v>
      </c>
      <c r="E52" s="271">
        <f>Tasaus[[#This Row],[Inkomstskattesats 2022]]-12.64</f>
        <v>9.36</v>
      </c>
      <c r="F52" s="14">
        <v>22333812.149999999</v>
      </c>
      <c r="G52" s="14">
        <f>Tasaus[[#This Row],[Kommunalskatt (debiterad), €]]*100/Tasaus[[#This Row],[Inkomstskattesats 2022]]</f>
        <v>101517327.95454545</v>
      </c>
      <c r="H52" s="272">
        <f>Tasaus[[#This Row],[Beskattningsbar inkomst (kommunalskatt), €]]*($E$11/100)</f>
        <v>7481827.0702500017</v>
      </c>
      <c r="I52" s="14">
        <v>1558531.9004826015</v>
      </c>
      <c r="J52" s="15">
        <v>1259962.4729499999</v>
      </c>
      <c r="K52" s="15">
        <f>SUM(Tasaus[[#This Row],[Kalkylerad kommunalskatt, €]:[Kalkylerad fastighetsskatt, €]])</f>
        <v>10300321.443682604</v>
      </c>
      <c r="L52" s="15">
        <f>Tasaus[[#This Row],[Kalkylerad skatteinkomst sammanlagt, €]]/Tasaus[[#This Row],[Invånarantal 31.12.2021]]</f>
        <v>1497.7928520695948</v>
      </c>
      <c r="M52" s="34">
        <f>$L$11-Tasaus[[#This Row],[Kalkylerad skatteinkomst sammanlagt, €/invånare (=utjämningsgräns)]]</f>
        <v>459.15714793040524</v>
      </c>
      <c r="N52" s="377">
        <f>IF(Tasaus[[#This Row],[Differens = utjämningsgränsen - kalkylerad skatteinkomst, €/inv]]&gt;0,(Tasaus[[#This Row],[Differens = utjämningsgränsen - kalkylerad skatteinkomst, €/inv]]*$B$7),(Tasaus[[#This Row],[Differens = utjämningsgränsen - kalkylerad skatteinkomst, €/inv]]*$B$8))</f>
        <v>413.24143313736471</v>
      </c>
      <c r="O52" s="378">
        <f>Tasaus[[#This Row],[Utjämning,  €/invånare]]*Tasaus[[#This Row],[Invånarantal 31.12.2021]]</f>
        <v>2841861.3356856569</v>
      </c>
      <c r="Q52" s="116"/>
      <c r="R52" s="117"/>
      <c r="S52" s="118"/>
    </row>
    <row r="53" spans="1:19">
      <c r="A53" s="269">
        <v>145</v>
      </c>
      <c r="B53" s="13" t="s">
        <v>44</v>
      </c>
      <c r="C53" s="270">
        <v>12366</v>
      </c>
      <c r="D53" s="271">
        <v>21</v>
      </c>
      <c r="E53" s="271">
        <f>Tasaus[[#This Row],[Inkomstskattesats 2022]]-12.64</f>
        <v>8.36</v>
      </c>
      <c r="F53" s="14">
        <v>42095787.509999998</v>
      </c>
      <c r="G53" s="14">
        <f>Tasaus[[#This Row],[Kommunalskatt (debiterad), €]]*100/Tasaus[[#This Row],[Inkomstskattesats 2022]]</f>
        <v>200456131</v>
      </c>
      <c r="H53" s="272">
        <f>Tasaus[[#This Row],[Beskattningsbar inkomst (kommunalskatt), €]]*($E$11/100)</f>
        <v>14773616.854700003</v>
      </c>
      <c r="I53" s="14">
        <v>1946525.2768317384</v>
      </c>
      <c r="J53" s="15">
        <v>1335300.4113</v>
      </c>
      <c r="K53" s="15">
        <f>SUM(Tasaus[[#This Row],[Kalkylerad kommunalskatt, €]:[Kalkylerad fastighetsskatt, €]])</f>
        <v>18055442.542831741</v>
      </c>
      <c r="L53" s="15">
        <f>Tasaus[[#This Row],[Kalkylerad skatteinkomst sammanlagt, €]]/Tasaus[[#This Row],[Invånarantal 31.12.2021]]</f>
        <v>1460.087541875444</v>
      </c>
      <c r="M53" s="34">
        <f>$L$11-Tasaus[[#This Row],[Kalkylerad skatteinkomst sammanlagt, €/invånare (=utjämningsgräns)]]</f>
        <v>496.86245812455604</v>
      </c>
      <c r="N53" s="377">
        <f>IF(Tasaus[[#This Row],[Differens = utjämningsgränsen - kalkylerad skatteinkomst, €/inv]]&gt;0,(Tasaus[[#This Row],[Differens = utjämningsgränsen - kalkylerad skatteinkomst, €/inv]]*$B$7),(Tasaus[[#This Row],[Differens = utjämningsgränsen - kalkylerad skatteinkomst, €/inv]]*$B$8))</f>
        <v>447.17621231210046</v>
      </c>
      <c r="O53" s="378">
        <f>Tasaus[[#This Row],[Utjämning,  €/invånare]]*Tasaus[[#This Row],[Invånarantal 31.12.2021]]</f>
        <v>5529781.0414514346</v>
      </c>
      <c r="Q53" s="116"/>
      <c r="R53" s="117"/>
      <c r="S53" s="118"/>
    </row>
    <row r="54" spans="1:19">
      <c r="A54" s="269">
        <v>146</v>
      </c>
      <c r="B54" s="13" t="s">
        <v>834</v>
      </c>
      <c r="C54" s="270">
        <v>4643</v>
      </c>
      <c r="D54" s="271">
        <v>21</v>
      </c>
      <c r="E54" s="271">
        <f>Tasaus[[#This Row],[Inkomstskattesats 2022]]-12.64</f>
        <v>8.36</v>
      </c>
      <c r="F54" s="14">
        <v>13158438.33</v>
      </c>
      <c r="G54" s="14">
        <f>Tasaus[[#This Row],[Kommunalskatt (debiterad), €]]*100/Tasaus[[#This Row],[Inkomstskattesats 2022]]</f>
        <v>62659230.142857142</v>
      </c>
      <c r="H54" s="272">
        <f>Tasaus[[#This Row],[Beskattningsbar inkomst (kommunalskatt), €]]*($E$11/100)</f>
        <v>4617985.2615285721</v>
      </c>
      <c r="I54" s="14">
        <v>2414388.1206705817</v>
      </c>
      <c r="J54" s="15">
        <v>784561.41490000009</v>
      </c>
      <c r="K54" s="15">
        <f>SUM(Tasaus[[#This Row],[Kalkylerad kommunalskatt, €]:[Kalkylerad fastighetsskatt, €]])</f>
        <v>7816934.7970991535</v>
      </c>
      <c r="L54" s="15">
        <f>Tasaus[[#This Row],[Kalkylerad skatteinkomst sammanlagt, €]]/Tasaus[[#This Row],[Invånarantal 31.12.2021]]</f>
        <v>1683.5956918154541</v>
      </c>
      <c r="M54" s="34">
        <f>$L$11-Tasaus[[#This Row],[Kalkylerad skatteinkomst sammanlagt, €/invånare (=utjämningsgräns)]]</f>
        <v>273.35430818454597</v>
      </c>
      <c r="N54" s="377">
        <f>IF(Tasaus[[#This Row],[Differens = utjämningsgränsen - kalkylerad skatteinkomst, €/inv]]&gt;0,(Tasaus[[#This Row],[Differens = utjämningsgränsen - kalkylerad skatteinkomst, €/inv]]*$B$7),(Tasaus[[#This Row],[Differens = utjämningsgränsen - kalkylerad skatteinkomst, €/inv]]*$B$8))</f>
        <v>246.01887736609137</v>
      </c>
      <c r="O54" s="378">
        <f>Tasaus[[#This Row],[Utjämning,  €/invånare]]*Tasaus[[#This Row],[Invånarantal 31.12.2021]]</f>
        <v>1142265.6476107622</v>
      </c>
      <c r="Q54" s="116"/>
      <c r="R54" s="117"/>
      <c r="S54" s="118"/>
    </row>
    <row r="55" spans="1:19">
      <c r="A55" s="269">
        <v>148</v>
      </c>
      <c r="B55" s="13" t="s">
        <v>835</v>
      </c>
      <c r="C55" s="270">
        <v>7008</v>
      </c>
      <c r="D55" s="271">
        <v>19</v>
      </c>
      <c r="E55" s="271">
        <f>Tasaus[[#This Row],[Inkomstskattesats 2022]]-12.64</f>
        <v>6.3599999999999994</v>
      </c>
      <c r="F55" s="14">
        <v>23711886.02</v>
      </c>
      <c r="G55" s="14">
        <f>Tasaus[[#This Row],[Kommunalskatt (debiterad), €]]*100/Tasaus[[#This Row],[Inkomstskattesats 2022]]</f>
        <v>124799400.10526316</v>
      </c>
      <c r="H55" s="272">
        <f>Tasaus[[#This Row],[Beskattningsbar inkomst (kommunalskatt), €]]*($E$11/100)</f>
        <v>9197715.7877578959</v>
      </c>
      <c r="I55" s="14">
        <v>2510014.4736839822</v>
      </c>
      <c r="J55" s="15">
        <v>2186880.85525</v>
      </c>
      <c r="K55" s="15">
        <f>SUM(Tasaus[[#This Row],[Kalkylerad kommunalskatt, €]:[Kalkylerad fastighetsskatt, €]])</f>
        <v>13894611.11669188</v>
      </c>
      <c r="L55" s="15">
        <f>Tasaus[[#This Row],[Kalkylerad skatteinkomst sammanlagt, €]]/Tasaus[[#This Row],[Invånarantal 31.12.2021]]</f>
        <v>1982.6785269252111</v>
      </c>
      <c r="M55" s="34">
        <f>$L$11-Tasaus[[#This Row],[Kalkylerad skatteinkomst sammanlagt, €/invånare (=utjämningsgräns)]]</f>
        <v>-25.728526925211099</v>
      </c>
      <c r="N55" s="377">
        <f>IF(Tasaus[[#This Row],[Differens = utjämningsgränsen - kalkylerad skatteinkomst, €/inv]]&gt;0,(Tasaus[[#This Row],[Differens = utjämningsgränsen - kalkylerad skatteinkomst, €/inv]]*$B$7),(Tasaus[[#This Row],[Differens = utjämningsgränsen - kalkylerad skatteinkomst, €/inv]]*$B$8))</f>
        <v>-2.5728526925211099</v>
      </c>
      <c r="O55" s="378">
        <f>Tasaus[[#This Row],[Utjämning,  €/invånare]]*Tasaus[[#This Row],[Invånarantal 31.12.2021]]</f>
        <v>-18030.551669187938</v>
      </c>
      <c r="Q55" s="116"/>
      <c r="R55" s="117"/>
      <c r="S55" s="118"/>
    </row>
    <row r="56" spans="1:19">
      <c r="A56" s="269">
        <v>149</v>
      </c>
      <c r="B56" s="13" t="s">
        <v>836</v>
      </c>
      <c r="C56" s="270">
        <v>5353</v>
      </c>
      <c r="D56" s="271">
        <v>20.75</v>
      </c>
      <c r="E56" s="271">
        <f>Tasaus[[#This Row],[Inkomstskattesats 2022]]-12.64</f>
        <v>8.11</v>
      </c>
      <c r="F56" s="14">
        <v>24276007.989999998</v>
      </c>
      <c r="G56" s="14">
        <f>Tasaus[[#This Row],[Kommunalskatt (debiterad), €]]*100/Tasaus[[#This Row],[Inkomstskattesats 2022]]</f>
        <v>116992809.59036145</v>
      </c>
      <c r="H56" s="272">
        <f>Tasaus[[#This Row],[Beskattningsbar inkomst (kommunalskatt), €]]*($E$11/100)</f>
        <v>8622370.0668096412</v>
      </c>
      <c r="I56" s="14">
        <v>1185841.0852828841</v>
      </c>
      <c r="J56" s="15">
        <v>1335280.5329</v>
      </c>
      <c r="K56" s="15">
        <f>SUM(Tasaus[[#This Row],[Kalkylerad kommunalskatt, €]:[Kalkylerad fastighetsskatt, €]])</f>
        <v>11143491.684992526</v>
      </c>
      <c r="L56" s="15">
        <f>Tasaus[[#This Row],[Kalkylerad skatteinkomst sammanlagt, €]]/Tasaus[[#This Row],[Invånarantal 31.12.2021]]</f>
        <v>2081.7283177643426</v>
      </c>
      <c r="M56" s="34">
        <f>$L$11-Tasaus[[#This Row],[Kalkylerad skatteinkomst sammanlagt, €/invånare (=utjämningsgräns)]]</f>
        <v>-124.77831776434255</v>
      </c>
      <c r="N56" s="377">
        <f>IF(Tasaus[[#This Row],[Differens = utjämningsgränsen - kalkylerad skatteinkomst, €/inv]]&gt;0,(Tasaus[[#This Row],[Differens = utjämningsgränsen - kalkylerad skatteinkomst, €/inv]]*$B$7),(Tasaus[[#This Row],[Differens = utjämningsgränsen - kalkylerad skatteinkomst, €/inv]]*$B$8))</f>
        <v>-12.477831776434256</v>
      </c>
      <c r="O56" s="378">
        <f>Tasaus[[#This Row],[Utjämning,  €/invånare]]*Tasaus[[#This Row],[Invånarantal 31.12.2021]]</f>
        <v>-66793.833499252563</v>
      </c>
      <c r="Q56" s="116"/>
      <c r="R56" s="117"/>
      <c r="S56" s="118"/>
    </row>
    <row r="57" spans="1:19">
      <c r="A57" s="269">
        <v>151</v>
      </c>
      <c r="B57" s="13" t="s">
        <v>837</v>
      </c>
      <c r="C57" s="270">
        <v>1891</v>
      </c>
      <c r="D57" s="271">
        <v>22.5</v>
      </c>
      <c r="E57" s="271">
        <f>Tasaus[[#This Row],[Inkomstskattesats 2022]]-12.64</f>
        <v>9.86</v>
      </c>
      <c r="F57" s="14">
        <v>5790898.8399999999</v>
      </c>
      <c r="G57" s="14">
        <f>Tasaus[[#This Row],[Kommunalskatt (debiterad), €]]*100/Tasaus[[#This Row],[Inkomstskattesats 2022]]</f>
        <v>25737328.177777778</v>
      </c>
      <c r="H57" s="272">
        <f>Tasaus[[#This Row],[Beskattningsbar inkomst (kommunalskatt), €]]*($E$11/100)</f>
        <v>1896841.0867022227</v>
      </c>
      <c r="I57" s="14">
        <v>660125.01930701802</v>
      </c>
      <c r="J57" s="15">
        <v>302690.42655000003</v>
      </c>
      <c r="K57" s="15">
        <f>SUM(Tasaus[[#This Row],[Kalkylerad kommunalskatt, €]:[Kalkylerad fastighetsskatt, €]])</f>
        <v>2859656.5325592407</v>
      </c>
      <c r="L57" s="15">
        <f>Tasaus[[#This Row],[Kalkylerad skatteinkomst sammanlagt, €]]/Tasaus[[#This Row],[Invånarantal 31.12.2021]]</f>
        <v>1512.2456544469808</v>
      </c>
      <c r="M57" s="34">
        <f>$L$11-Tasaus[[#This Row],[Kalkylerad skatteinkomst sammanlagt, €/invånare (=utjämningsgräns)]]</f>
        <v>444.70434555301927</v>
      </c>
      <c r="N57" s="377">
        <f>IF(Tasaus[[#This Row],[Differens = utjämningsgränsen - kalkylerad skatteinkomst, €/inv]]&gt;0,(Tasaus[[#This Row],[Differens = utjämningsgränsen - kalkylerad skatteinkomst, €/inv]]*$B$7),(Tasaus[[#This Row],[Differens = utjämningsgränsen - kalkylerad skatteinkomst, €/inv]]*$B$8))</f>
        <v>400.23391099771737</v>
      </c>
      <c r="O57" s="378">
        <f>Tasaus[[#This Row],[Utjämning,  €/invånare]]*Tasaus[[#This Row],[Invånarantal 31.12.2021]]</f>
        <v>756842.32569668361</v>
      </c>
      <c r="Q57" s="116"/>
      <c r="R57" s="117"/>
      <c r="S57" s="118"/>
    </row>
    <row r="58" spans="1:19">
      <c r="A58" s="269">
        <v>152</v>
      </c>
      <c r="B58" s="13" t="s">
        <v>49</v>
      </c>
      <c r="C58" s="270">
        <v>4480</v>
      </c>
      <c r="D58" s="271">
        <v>21.5</v>
      </c>
      <c r="E58" s="271">
        <f>Tasaus[[#This Row],[Inkomstskattesats 2022]]-12.64</f>
        <v>8.86</v>
      </c>
      <c r="F58" s="14">
        <v>14968120.51</v>
      </c>
      <c r="G58" s="14">
        <f>Tasaus[[#This Row],[Kommunalskatt (debiterad), €]]*100/Tasaus[[#This Row],[Inkomstskattesats 2022]]</f>
        <v>69619165.162790701</v>
      </c>
      <c r="H58" s="272">
        <f>Tasaus[[#This Row],[Beskattningsbar inkomst (kommunalskatt), €]]*($E$11/100)</f>
        <v>5130932.4724976756</v>
      </c>
      <c r="I58" s="14">
        <v>816126.55465017352</v>
      </c>
      <c r="J58" s="15">
        <v>454164.44255000004</v>
      </c>
      <c r="K58" s="15">
        <f>SUM(Tasaus[[#This Row],[Kalkylerad kommunalskatt, €]:[Kalkylerad fastighetsskatt, €]])</f>
        <v>6401223.4696978489</v>
      </c>
      <c r="L58" s="15">
        <f>Tasaus[[#This Row],[Kalkylerad skatteinkomst sammanlagt, €]]/Tasaus[[#This Row],[Invånarantal 31.12.2021]]</f>
        <v>1428.8445244861271</v>
      </c>
      <c r="M58" s="34">
        <f>$L$11-Tasaus[[#This Row],[Kalkylerad skatteinkomst sammanlagt, €/invånare (=utjämningsgräns)]]</f>
        <v>528.10547551387299</v>
      </c>
      <c r="N58" s="377">
        <f>IF(Tasaus[[#This Row],[Differens = utjämningsgränsen - kalkylerad skatteinkomst, €/inv]]&gt;0,(Tasaus[[#This Row],[Differens = utjämningsgränsen - kalkylerad skatteinkomst, €/inv]]*$B$7),(Tasaus[[#This Row],[Differens = utjämningsgränsen - kalkylerad skatteinkomst, €/inv]]*$B$8))</f>
        <v>475.2949279624857</v>
      </c>
      <c r="O58" s="378">
        <f>Tasaus[[#This Row],[Utjämning,  €/invånare]]*Tasaus[[#This Row],[Invånarantal 31.12.2021]]</f>
        <v>2129321.2772719357</v>
      </c>
      <c r="Q58" s="116"/>
      <c r="R58" s="117"/>
      <c r="S58" s="118"/>
    </row>
    <row r="59" spans="1:19">
      <c r="A59" s="269">
        <v>153</v>
      </c>
      <c r="B59" s="13" t="s">
        <v>50</v>
      </c>
      <c r="C59" s="270">
        <v>25655</v>
      </c>
      <c r="D59" s="271">
        <v>20</v>
      </c>
      <c r="E59" s="271">
        <f>Tasaus[[#This Row],[Inkomstskattesats 2022]]-12.64</f>
        <v>7.3599999999999994</v>
      </c>
      <c r="F59" s="14">
        <v>93550379.790000007</v>
      </c>
      <c r="G59" s="14">
        <f>Tasaus[[#This Row],[Kommunalskatt (debiterad), €]]*100/Tasaus[[#This Row],[Inkomstskattesats 2022]]</f>
        <v>467751898.94999999</v>
      </c>
      <c r="H59" s="272">
        <f>Tasaus[[#This Row],[Beskattningsbar inkomst (kommunalskatt), €]]*($E$11/100)</f>
        <v>34473314.952615008</v>
      </c>
      <c r="I59" s="14">
        <v>3204403.0176748321</v>
      </c>
      <c r="J59" s="15">
        <v>3944095.7599500003</v>
      </c>
      <c r="K59" s="15">
        <f>SUM(Tasaus[[#This Row],[Kalkylerad kommunalskatt, €]:[Kalkylerad fastighetsskatt, €]])</f>
        <v>41621813.730239838</v>
      </c>
      <c r="L59" s="15">
        <f>Tasaus[[#This Row],[Kalkylerad skatteinkomst sammanlagt, €]]/Tasaus[[#This Row],[Invånarantal 31.12.2021]]</f>
        <v>1622.3665457119407</v>
      </c>
      <c r="M59" s="34">
        <f>$L$11-Tasaus[[#This Row],[Kalkylerad skatteinkomst sammanlagt, €/invånare (=utjämningsgräns)]]</f>
        <v>334.58345428805933</v>
      </c>
      <c r="N59" s="377">
        <f>IF(Tasaus[[#This Row],[Differens = utjämningsgränsen - kalkylerad skatteinkomst, €/inv]]&gt;0,(Tasaus[[#This Row],[Differens = utjämningsgränsen - kalkylerad skatteinkomst, €/inv]]*$B$7),(Tasaus[[#This Row],[Differens = utjämningsgränsen - kalkylerad skatteinkomst, €/inv]]*$B$8))</f>
        <v>301.12510885925343</v>
      </c>
      <c r="O59" s="378">
        <f>Tasaus[[#This Row],[Utjämning,  €/invånare]]*Tasaus[[#This Row],[Invånarantal 31.12.2021]]</f>
        <v>7725364.667784147</v>
      </c>
      <c r="Q59" s="116"/>
      <c r="R59" s="117"/>
      <c r="S59" s="118"/>
    </row>
    <row r="60" spans="1:19">
      <c r="A60" s="269">
        <v>165</v>
      </c>
      <c r="B60" s="13" t="s">
        <v>51</v>
      </c>
      <c r="C60" s="270">
        <v>16340</v>
      </c>
      <c r="D60" s="271">
        <v>21</v>
      </c>
      <c r="E60" s="271">
        <f>Tasaus[[#This Row],[Inkomstskattesats 2022]]-12.64</f>
        <v>8.36</v>
      </c>
      <c r="F60" s="14">
        <v>63830653.409999996</v>
      </c>
      <c r="G60" s="14">
        <f>Tasaus[[#This Row],[Kommunalskatt (debiterad), €]]*100/Tasaus[[#This Row],[Inkomstskattesats 2022]]</f>
        <v>303955492.4285714</v>
      </c>
      <c r="H60" s="272">
        <f>Tasaus[[#This Row],[Beskattningsbar inkomst (kommunalskatt), €]]*($E$11/100)</f>
        <v>22401519.791985717</v>
      </c>
      <c r="I60" s="14">
        <v>2348294.1144982222</v>
      </c>
      <c r="J60" s="15">
        <v>2062612.4342</v>
      </c>
      <c r="K60" s="15">
        <f>SUM(Tasaus[[#This Row],[Kalkylerad kommunalskatt, €]:[Kalkylerad fastighetsskatt, €]])</f>
        <v>26812426.340683941</v>
      </c>
      <c r="L60" s="15">
        <f>Tasaus[[#This Row],[Kalkylerad skatteinkomst sammanlagt, €]]/Tasaus[[#This Row],[Invånarantal 31.12.2021]]</f>
        <v>1640.9073647909388</v>
      </c>
      <c r="M60" s="34">
        <f>$L$11-Tasaus[[#This Row],[Kalkylerad skatteinkomst sammanlagt, €/invånare (=utjämningsgräns)]]</f>
        <v>316.04263520906125</v>
      </c>
      <c r="N60" s="377">
        <f>IF(Tasaus[[#This Row],[Differens = utjämningsgränsen - kalkylerad skatteinkomst, €/inv]]&gt;0,(Tasaus[[#This Row],[Differens = utjämningsgränsen - kalkylerad skatteinkomst, €/inv]]*$B$7),(Tasaus[[#This Row],[Differens = utjämningsgränsen - kalkylerad skatteinkomst, €/inv]]*$B$8))</f>
        <v>284.43837168815514</v>
      </c>
      <c r="O60" s="378">
        <f>Tasaus[[#This Row],[Utjämning,  €/invånare]]*Tasaus[[#This Row],[Invånarantal 31.12.2021]]</f>
        <v>4647722.9933844553</v>
      </c>
      <c r="Q60" s="116"/>
      <c r="R60" s="117"/>
      <c r="S60" s="118"/>
    </row>
    <row r="61" spans="1:19">
      <c r="A61" s="269">
        <v>167</v>
      </c>
      <c r="B61" s="13" t="s">
        <v>52</v>
      </c>
      <c r="C61" s="270">
        <v>77261</v>
      </c>
      <c r="D61" s="271">
        <v>20.5</v>
      </c>
      <c r="E61" s="271">
        <f>Tasaus[[#This Row],[Inkomstskattesats 2022]]-12.64</f>
        <v>7.8599999999999994</v>
      </c>
      <c r="F61" s="14">
        <v>250880037.09999999</v>
      </c>
      <c r="G61" s="14">
        <f>Tasaus[[#This Row],[Kommunalskatt (debiterad), €]]*100/Tasaus[[#This Row],[Inkomstskattesats 2022]]</f>
        <v>1223805059.0243902</v>
      </c>
      <c r="H61" s="272">
        <f>Tasaus[[#This Row],[Beskattningsbar inkomst (kommunalskatt), €]]*($E$11/100)</f>
        <v>90194432.850097582</v>
      </c>
      <c r="I61" s="14">
        <v>23386462.054516826</v>
      </c>
      <c r="J61" s="15">
        <v>11595231.364700001</v>
      </c>
      <c r="K61" s="15">
        <f>SUM(Tasaus[[#This Row],[Kalkylerad kommunalskatt, €]:[Kalkylerad fastighetsskatt, €]])</f>
        <v>125176126.26931441</v>
      </c>
      <c r="L61" s="15">
        <f>Tasaus[[#This Row],[Kalkylerad skatteinkomst sammanlagt, €]]/Tasaus[[#This Row],[Invånarantal 31.12.2021]]</f>
        <v>1620.1722249170268</v>
      </c>
      <c r="M61" s="34">
        <f>$L$11-Tasaus[[#This Row],[Kalkylerad skatteinkomst sammanlagt, €/invånare (=utjämningsgräns)]]</f>
        <v>336.77777508297322</v>
      </c>
      <c r="N61" s="377">
        <f>IF(Tasaus[[#This Row],[Differens = utjämningsgränsen - kalkylerad skatteinkomst, €/inv]]&gt;0,(Tasaus[[#This Row],[Differens = utjämningsgränsen - kalkylerad skatteinkomst, €/inv]]*$B$7),(Tasaus[[#This Row],[Differens = utjämningsgränsen - kalkylerad skatteinkomst, €/inv]]*$B$8))</f>
        <v>303.09999757467591</v>
      </c>
      <c r="O61" s="378">
        <f>Tasaus[[#This Row],[Utjämning,  €/invånare]]*Tasaus[[#This Row],[Invånarantal 31.12.2021]]</f>
        <v>23417808.912617035</v>
      </c>
      <c r="Q61" s="116"/>
      <c r="R61" s="117"/>
      <c r="S61" s="118"/>
    </row>
    <row r="62" spans="1:19">
      <c r="A62" s="269">
        <v>169</v>
      </c>
      <c r="B62" s="13" t="s">
        <v>838</v>
      </c>
      <c r="C62" s="270">
        <v>5046</v>
      </c>
      <c r="D62" s="271">
        <v>21.250000000000004</v>
      </c>
      <c r="E62" s="271">
        <f>Tasaus[[#This Row],[Inkomstskattesats 2022]]-12.64</f>
        <v>8.610000000000003</v>
      </c>
      <c r="F62" s="14">
        <v>18748794.640000001</v>
      </c>
      <c r="G62" s="14">
        <f>Tasaus[[#This Row],[Kommunalskatt (debiterad), €]]*100/Tasaus[[#This Row],[Inkomstskattesats 2022]]</f>
        <v>88229621.835294098</v>
      </c>
      <c r="H62" s="272">
        <f>Tasaus[[#This Row],[Beskattningsbar inkomst (kommunalskatt), €]]*($E$11/100)</f>
        <v>6502523.1292611761</v>
      </c>
      <c r="I62" s="14">
        <v>695822.9392860512</v>
      </c>
      <c r="J62" s="15">
        <v>562846.05475000001</v>
      </c>
      <c r="K62" s="15">
        <f>SUM(Tasaus[[#This Row],[Kalkylerad kommunalskatt, €]:[Kalkylerad fastighetsskatt, €]])</f>
        <v>7761192.1232972275</v>
      </c>
      <c r="L62" s="15">
        <f>Tasaus[[#This Row],[Kalkylerad skatteinkomst sammanlagt, €]]/Tasaus[[#This Row],[Invånarantal 31.12.2021]]</f>
        <v>1538.0880149221616</v>
      </c>
      <c r="M62" s="34">
        <f>$L$11-Tasaus[[#This Row],[Kalkylerad skatteinkomst sammanlagt, €/invånare (=utjämningsgräns)]]</f>
        <v>418.86198507783843</v>
      </c>
      <c r="N62" s="377">
        <f>IF(Tasaus[[#This Row],[Differens = utjämningsgränsen - kalkylerad skatteinkomst, €/inv]]&gt;0,(Tasaus[[#This Row],[Differens = utjämningsgränsen - kalkylerad skatteinkomst, €/inv]]*$B$7),(Tasaus[[#This Row],[Differens = utjämningsgränsen - kalkylerad skatteinkomst, €/inv]]*$B$8))</f>
        <v>376.97578657005459</v>
      </c>
      <c r="O62" s="378">
        <f>Tasaus[[#This Row],[Utjämning,  €/invånare]]*Tasaus[[#This Row],[Invånarantal 31.12.2021]]</f>
        <v>1902219.8190324954</v>
      </c>
      <c r="Q62" s="116"/>
      <c r="R62" s="117"/>
      <c r="S62" s="118"/>
    </row>
    <row r="63" spans="1:19">
      <c r="A63" s="269">
        <v>171</v>
      </c>
      <c r="B63" s="13" t="s">
        <v>839</v>
      </c>
      <c r="C63" s="270">
        <v>4624</v>
      </c>
      <c r="D63" s="271">
        <v>21.25</v>
      </c>
      <c r="E63" s="271">
        <f>Tasaus[[#This Row],[Inkomstskattesats 2022]]-12.64</f>
        <v>8.61</v>
      </c>
      <c r="F63" s="14">
        <v>15931829.199999999</v>
      </c>
      <c r="G63" s="14">
        <f>Tasaus[[#This Row],[Kommunalskatt (debiterad), €]]*100/Tasaus[[#This Row],[Inkomstskattesats 2022]]</f>
        <v>74973313.882352948</v>
      </c>
      <c r="H63" s="272">
        <f>Tasaus[[#This Row],[Beskattningsbar inkomst (kommunalskatt), €]]*($E$11/100)</f>
        <v>5525533.2331294138</v>
      </c>
      <c r="I63" s="14">
        <v>1265784.1392532194</v>
      </c>
      <c r="J63" s="15">
        <v>620913.14419999998</v>
      </c>
      <c r="K63" s="15">
        <f>SUM(Tasaus[[#This Row],[Kalkylerad kommunalskatt, €]:[Kalkylerad fastighetsskatt, €]])</f>
        <v>7412230.5165826334</v>
      </c>
      <c r="L63" s="15">
        <f>Tasaus[[#This Row],[Kalkylerad skatteinkomst sammanlagt, €]]/Tasaus[[#This Row],[Invånarantal 31.12.2021]]</f>
        <v>1602.9910286727147</v>
      </c>
      <c r="M63" s="34">
        <f>$L$11-Tasaus[[#This Row],[Kalkylerad skatteinkomst sammanlagt, €/invånare (=utjämningsgräns)]]</f>
        <v>353.95897132728533</v>
      </c>
      <c r="N63" s="377">
        <f>IF(Tasaus[[#This Row],[Differens = utjämningsgränsen - kalkylerad skatteinkomst, €/inv]]&gt;0,(Tasaus[[#This Row],[Differens = utjämningsgränsen - kalkylerad skatteinkomst, €/inv]]*$B$7),(Tasaus[[#This Row],[Differens = utjämningsgränsen - kalkylerad skatteinkomst, €/inv]]*$B$8))</f>
        <v>318.5630741945568</v>
      </c>
      <c r="O63" s="378">
        <f>Tasaus[[#This Row],[Utjämning,  €/invånare]]*Tasaus[[#This Row],[Invånarantal 31.12.2021]]</f>
        <v>1473035.6550756306</v>
      </c>
      <c r="Q63" s="116"/>
      <c r="R63" s="117"/>
      <c r="S63" s="118"/>
    </row>
    <row r="64" spans="1:19">
      <c r="A64" s="269">
        <v>172</v>
      </c>
      <c r="B64" s="13" t="s">
        <v>55</v>
      </c>
      <c r="C64" s="270">
        <v>4263</v>
      </c>
      <c r="D64" s="271">
        <v>21</v>
      </c>
      <c r="E64" s="271">
        <f>Tasaus[[#This Row],[Inkomstskattesats 2022]]-12.64</f>
        <v>8.36</v>
      </c>
      <c r="F64" s="14">
        <v>12299189.300000001</v>
      </c>
      <c r="G64" s="14">
        <f>Tasaus[[#This Row],[Kommunalskatt (debiterad), €]]*100/Tasaus[[#This Row],[Inkomstskattesats 2022]]</f>
        <v>58567568.095238097</v>
      </c>
      <c r="H64" s="272">
        <f>Tasaus[[#This Row],[Beskattningsbar inkomst (kommunalskatt), €]]*($E$11/100)</f>
        <v>4316429.7686190484</v>
      </c>
      <c r="I64" s="14">
        <v>1345771.3811837365</v>
      </c>
      <c r="J64" s="15">
        <v>862514.99690000003</v>
      </c>
      <c r="K64" s="15">
        <f>SUM(Tasaus[[#This Row],[Kalkylerad kommunalskatt, €]:[Kalkylerad fastighetsskatt, €]])</f>
        <v>6524716.146702785</v>
      </c>
      <c r="L64" s="15">
        <f>Tasaus[[#This Row],[Kalkylerad skatteinkomst sammanlagt, €]]/Tasaus[[#This Row],[Invånarantal 31.12.2021]]</f>
        <v>1530.5456595596493</v>
      </c>
      <c r="M64" s="34">
        <f>$L$11-Tasaus[[#This Row],[Kalkylerad skatteinkomst sammanlagt, €/invånare (=utjämningsgräns)]]</f>
        <v>426.40434044035078</v>
      </c>
      <c r="N64" s="377">
        <f>IF(Tasaus[[#This Row],[Differens = utjämningsgränsen - kalkylerad skatteinkomst, €/inv]]&gt;0,(Tasaus[[#This Row],[Differens = utjämningsgränsen - kalkylerad skatteinkomst, €/inv]]*$B$7),(Tasaus[[#This Row],[Differens = utjämningsgränsen - kalkylerad skatteinkomst, €/inv]]*$B$8))</f>
        <v>383.76390639631569</v>
      </c>
      <c r="O64" s="378">
        <f>Tasaus[[#This Row],[Utjämning,  €/invånare]]*Tasaus[[#This Row],[Invånarantal 31.12.2021]]</f>
        <v>1635985.5329674939</v>
      </c>
      <c r="Q64" s="116"/>
      <c r="R64" s="117"/>
      <c r="S64" s="118"/>
    </row>
    <row r="65" spans="1:19">
      <c r="A65" s="269">
        <v>176</v>
      </c>
      <c r="B65" s="13" t="s">
        <v>56</v>
      </c>
      <c r="C65" s="270">
        <v>4444</v>
      </c>
      <c r="D65" s="271">
        <v>20.75</v>
      </c>
      <c r="E65" s="271">
        <f>Tasaus[[#This Row],[Inkomstskattesats 2022]]-12.64</f>
        <v>8.11</v>
      </c>
      <c r="F65" s="14">
        <v>11523848.380000001</v>
      </c>
      <c r="G65" s="14">
        <f>Tasaus[[#This Row],[Kommunalskatt (debiterad), €]]*100/Tasaus[[#This Row],[Inkomstskattesats 2022]]</f>
        <v>55536618.698795177</v>
      </c>
      <c r="H65" s="272">
        <f>Tasaus[[#This Row],[Beskattningsbar inkomst (kommunalskatt), €]]*($E$11/100)</f>
        <v>4093048.7981012054</v>
      </c>
      <c r="I65" s="14">
        <v>1500588.8595530463</v>
      </c>
      <c r="J65" s="15">
        <v>728221.56870000018</v>
      </c>
      <c r="K65" s="15">
        <f>SUM(Tasaus[[#This Row],[Kalkylerad kommunalskatt, €]:[Kalkylerad fastighetsskatt, €]])</f>
        <v>6321859.2263542525</v>
      </c>
      <c r="L65" s="15">
        <f>Tasaus[[#This Row],[Kalkylerad skatteinkomst sammanlagt, €]]/Tasaus[[#This Row],[Invånarantal 31.12.2021]]</f>
        <v>1422.5605819879056</v>
      </c>
      <c r="M65" s="34">
        <f>$L$11-Tasaus[[#This Row],[Kalkylerad skatteinkomst sammanlagt, €/invånare (=utjämningsgräns)]]</f>
        <v>534.38941801209444</v>
      </c>
      <c r="N65" s="377">
        <f>IF(Tasaus[[#This Row],[Differens = utjämningsgränsen - kalkylerad skatteinkomst, €/inv]]&gt;0,(Tasaus[[#This Row],[Differens = utjämningsgränsen - kalkylerad skatteinkomst, €/inv]]*$B$7),(Tasaus[[#This Row],[Differens = utjämningsgränsen - kalkylerad skatteinkomst, €/inv]]*$B$8))</f>
        <v>480.95047621088503</v>
      </c>
      <c r="O65" s="378">
        <f>Tasaus[[#This Row],[Utjämning,  €/invånare]]*Tasaus[[#This Row],[Invånarantal 31.12.2021]]</f>
        <v>2137343.916281173</v>
      </c>
      <c r="Q65" s="116"/>
      <c r="R65" s="117"/>
      <c r="S65" s="118"/>
    </row>
    <row r="66" spans="1:19">
      <c r="A66" s="269">
        <v>177</v>
      </c>
      <c r="B66" s="13" t="s">
        <v>57</v>
      </c>
      <c r="C66" s="270">
        <v>1786</v>
      </c>
      <c r="D66" s="271">
        <v>21</v>
      </c>
      <c r="E66" s="271">
        <f>Tasaus[[#This Row],[Inkomstskattesats 2022]]-12.64</f>
        <v>8.36</v>
      </c>
      <c r="F66" s="14">
        <v>5787235.04</v>
      </c>
      <c r="G66" s="14">
        <f>Tasaus[[#This Row],[Kommunalskatt (debiterad), €]]*100/Tasaus[[#This Row],[Inkomstskattesats 2022]]</f>
        <v>27558262.095238097</v>
      </c>
      <c r="H66" s="272">
        <f>Tasaus[[#This Row],[Beskattningsbar inkomst (kommunalskatt), €]]*($E$11/100)</f>
        <v>2031043.9164190481</v>
      </c>
      <c r="I66" s="14">
        <v>816553.64481225528</v>
      </c>
      <c r="J66" s="15">
        <v>290058.10820000002</v>
      </c>
      <c r="K66" s="15">
        <f>SUM(Tasaus[[#This Row],[Kalkylerad kommunalskatt, €]:[Kalkylerad fastighetsskatt, €]])</f>
        <v>3137655.6694313036</v>
      </c>
      <c r="L66" s="15">
        <f>Tasaus[[#This Row],[Kalkylerad skatteinkomst sammanlagt, €]]/Tasaus[[#This Row],[Invånarantal 31.12.2021]]</f>
        <v>1756.8060859077848</v>
      </c>
      <c r="M66" s="34">
        <f>$L$11-Tasaus[[#This Row],[Kalkylerad skatteinkomst sammanlagt, €/invånare (=utjämningsgräns)]]</f>
        <v>200.14391409221525</v>
      </c>
      <c r="N66" s="377">
        <f>IF(Tasaus[[#This Row],[Differens = utjämningsgränsen - kalkylerad skatteinkomst, €/inv]]&gt;0,(Tasaus[[#This Row],[Differens = utjämningsgränsen - kalkylerad skatteinkomst, €/inv]]*$B$7),(Tasaus[[#This Row],[Differens = utjämningsgränsen - kalkylerad skatteinkomst, €/inv]]*$B$8))</f>
        <v>180.12952268299372</v>
      </c>
      <c r="O66" s="378">
        <f>Tasaus[[#This Row],[Utjämning,  €/invånare]]*Tasaus[[#This Row],[Invånarantal 31.12.2021]]</f>
        <v>321711.32751182676</v>
      </c>
      <c r="Q66" s="116"/>
      <c r="R66" s="117"/>
      <c r="S66" s="118"/>
    </row>
    <row r="67" spans="1:19">
      <c r="A67" s="269">
        <v>178</v>
      </c>
      <c r="B67" s="13" t="s">
        <v>58</v>
      </c>
      <c r="C67" s="270">
        <v>5887</v>
      </c>
      <c r="D67" s="271">
        <v>20.75</v>
      </c>
      <c r="E67" s="271">
        <f>Tasaus[[#This Row],[Inkomstskattesats 2022]]-12.64</f>
        <v>8.11</v>
      </c>
      <c r="F67" s="14">
        <v>16958781.530000001</v>
      </c>
      <c r="G67" s="14">
        <f>Tasaus[[#This Row],[Kommunalskatt (debiterad), €]]*100/Tasaus[[#This Row],[Inkomstskattesats 2022]]</f>
        <v>81729067.614457831</v>
      </c>
      <c r="H67" s="272">
        <f>Tasaus[[#This Row],[Beskattningsbar inkomst (kommunalskatt), €]]*($E$11/100)</f>
        <v>6023432.2831855435</v>
      </c>
      <c r="I67" s="14">
        <v>1998644.7053274012</v>
      </c>
      <c r="J67" s="15">
        <v>969405.86719999998</v>
      </c>
      <c r="K67" s="15">
        <f>SUM(Tasaus[[#This Row],[Kalkylerad kommunalskatt, €]:[Kalkylerad fastighetsskatt, €]])</f>
        <v>8991482.8557129446</v>
      </c>
      <c r="L67" s="15">
        <f>Tasaus[[#This Row],[Kalkylerad skatteinkomst sammanlagt, €]]/Tasaus[[#This Row],[Invånarantal 31.12.2021]]</f>
        <v>1527.345482539994</v>
      </c>
      <c r="M67" s="34">
        <f>$L$11-Tasaus[[#This Row],[Kalkylerad skatteinkomst sammanlagt, €/invånare (=utjämningsgräns)]]</f>
        <v>429.60451746000604</v>
      </c>
      <c r="N67" s="377">
        <f>IF(Tasaus[[#This Row],[Differens = utjämningsgränsen - kalkylerad skatteinkomst, €/inv]]&gt;0,(Tasaus[[#This Row],[Differens = utjämningsgränsen - kalkylerad skatteinkomst, €/inv]]*$B$7),(Tasaus[[#This Row],[Differens = utjämningsgränsen - kalkylerad skatteinkomst, €/inv]]*$B$8))</f>
        <v>386.64406571400542</v>
      </c>
      <c r="O67" s="378">
        <f>Tasaus[[#This Row],[Utjämning,  €/invånare]]*Tasaus[[#This Row],[Invånarantal 31.12.2021]]</f>
        <v>2276173.6148583498</v>
      </c>
      <c r="Q67" s="116"/>
      <c r="R67" s="117"/>
      <c r="S67" s="118"/>
    </row>
    <row r="68" spans="1:19">
      <c r="A68" s="269">
        <v>179</v>
      </c>
      <c r="B68" s="13" t="s">
        <v>59</v>
      </c>
      <c r="C68" s="270">
        <v>144473</v>
      </c>
      <c r="D68" s="271">
        <v>20</v>
      </c>
      <c r="E68" s="271">
        <f>Tasaus[[#This Row],[Inkomstskattesats 2022]]-12.64</f>
        <v>7.3599999999999994</v>
      </c>
      <c r="F68" s="14">
        <v>510351910.80000001</v>
      </c>
      <c r="G68" s="14">
        <f>Tasaus[[#This Row],[Kommunalskatt (debiterad), €]]*100/Tasaus[[#This Row],[Inkomstskattesats 2022]]</f>
        <v>2551759554</v>
      </c>
      <c r="H68" s="272">
        <f>Tasaus[[#This Row],[Beskattningsbar inkomst (kommunalskatt), €]]*($E$11/100)</f>
        <v>188064679.12980005</v>
      </c>
      <c r="I68" s="14">
        <v>31043047.709474456</v>
      </c>
      <c r="J68" s="15">
        <v>23797352.051600005</v>
      </c>
      <c r="K68" s="15">
        <f>SUM(Tasaus[[#This Row],[Kalkylerad kommunalskatt, €]:[Kalkylerad fastighetsskatt, €]])</f>
        <v>242905078.89087451</v>
      </c>
      <c r="L68" s="15">
        <f>Tasaus[[#This Row],[Kalkylerad skatteinkomst sammanlagt, €]]/Tasaus[[#This Row],[Invånarantal 31.12.2021]]</f>
        <v>1681.3181625000832</v>
      </c>
      <c r="M68" s="34">
        <f>$L$11-Tasaus[[#This Row],[Kalkylerad skatteinkomst sammanlagt, €/invånare (=utjämningsgräns)]]</f>
        <v>275.63183749991686</v>
      </c>
      <c r="N68" s="377">
        <f>IF(Tasaus[[#This Row],[Differens = utjämningsgränsen - kalkylerad skatteinkomst, €/inv]]&gt;0,(Tasaus[[#This Row],[Differens = utjämningsgränsen - kalkylerad skatteinkomst, €/inv]]*$B$7),(Tasaus[[#This Row],[Differens = utjämningsgränsen - kalkylerad skatteinkomst, €/inv]]*$B$8))</f>
        <v>248.06865374992518</v>
      </c>
      <c r="O68" s="378">
        <f>Tasaus[[#This Row],[Utjämning,  €/invånare]]*Tasaus[[#This Row],[Invånarantal 31.12.2021]]</f>
        <v>35839222.613212943</v>
      </c>
      <c r="Q68" s="116"/>
      <c r="R68" s="117"/>
      <c r="S68" s="118"/>
    </row>
    <row r="69" spans="1:19">
      <c r="A69" s="269">
        <v>181</v>
      </c>
      <c r="B69" s="13" t="s">
        <v>60</v>
      </c>
      <c r="C69" s="270">
        <v>1685</v>
      </c>
      <c r="D69" s="271">
        <v>22.5</v>
      </c>
      <c r="E69" s="271">
        <f>Tasaus[[#This Row],[Inkomstskattesats 2022]]-12.64</f>
        <v>9.86</v>
      </c>
      <c r="F69" s="14">
        <v>5314017.2699999996</v>
      </c>
      <c r="G69" s="14">
        <f>Tasaus[[#This Row],[Kommunalskatt (debiterad), €]]*100/Tasaus[[#This Row],[Inkomstskattesats 2022]]</f>
        <v>23617854.533333331</v>
      </c>
      <c r="H69" s="272">
        <f>Tasaus[[#This Row],[Beskattningsbar inkomst (kommunalskatt), €]]*($E$11/100)</f>
        <v>1740635.8791066669</v>
      </c>
      <c r="I69" s="14">
        <v>284908.0956570821</v>
      </c>
      <c r="J69" s="15">
        <v>243819.92235000001</v>
      </c>
      <c r="K69" s="15">
        <f>SUM(Tasaus[[#This Row],[Kalkylerad kommunalskatt, €]:[Kalkylerad fastighetsskatt, €]])</f>
        <v>2269363.8971137488</v>
      </c>
      <c r="L69" s="15">
        <f>Tasaus[[#This Row],[Kalkylerad skatteinkomst sammanlagt, €]]/Tasaus[[#This Row],[Invånarantal 31.12.2021]]</f>
        <v>1346.8034997707707</v>
      </c>
      <c r="M69" s="34">
        <f>$L$11-Tasaus[[#This Row],[Kalkylerad skatteinkomst sammanlagt, €/invånare (=utjämningsgräns)]]</f>
        <v>610.14650022922933</v>
      </c>
      <c r="N69" s="377">
        <f>IF(Tasaus[[#This Row],[Differens = utjämningsgränsen - kalkylerad skatteinkomst, €/inv]]&gt;0,(Tasaus[[#This Row],[Differens = utjämningsgränsen - kalkylerad skatteinkomst, €/inv]]*$B$7),(Tasaus[[#This Row],[Differens = utjämningsgränsen - kalkylerad skatteinkomst, €/inv]]*$B$8))</f>
        <v>549.13185020630647</v>
      </c>
      <c r="O69" s="378">
        <f>Tasaus[[#This Row],[Utjämning,  €/invånare]]*Tasaus[[#This Row],[Invånarantal 31.12.2021]]</f>
        <v>925287.16759762645</v>
      </c>
      <c r="Q69" s="116"/>
      <c r="R69" s="117"/>
      <c r="S69" s="118"/>
    </row>
    <row r="70" spans="1:19">
      <c r="A70" s="269">
        <v>182</v>
      </c>
      <c r="B70" s="13" t="s">
        <v>61</v>
      </c>
      <c r="C70" s="270">
        <v>19767</v>
      </c>
      <c r="D70" s="271">
        <v>21</v>
      </c>
      <c r="E70" s="271">
        <f>Tasaus[[#This Row],[Inkomstskattesats 2022]]-12.64</f>
        <v>8.36</v>
      </c>
      <c r="F70" s="14">
        <v>70748144.090000004</v>
      </c>
      <c r="G70" s="14">
        <f>Tasaus[[#This Row],[Kommunalskatt (debiterad), €]]*100/Tasaus[[#This Row],[Inkomstskattesats 2022]]</f>
        <v>336895924.23809522</v>
      </c>
      <c r="H70" s="272">
        <f>Tasaus[[#This Row],[Beskattningsbar inkomst (kommunalskatt), €]]*($E$11/100)</f>
        <v>24829229.616347622</v>
      </c>
      <c r="I70" s="14">
        <v>7646530.6395285493</v>
      </c>
      <c r="J70" s="15">
        <v>3393696.2778000003</v>
      </c>
      <c r="K70" s="15">
        <f>SUM(Tasaus[[#This Row],[Kalkylerad kommunalskatt, €]:[Kalkylerad fastighetsskatt, €]])</f>
        <v>35869456.53367617</v>
      </c>
      <c r="L70" s="15">
        <f>Tasaus[[#This Row],[Kalkylerad skatteinkomst sammanlagt, €]]/Tasaus[[#This Row],[Invånarantal 31.12.2021]]</f>
        <v>1814.6130689369236</v>
      </c>
      <c r="M70" s="34">
        <f>$L$11-Tasaus[[#This Row],[Kalkylerad skatteinkomst sammanlagt, €/invånare (=utjämningsgräns)]]</f>
        <v>142.33693106307646</v>
      </c>
      <c r="N70" s="377">
        <f>IF(Tasaus[[#This Row],[Differens = utjämningsgränsen - kalkylerad skatteinkomst, €/inv]]&gt;0,(Tasaus[[#This Row],[Differens = utjämningsgränsen - kalkylerad skatteinkomst, €/inv]]*$B$7),(Tasaus[[#This Row],[Differens = utjämningsgränsen - kalkylerad skatteinkomst, €/inv]]*$B$8))</f>
        <v>128.10323795676882</v>
      </c>
      <c r="O70" s="378">
        <f>Tasaus[[#This Row],[Utjämning,  €/invånare]]*Tasaus[[#This Row],[Invånarantal 31.12.2021]]</f>
        <v>2532216.7046914492</v>
      </c>
      <c r="Q70" s="116"/>
      <c r="R70" s="117"/>
      <c r="S70" s="118"/>
    </row>
    <row r="71" spans="1:19">
      <c r="A71" s="269">
        <v>186</v>
      </c>
      <c r="B71" s="13" t="s">
        <v>840</v>
      </c>
      <c r="C71" s="270">
        <v>45226</v>
      </c>
      <c r="D71" s="271">
        <v>20.25</v>
      </c>
      <c r="E71" s="271">
        <f>Tasaus[[#This Row],[Inkomstskattesats 2022]]-12.64</f>
        <v>7.6099999999999994</v>
      </c>
      <c r="F71" s="14">
        <v>206388905.46000001</v>
      </c>
      <c r="G71" s="14">
        <f>Tasaus[[#This Row],[Kommunalskatt (debiterad), €]]*100/Tasaus[[#This Row],[Inkomstskattesats 2022]]</f>
        <v>1019204471.4074074</v>
      </c>
      <c r="H71" s="272">
        <f>Tasaus[[#This Row],[Beskattningsbar inkomst (kommunalskatt), €]]*($E$11/100)</f>
        <v>75115369.542725936</v>
      </c>
      <c r="I71" s="14">
        <v>5437894.2865949674</v>
      </c>
      <c r="J71" s="15">
        <v>6822336.7224500021</v>
      </c>
      <c r="K71" s="15">
        <f>SUM(Tasaus[[#This Row],[Kalkylerad kommunalskatt, €]:[Kalkylerad fastighetsskatt, €]])</f>
        <v>87375600.551770911</v>
      </c>
      <c r="L71" s="15">
        <f>Tasaus[[#This Row],[Kalkylerad skatteinkomst sammanlagt, €]]/Tasaus[[#This Row],[Invånarantal 31.12.2021]]</f>
        <v>1931.9771934677158</v>
      </c>
      <c r="M71" s="34">
        <f>$L$11-Tasaus[[#This Row],[Kalkylerad skatteinkomst sammanlagt, €/invånare (=utjämningsgräns)]]</f>
        <v>24.972806532284267</v>
      </c>
      <c r="N71" s="377">
        <f>IF(Tasaus[[#This Row],[Differens = utjämningsgränsen - kalkylerad skatteinkomst, €/inv]]&gt;0,(Tasaus[[#This Row],[Differens = utjämningsgränsen - kalkylerad skatteinkomst, €/inv]]*$B$7),(Tasaus[[#This Row],[Differens = utjämningsgränsen - kalkylerad skatteinkomst, €/inv]]*$B$8))</f>
        <v>22.475525879055841</v>
      </c>
      <c r="O71" s="378">
        <f>Tasaus[[#This Row],[Utjämning,  €/invånare]]*Tasaus[[#This Row],[Invånarantal 31.12.2021]]</f>
        <v>1016478.1334061795</v>
      </c>
      <c r="Q71" s="116"/>
      <c r="R71" s="117"/>
      <c r="S71" s="118"/>
    </row>
    <row r="72" spans="1:19">
      <c r="A72" s="269">
        <v>202</v>
      </c>
      <c r="B72" s="13" t="s">
        <v>841</v>
      </c>
      <c r="C72" s="270">
        <v>35497</v>
      </c>
      <c r="D72" s="271">
        <v>20.25</v>
      </c>
      <c r="E72" s="271">
        <f>Tasaus[[#This Row],[Inkomstskattesats 2022]]-12.64</f>
        <v>7.6099999999999994</v>
      </c>
      <c r="F72" s="14">
        <v>158152488.56</v>
      </c>
      <c r="G72" s="14">
        <f>Tasaus[[#This Row],[Kommunalskatt (debiterad), €]]*100/Tasaus[[#This Row],[Inkomstskattesats 2022]]</f>
        <v>780999943.5061729</v>
      </c>
      <c r="H72" s="272">
        <f>Tasaus[[#This Row],[Beskattningsbar inkomst (kommunalskatt), €]]*($E$11/100)</f>
        <v>57559695.836404957</v>
      </c>
      <c r="I72" s="14">
        <v>6465895.2566730985</v>
      </c>
      <c r="J72" s="15">
        <v>4708773.5879999995</v>
      </c>
      <c r="K72" s="15">
        <f>SUM(Tasaus[[#This Row],[Kalkylerad kommunalskatt, €]:[Kalkylerad fastighetsskatt, €]])</f>
        <v>68734364.681078047</v>
      </c>
      <c r="L72" s="15">
        <f>Tasaus[[#This Row],[Kalkylerad skatteinkomst sammanlagt, €]]/Tasaus[[#This Row],[Invånarantal 31.12.2021]]</f>
        <v>1936.3429214040073</v>
      </c>
      <c r="M72" s="34">
        <f>$L$11-Tasaus[[#This Row],[Kalkylerad skatteinkomst sammanlagt, €/invånare (=utjämningsgräns)]]</f>
        <v>20.607078595992789</v>
      </c>
      <c r="N72" s="377">
        <f>IF(Tasaus[[#This Row],[Differens = utjämningsgränsen - kalkylerad skatteinkomst, €/inv]]&gt;0,(Tasaus[[#This Row],[Differens = utjämningsgränsen - kalkylerad skatteinkomst, €/inv]]*$B$7),(Tasaus[[#This Row],[Differens = utjämningsgränsen - kalkylerad skatteinkomst, €/inv]]*$B$8))</f>
        <v>18.546370736393509</v>
      </c>
      <c r="O72" s="378">
        <f>Tasaus[[#This Row],[Utjämning,  €/invånare]]*Tasaus[[#This Row],[Invånarantal 31.12.2021]]</f>
        <v>658340.52202976041</v>
      </c>
      <c r="Q72" s="116"/>
      <c r="R72" s="117"/>
      <c r="S72" s="118"/>
    </row>
    <row r="73" spans="1:19">
      <c r="A73" s="269">
        <v>204</v>
      </c>
      <c r="B73" s="13" t="s">
        <v>64</v>
      </c>
      <c r="C73" s="270">
        <v>2778</v>
      </c>
      <c r="D73" s="271">
        <v>22</v>
      </c>
      <c r="E73" s="271">
        <f>Tasaus[[#This Row],[Inkomstskattesats 2022]]-12.64</f>
        <v>9.36</v>
      </c>
      <c r="F73" s="14">
        <v>7708525.8099999996</v>
      </c>
      <c r="G73" s="14">
        <f>Tasaus[[#This Row],[Kommunalskatt (debiterad), €]]*100/Tasaus[[#This Row],[Inkomstskattesats 2022]]</f>
        <v>35038753.68181818</v>
      </c>
      <c r="H73" s="272">
        <f>Tasaus[[#This Row],[Beskattningsbar inkomst (kommunalskatt), €]]*($E$11/100)</f>
        <v>2582356.1463500005</v>
      </c>
      <c r="I73" s="14">
        <v>1148831.2337840102</v>
      </c>
      <c r="J73" s="15">
        <v>449674.13644999999</v>
      </c>
      <c r="K73" s="15">
        <f>SUM(Tasaus[[#This Row],[Kalkylerad kommunalskatt, €]:[Kalkylerad fastighetsskatt, €]])</f>
        <v>4180861.5165840108</v>
      </c>
      <c r="L73" s="15">
        <f>Tasaus[[#This Row],[Kalkylerad skatteinkomst sammanlagt, €]]/Tasaus[[#This Row],[Invånarantal 31.12.2021]]</f>
        <v>1504.9897467905007</v>
      </c>
      <c r="M73" s="34">
        <f>$L$11-Tasaus[[#This Row],[Kalkylerad skatteinkomst sammanlagt, €/invånare (=utjämningsgräns)]]</f>
        <v>451.96025320949934</v>
      </c>
      <c r="N73" s="377">
        <f>IF(Tasaus[[#This Row],[Differens = utjämningsgränsen - kalkylerad skatteinkomst, €/inv]]&gt;0,(Tasaus[[#This Row],[Differens = utjämningsgränsen - kalkylerad skatteinkomst, €/inv]]*$B$7),(Tasaus[[#This Row],[Differens = utjämningsgränsen - kalkylerad skatteinkomst, €/inv]]*$B$8))</f>
        <v>406.76422788854944</v>
      </c>
      <c r="O73" s="378">
        <f>Tasaus[[#This Row],[Utjämning,  €/invånare]]*Tasaus[[#This Row],[Invånarantal 31.12.2021]]</f>
        <v>1129991.0250743905</v>
      </c>
      <c r="Q73" s="116"/>
      <c r="R73" s="117"/>
      <c r="S73" s="118"/>
    </row>
    <row r="74" spans="1:19">
      <c r="A74" s="269">
        <v>205</v>
      </c>
      <c r="B74" s="13" t="s">
        <v>842</v>
      </c>
      <c r="C74" s="270">
        <v>36493</v>
      </c>
      <c r="D74" s="271">
        <v>21</v>
      </c>
      <c r="E74" s="271">
        <f>Tasaus[[#This Row],[Inkomstskattesats 2022]]-12.64</f>
        <v>8.36</v>
      </c>
      <c r="F74" s="14">
        <v>132835003.39</v>
      </c>
      <c r="G74" s="14">
        <f>Tasaus[[#This Row],[Kommunalskatt (debiterad), €]]*100/Tasaus[[#This Row],[Inkomstskattesats 2022]]</f>
        <v>632547635.19047618</v>
      </c>
      <c r="H74" s="272">
        <f>Tasaus[[#This Row],[Beskattningsbar inkomst (kommunalskatt), €]]*($E$11/100)</f>
        <v>46618760.713538103</v>
      </c>
      <c r="I74" s="14">
        <v>5672472.2956052097</v>
      </c>
      <c r="J74" s="15">
        <v>5002402.7951499997</v>
      </c>
      <c r="K74" s="15">
        <f>SUM(Tasaus[[#This Row],[Kalkylerad kommunalskatt, €]:[Kalkylerad fastighetsskatt, €]])</f>
        <v>57293635.804293312</v>
      </c>
      <c r="L74" s="15">
        <f>Tasaus[[#This Row],[Kalkylerad skatteinkomst sammanlagt, €]]/Tasaus[[#This Row],[Invånarantal 31.12.2021]]</f>
        <v>1569.9897460963284</v>
      </c>
      <c r="M74" s="34">
        <f>$L$11-Tasaus[[#This Row],[Kalkylerad skatteinkomst sammanlagt, €/invånare (=utjämningsgräns)]]</f>
        <v>386.96025390367163</v>
      </c>
      <c r="N74" s="377">
        <f>IF(Tasaus[[#This Row],[Differens = utjämningsgränsen - kalkylerad skatteinkomst, €/inv]]&gt;0,(Tasaus[[#This Row],[Differens = utjämningsgränsen - kalkylerad skatteinkomst, €/inv]]*$B$7),(Tasaus[[#This Row],[Differens = utjämningsgränsen - kalkylerad skatteinkomst, €/inv]]*$B$8))</f>
        <v>348.26422851330449</v>
      </c>
      <c r="O74" s="378">
        <f>Tasaus[[#This Row],[Utjämning,  €/invånare]]*Tasaus[[#This Row],[Invånarantal 31.12.2021]]</f>
        <v>12709206.49113602</v>
      </c>
      <c r="Q74" s="116"/>
      <c r="R74" s="117"/>
      <c r="S74" s="118"/>
    </row>
    <row r="75" spans="1:19">
      <c r="A75" s="269">
        <v>208</v>
      </c>
      <c r="B75" s="13" t="s">
        <v>66</v>
      </c>
      <c r="C75" s="270">
        <v>12412</v>
      </c>
      <c r="D75" s="271">
        <v>21</v>
      </c>
      <c r="E75" s="271">
        <f>Tasaus[[#This Row],[Inkomstskattesats 2022]]-12.64</f>
        <v>8.36</v>
      </c>
      <c r="F75" s="14">
        <v>38948504.939999998</v>
      </c>
      <c r="G75" s="14">
        <f>Tasaus[[#This Row],[Kommunalskatt (debiterad), €]]*100/Tasaus[[#This Row],[Inkomstskattesats 2022]]</f>
        <v>185469071.14285713</v>
      </c>
      <c r="H75" s="272">
        <f>Tasaus[[#This Row],[Beskattningsbar inkomst (kommunalskatt), €]]*($E$11/100)</f>
        <v>13669070.543228574</v>
      </c>
      <c r="I75" s="14">
        <v>2105341.8557769931</v>
      </c>
      <c r="J75" s="15">
        <v>2096579.9700500004</v>
      </c>
      <c r="K75" s="15">
        <f>SUM(Tasaus[[#This Row],[Kalkylerad kommunalskatt, €]:[Kalkylerad fastighetsskatt, €]])</f>
        <v>17870992.369055569</v>
      </c>
      <c r="L75" s="15">
        <f>Tasaus[[#This Row],[Kalkylerad skatteinkomst sammanlagt, €]]/Tasaus[[#This Row],[Invånarantal 31.12.2021]]</f>
        <v>1439.8156919960982</v>
      </c>
      <c r="M75" s="34">
        <f>$L$11-Tasaus[[#This Row],[Kalkylerad skatteinkomst sammanlagt, €/invånare (=utjämningsgräns)]]</f>
        <v>517.13430800390188</v>
      </c>
      <c r="N75" s="377">
        <f>IF(Tasaus[[#This Row],[Differens = utjämningsgränsen - kalkylerad skatteinkomst, €/inv]]&gt;0,(Tasaus[[#This Row],[Differens = utjämningsgränsen - kalkylerad skatteinkomst, €/inv]]*$B$7),(Tasaus[[#This Row],[Differens = utjämningsgränsen - kalkylerad skatteinkomst, €/inv]]*$B$8))</f>
        <v>465.42087720351168</v>
      </c>
      <c r="O75" s="378">
        <f>Tasaus[[#This Row],[Utjämning,  €/invånare]]*Tasaus[[#This Row],[Invånarantal 31.12.2021]]</f>
        <v>5776803.9278499866</v>
      </c>
      <c r="Q75" s="116"/>
      <c r="R75" s="117"/>
      <c r="S75" s="118"/>
    </row>
    <row r="76" spans="1:19">
      <c r="A76" s="269">
        <v>211</v>
      </c>
      <c r="B76" s="13" t="s">
        <v>67</v>
      </c>
      <c r="C76" s="270">
        <v>32622</v>
      </c>
      <c r="D76" s="271">
        <v>21</v>
      </c>
      <c r="E76" s="271">
        <f>Tasaus[[#This Row],[Inkomstskattesats 2022]]-12.64</f>
        <v>8.36</v>
      </c>
      <c r="F76" s="14">
        <v>137636493.93000001</v>
      </c>
      <c r="G76" s="14">
        <f>Tasaus[[#This Row],[Kommunalskatt (debiterad), €]]*100/Tasaus[[#This Row],[Inkomstskattesats 2022]]</f>
        <v>655411875.85714281</v>
      </c>
      <c r="H76" s="272">
        <f>Tasaus[[#This Row],[Beskattningsbar inkomst (kommunalskatt), €]]*($E$11/100)</f>
        <v>48303855.250671431</v>
      </c>
      <c r="I76" s="14">
        <v>4781012.8439242998</v>
      </c>
      <c r="J76" s="15">
        <v>4846848.7452500015</v>
      </c>
      <c r="K76" s="15">
        <f>SUM(Tasaus[[#This Row],[Kalkylerad kommunalskatt, €]:[Kalkylerad fastighetsskatt, €]])</f>
        <v>57931716.839845732</v>
      </c>
      <c r="L76" s="15">
        <f>Tasaus[[#This Row],[Kalkylerad skatteinkomst sammanlagt, €]]/Tasaus[[#This Row],[Invånarantal 31.12.2021]]</f>
        <v>1775.8481037289478</v>
      </c>
      <c r="M76" s="34">
        <f>$L$11-Tasaus[[#This Row],[Kalkylerad skatteinkomst sammanlagt, €/invånare (=utjämningsgräns)]]</f>
        <v>181.10189627105228</v>
      </c>
      <c r="N76" s="377">
        <f>IF(Tasaus[[#This Row],[Differens = utjämningsgränsen - kalkylerad skatteinkomst, €/inv]]&gt;0,(Tasaus[[#This Row],[Differens = utjämningsgränsen - kalkylerad skatteinkomst, €/inv]]*$B$7),(Tasaus[[#This Row],[Differens = utjämningsgränsen - kalkylerad skatteinkomst, €/inv]]*$B$8))</f>
        <v>162.99170664394705</v>
      </c>
      <c r="O76" s="378">
        <f>Tasaus[[#This Row],[Utjämning,  €/invånare]]*Tasaus[[#This Row],[Invånarantal 31.12.2021]]</f>
        <v>5317115.4541388405</v>
      </c>
      <c r="Q76" s="116"/>
      <c r="R76" s="117"/>
      <c r="S76" s="118"/>
    </row>
    <row r="77" spans="1:19">
      <c r="A77" s="269">
        <v>213</v>
      </c>
      <c r="B77" s="13" t="s">
        <v>68</v>
      </c>
      <c r="C77" s="270">
        <v>5230</v>
      </c>
      <c r="D77" s="271">
        <v>21.5</v>
      </c>
      <c r="E77" s="271">
        <f>Tasaus[[#This Row],[Inkomstskattesats 2022]]-12.64</f>
        <v>8.86</v>
      </c>
      <c r="F77" s="14">
        <v>15924229.4</v>
      </c>
      <c r="G77" s="14">
        <f>Tasaus[[#This Row],[Kommunalskatt (debiterad), €]]*100/Tasaus[[#This Row],[Inkomstskattesats 2022]]</f>
        <v>74066183.255813956</v>
      </c>
      <c r="H77" s="272">
        <f>Tasaus[[#This Row],[Beskattningsbar inkomst (kommunalskatt), €]]*($E$11/100)</f>
        <v>5458677.70595349</v>
      </c>
      <c r="I77" s="14">
        <v>2330648.3289460307</v>
      </c>
      <c r="J77" s="15">
        <v>1107954.0783000002</v>
      </c>
      <c r="K77" s="15">
        <f>SUM(Tasaus[[#This Row],[Kalkylerad kommunalskatt, €]:[Kalkylerad fastighetsskatt, €]])</f>
        <v>8897280.1131995209</v>
      </c>
      <c r="L77" s="15">
        <f>Tasaus[[#This Row],[Kalkylerad skatteinkomst sammanlagt, €]]/Tasaus[[#This Row],[Invånarantal 31.12.2021]]</f>
        <v>1701.2007864626235</v>
      </c>
      <c r="M77" s="34">
        <f>$L$11-Tasaus[[#This Row],[Kalkylerad skatteinkomst sammanlagt, €/invånare (=utjämningsgräns)]]</f>
        <v>255.74921353737659</v>
      </c>
      <c r="N77" s="377">
        <f>IF(Tasaus[[#This Row],[Differens = utjämningsgränsen - kalkylerad skatteinkomst, €/inv]]&gt;0,(Tasaus[[#This Row],[Differens = utjämningsgränsen - kalkylerad skatteinkomst, €/inv]]*$B$7),(Tasaus[[#This Row],[Differens = utjämningsgränsen - kalkylerad skatteinkomst, €/inv]]*$B$8))</f>
        <v>230.17429218363893</v>
      </c>
      <c r="O77" s="378">
        <f>Tasaus[[#This Row],[Utjämning,  €/invånare]]*Tasaus[[#This Row],[Invånarantal 31.12.2021]]</f>
        <v>1203811.5481204316</v>
      </c>
      <c r="Q77" s="116"/>
      <c r="R77" s="117"/>
      <c r="S77" s="118"/>
    </row>
    <row r="78" spans="1:19">
      <c r="A78" s="269">
        <v>214</v>
      </c>
      <c r="B78" s="13" t="s">
        <v>69</v>
      </c>
      <c r="C78" s="270">
        <v>12662</v>
      </c>
      <c r="D78" s="271">
        <v>21.75</v>
      </c>
      <c r="E78" s="271">
        <f>Tasaus[[#This Row],[Inkomstskattesats 2022]]-12.64</f>
        <v>9.11</v>
      </c>
      <c r="F78" s="14">
        <v>40953240.479999997</v>
      </c>
      <c r="G78" s="14">
        <f>Tasaus[[#This Row],[Kommunalskatt (debiterad), €]]*100/Tasaus[[#This Row],[Inkomstskattesats 2022]]</f>
        <v>188290760.82758617</v>
      </c>
      <c r="H78" s="272">
        <f>Tasaus[[#This Row],[Beskattningsbar inkomst (kommunalskatt), €]]*($E$11/100)</f>
        <v>13877029.072993103</v>
      </c>
      <c r="I78" s="14">
        <v>3176129.7571604345</v>
      </c>
      <c r="J78" s="359">
        <v>1958142.7367000002</v>
      </c>
      <c r="K78" s="15">
        <f>SUM(Tasaus[[#This Row],[Kalkylerad kommunalskatt, €]:[Kalkylerad fastighetsskatt, €]])</f>
        <v>19011301.566853538</v>
      </c>
      <c r="L78" s="15">
        <f>Tasaus[[#This Row],[Kalkylerad skatteinkomst sammanlagt, €]]/Tasaus[[#This Row],[Invånarantal 31.12.2021]]</f>
        <v>1501.4453930542993</v>
      </c>
      <c r="M78" s="34">
        <f>$L$11-Tasaus[[#This Row],[Kalkylerad skatteinkomst sammanlagt, €/invånare (=utjämningsgräns)]]</f>
        <v>455.50460694570074</v>
      </c>
      <c r="N78" s="377">
        <f>IF(Tasaus[[#This Row],[Differens = utjämningsgränsen - kalkylerad skatteinkomst, €/inv]]&gt;0,(Tasaus[[#This Row],[Differens = utjämningsgränsen - kalkylerad skatteinkomst, €/inv]]*$B$7),(Tasaus[[#This Row],[Differens = utjämningsgränsen - kalkylerad skatteinkomst, €/inv]]*$B$8))</f>
        <v>409.95414625113068</v>
      </c>
      <c r="O78" s="378">
        <f>Tasaus[[#This Row],[Utjämning,  €/invånare]]*Tasaus[[#This Row],[Invånarantal 31.12.2021]]</f>
        <v>5190839.3998318166</v>
      </c>
      <c r="Q78" s="116"/>
      <c r="R78" s="117"/>
      <c r="S78" s="118"/>
    </row>
    <row r="79" spans="1:19">
      <c r="A79" s="269">
        <v>216</v>
      </c>
      <c r="B79" s="13" t="s">
        <v>70</v>
      </c>
      <c r="C79" s="270">
        <v>1311</v>
      </c>
      <c r="D79" s="271">
        <v>21.5</v>
      </c>
      <c r="E79" s="271">
        <f>Tasaus[[#This Row],[Inkomstskattesats 2022]]-12.64</f>
        <v>8.86</v>
      </c>
      <c r="F79" s="14">
        <v>3517690.79</v>
      </c>
      <c r="G79" s="14">
        <f>Tasaus[[#This Row],[Kommunalskatt (debiterad), €]]*100/Tasaus[[#This Row],[Inkomstskattesats 2022]]</f>
        <v>16361352.511627907</v>
      </c>
      <c r="H79" s="272">
        <f>Tasaus[[#This Row],[Beskattningsbar inkomst (kommunalskatt), €]]*($E$11/100)</f>
        <v>1205831.680106977</v>
      </c>
      <c r="I79" s="14">
        <v>533252.90875165642</v>
      </c>
      <c r="J79" s="15">
        <v>261855.99220000004</v>
      </c>
      <c r="K79" s="15">
        <f>SUM(Tasaus[[#This Row],[Kalkylerad kommunalskatt, €]:[Kalkylerad fastighetsskatt, €]])</f>
        <v>2000940.5810586333</v>
      </c>
      <c r="L79" s="15">
        <f>Tasaus[[#This Row],[Kalkylerad skatteinkomst sammanlagt, €]]/Tasaus[[#This Row],[Invånarantal 31.12.2021]]</f>
        <v>1526.2704661011696</v>
      </c>
      <c r="M79" s="34">
        <f>$L$11-Tasaus[[#This Row],[Kalkylerad skatteinkomst sammanlagt, €/invånare (=utjämningsgräns)]]</f>
        <v>430.67953389883041</v>
      </c>
      <c r="N79" s="377">
        <f>IF(Tasaus[[#This Row],[Differens = utjämningsgränsen - kalkylerad skatteinkomst, €/inv]]&gt;0,(Tasaus[[#This Row],[Differens = utjämningsgränsen - kalkylerad skatteinkomst, €/inv]]*$B$7),(Tasaus[[#This Row],[Differens = utjämningsgränsen - kalkylerad skatteinkomst, €/inv]]*$B$8))</f>
        <v>387.61158050894738</v>
      </c>
      <c r="O79" s="378">
        <f>Tasaus[[#This Row],[Utjämning,  €/invånare]]*Tasaus[[#This Row],[Invånarantal 31.12.2021]]</f>
        <v>508158.78204722999</v>
      </c>
      <c r="Q79" s="116"/>
      <c r="R79" s="117"/>
      <c r="S79" s="118"/>
    </row>
    <row r="80" spans="1:19">
      <c r="A80" s="269">
        <v>217</v>
      </c>
      <c r="B80" s="13" t="s">
        <v>71</v>
      </c>
      <c r="C80" s="270">
        <v>5390</v>
      </c>
      <c r="D80" s="271">
        <v>21.5</v>
      </c>
      <c r="E80" s="271">
        <f>Tasaus[[#This Row],[Inkomstskattesats 2022]]-12.64</f>
        <v>8.86</v>
      </c>
      <c r="F80" s="14">
        <v>17262673.48</v>
      </c>
      <c r="G80" s="14">
        <f>Tasaus[[#This Row],[Kommunalskatt (debiterad), €]]*100/Tasaus[[#This Row],[Inkomstskattesats 2022]]</f>
        <v>80291504.558139533</v>
      </c>
      <c r="H80" s="272">
        <f>Tasaus[[#This Row],[Beskattningsbar inkomst (kommunalskatt), €]]*($E$11/100)</f>
        <v>5917483.8859348847</v>
      </c>
      <c r="I80" s="14">
        <v>880579.1133710522</v>
      </c>
      <c r="J80" s="15">
        <v>724278.62665000011</v>
      </c>
      <c r="K80" s="15">
        <f>SUM(Tasaus[[#This Row],[Kalkylerad kommunalskatt, €]:[Kalkylerad fastighetsskatt, €]])</f>
        <v>7522341.6259559365</v>
      </c>
      <c r="L80" s="15">
        <f>Tasaus[[#This Row],[Kalkylerad skatteinkomst sammanlagt, €]]/Tasaus[[#This Row],[Invånarantal 31.12.2021]]</f>
        <v>1395.6106912719733</v>
      </c>
      <c r="M80" s="34">
        <f>$L$11-Tasaus[[#This Row],[Kalkylerad skatteinkomst sammanlagt, €/invånare (=utjämningsgräns)]]</f>
        <v>561.33930872802671</v>
      </c>
      <c r="N80" s="377">
        <f>IF(Tasaus[[#This Row],[Differens = utjämningsgränsen - kalkylerad skatteinkomst, €/inv]]&gt;0,(Tasaus[[#This Row],[Differens = utjämningsgränsen - kalkylerad skatteinkomst, €/inv]]*$B$7),(Tasaus[[#This Row],[Differens = utjämningsgränsen - kalkylerad skatteinkomst, €/inv]]*$B$8))</f>
        <v>505.20537785522407</v>
      </c>
      <c r="O80" s="378">
        <f>Tasaus[[#This Row],[Utjämning,  €/invånare]]*Tasaus[[#This Row],[Invånarantal 31.12.2021]]</f>
        <v>2723056.9866396575</v>
      </c>
      <c r="Q80" s="116"/>
      <c r="R80" s="117"/>
      <c r="S80" s="118"/>
    </row>
    <row r="81" spans="1:19">
      <c r="A81" s="269">
        <v>218</v>
      </c>
      <c r="B81" s="13" t="s">
        <v>843</v>
      </c>
      <c r="C81" s="270">
        <v>1192</v>
      </c>
      <c r="D81" s="271">
        <v>22.5</v>
      </c>
      <c r="E81" s="271">
        <f>Tasaus[[#This Row],[Inkomstskattesats 2022]]-12.64</f>
        <v>9.86</v>
      </c>
      <c r="F81" s="14">
        <v>3575711.75</v>
      </c>
      <c r="G81" s="14">
        <f>Tasaus[[#This Row],[Kommunalskatt (debiterad), €]]*100/Tasaus[[#This Row],[Inkomstskattesats 2022]]</f>
        <v>15892052.222222222</v>
      </c>
      <c r="H81" s="272">
        <f>Tasaus[[#This Row],[Beskattningsbar inkomst (kommunalskatt), €]]*($E$11/100)</f>
        <v>1171244.2487777781</v>
      </c>
      <c r="I81" s="14">
        <v>321093.34571126092</v>
      </c>
      <c r="J81" s="15">
        <v>145006.25520000004</v>
      </c>
      <c r="K81" s="15">
        <f>SUM(Tasaus[[#This Row],[Kalkylerad kommunalskatt, €]:[Kalkylerad fastighetsskatt, €]])</f>
        <v>1637343.8496890389</v>
      </c>
      <c r="L81" s="15">
        <f>Tasaus[[#This Row],[Kalkylerad skatteinkomst sammanlagt, €]]/Tasaus[[#This Row],[Invånarantal 31.12.2021]]</f>
        <v>1373.6106121552341</v>
      </c>
      <c r="M81" s="34">
        <f>$L$11-Tasaus[[#This Row],[Kalkylerad skatteinkomst sammanlagt, €/invånare (=utjämningsgräns)]]</f>
        <v>583.33938784476595</v>
      </c>
      <c r="N81" s="377">
        <f>IF(Tasaus[[#This Row],[Differens = utjämningsgränsen - kalkylerad skatteinkomst, €/inv]]&gt;0,(Tasaus[[#This Row],[Differens = utjämningsgränsen - kalkylerad skatteinkomst, €/inv]]*$B$7),(Tasaus[[#This Row],[Differens = utjämningsgränsen - kalkylerad skatteinkomst, €/inv]]*$B$8))</f>
        <v>525.00544906028938</v>
      </c>
      <c r="O81" s="378">
        <f>Tasaus[[#This Row],[Utjämning,  €/invånare]]*Tasaus[[#This Row],[Invånarantal 31.12.2021]]</f>
        <v>625806.49527986499</v>
      </c>
      <c r="Q81" s="116"/>
      <c r="R81" s="117"/>
      <c r="S81" s="118"/>
    </row>
    <row r="82" spans="1:19">
      <c r="A82" s="269">
        <v>224</v>
      </c>
      <c r="B82" s="13" t="s">
        <v>844</v>
      </c>
      <c r="C82" s="270">
        <v>8717</v>
      </c>
      <c r="D82" s="271">
        <v>21.25</v>
      </c>
      <c r="E82" s="271">
        <f>Tasaus[[#This Row],[Inkomstskattesats 2022]]-12.64</f>
        <v>8.61</v>
      </c>
      <c r="F82" s="14">
        <v>30831808.329999998</v>
      </c>
      <c r="G82" s="14">
        <f>Tasaus[[#This Row],[Kommunalskatt (debiterad), €]]*100/Tasaus[[#This Row],[Inkomstskattesats 2022]]</f>
        <v>145090862.72941175</v>
      </c>
      <c r="H82" s="272">
        <f>Tasaus[[#This Row],[Beskattningsbar inkomst (kommunalskatt), €]]*($E$11/100)</f>
        <v>10693196.583157647</v>
      </c>
      <c r="I82" s="14">
        <v>1160678.2964472284</v>
      </c>
      <c r="J82" s="15">
        <v>1051999.2558000002</v>
      </c>
      <c r="K82" s="15">
        <f>SUM(Tasaus[[#This Row],[Kalkylerad kommunalskatt, €]:[Kalkylerad fastighetsskatt, €]])</f>
        <v>12905874.135404876</v>
      </c>
      <c r="L82" s="15">
        <f>Tasaus[[#This Row],[Kalkylerad skatteinkomst sammanlagt, €]]/Tasaus[[#This Row],[Invånarantal 31.12.2021]]</f>
        <v>1480.5407979126851</v>
      </c>
      <c r="M82" s="34">
        <f>$L$11-Tasaus[[#This Row],[Kalkylerad skatteinkomst sammanlagt, €/invånare (=utjämningsgräns)]]</f>
        <v>476.40920208731495</v>
      </c>
      <c r="N82" s="377">
        <f>IF(Tasaus[[#This Row],[Differens = utjämningsgränsen - kalkylerad skatteinkomst, €/inv]]&gt;0,(Tasaus[[#This Row],[Differens = utjämningsgränsen - kalkylerad skatteinkomst, €/inv]]*$B$7),(Tasaus[[#This Row],[Differens = utjämningsgränsen - kalkylerad skatteinkomst, €/inv]]*$B$8))</f>
        <v>428.76828187858348</v>
      </c>
      <c r="O82" s="378">
        <f>Tasaus[[#This Row],[Utjämning,  €/invånare]]*Tasaus[[#This Row],[Invånarantal 31.12.2021]]</f>
        <v>3737573.1131356121</v>
      </c>
      <c r="Q82" s="116"/>
      <c r="R82" s="117"/>
      <c r="S82" s="118"/>
    </row>
    <row r="83" spans="1:19">
      <c r="A83" s="269">
        <v>226</v>
      </c>
      <c r="B83" s="13" t="s">
        <v>74</v>
      </c>
      <c r="C83" s="270">
        <v>3774</v>
      </c>
      <c r="D83" s="271">
        <v>21.5</v>
      </c>
      <c r="E83" s="271">
        <f>Tasaus[[#This Row],[Inkomstskattesats 2022]]-12.64</f>
        <v>8.86</v>
      </c>
      <c r="F83" s="14">
        <v>10624661.17</v>
      </c>
      <c r="G83" s="14">
        <f>Tasaus[[#This Row],[Kommunalskatt (debiterad), €]]*100/Tasaus[[#This Row],[Inkomstskattesats 2022]]</f>
        <v>49417028.697674416</v>
      </c>
      <c r="H83" s="272">
        <f>Tasaus[[#This Row],[Beskattningsbar inkomst (kommunalskatt), €]]*($E$11/100)</f>
        <v>3642035.0150186052</v>
      </c>
      <c r="I83" s="14">
        <v>1274030.1537001692</v>
      </c>
      <c r="J83" s="15">
        <v>642941.22440000006</v>
      </c>
      <c r="K83" s="15">
        <f>SUM(Tasaus[[#This Row],[Kalkylerad kommunalskatt, €]:[Kalkylerad fastighetsskatt, €]])</f>
        <v>5559006.3931187736</v>
      </c>
      <c r="L83" s="15">
        <f>Tasaus[[#This Row],[Kalkylerad skatteinkomst sammanlagt, €]]/Tasaus[[#This Row],[Invånarantal 31.12.2021]]</f>
        <v>1472.974666963109</v>
      </c>
      <c r="M83" s="34">
        <f>$L$11-Tasaus[[#This Row],[Kalkylerad skatteinkomst sammanlagt, €/invånare (=utjämningsgräns)]]</f>
        <v>483.97533303689102</v>
      </c>
      <c r="N83" s="377">
        <f>IF(Tasaus[[#This Row],[Differens = utjämningsgränsen - kalkylerad skatteinkomst, €/inv]]&gt;0,(Tasaus[[#This Row],[Differens = utjämningsgränsen - kalkylerad skatteinkomst, €/inv]]*$B$7),(Tasaus[[#This Row],[Differens = utjämningsgränsen - kalkylerad skatteinkomst, €/inv]]*$B$8))</f>
        <v>435.57779973320191</v>
      </c>
      <c r="O83" s="378">
        <f>Tasaus[[#This Row],[Utjämning,  €/invånare]]*Tasaus[[#This Row],[Invånarantal 31.12.2021]]</f>
        <v>1643870.6161931041</v>
      </c>
      <c r="Q83" s="116"/>
      <c r="R83" s="117"/>
      <c r="S83" s="118"/>
    </row>
    <row r="84" spans="1:19">
      <c r="A84" s="269">
        <v>230</v>
      </c>
      <c r="B84" s="13" t="s">
        <v>75</v>
      </c>
      <c r="C84" s="270">
        <v>2290</v>
      </c>
      <c r="D84" s="271">
        <v>20.5</v>
      </c>
      <c r="E84" s="271">
        <f>Tasaus[[#This Row],[Inkomstskattesats 2022]]-12.64</f>
        <v>7.8599999999999994</v>
      </c>
      <c r="F84" s="14">
        <v>5889786.9800000004</v>
      </c>
      <c r="G84" s="14">
        <f>Tasaus[[#This Row],[Kommunalskatt (debiterad), €]]*100/Tasaus[[#This Row],[Inkomstskattesats 2022]]</f>
        <v>28730668.195121951</v>
      </c>
      <c r="H84" s="272">
        <f>Tasaus[[#This Row],[Beskattningsbar inkomst (kommunalskatt), €]]*($E$11/100)</f>
        <v>2117450.2459804881</v>
      </c>
      <c r="I84" s="14">
        <v>571807.53526667459</v>
      </c>
      <c r="J84" s="15">
        <v>312381.9669</v>
      </c>
      <c r="K84" s="15">
        <f>SUM(Tasaus[[#This Row],[Kalkylerad kommunalskatt, €]:[Kalkylerad fastighetsskatt, €]])</f>
        <v>3001639.7481471626</v>
      </c>
      <c r="L84" s="15">
        <f>Tasaus[[#This Row],[Kalkylerad skatteinkomst sammanlagt, €]]/Tasaus[[#This Row],[Invånarantal 31.12.2021]]</f>
        <v>1310.7597153481061</v>
      </c>
      <c r="M84" s="34">
        <f>$L$11-Tasaus[[#This Row],[Kalkylerad skatteinkomst sammanlagt, €/invånare (=utjämningsgräns)]]</f>
        <v>646.19028465189399</v>
      </c>
      <c r="N84" s="377">
        <f>IF(Tasaus[[#This Row],[Differens = utjämningsgränsen - kalkylerad skatteinkomst, €/inv]]&gt;0,(Tasaus[[#This Row],[Differens = utjämningsgränsen - kalkylerad skatteinkomst, €/inv]]*$B$7),(Tasaus[[#This Row],[Differens = utjämningsgränsen - kalkylerad skatteinkomst, €/inv]]*$B$8))</f>
        <v>581.57125618670466</v>
      </c>
      <c r="O84" s="378">
        <f>Tasaus[[#This Row],[Utjämning,  €/invånare]]*Tasaus[[#This Row],[Invånarantal 31.12.2021]]</f>
        <v>1331798.1766675536</v>
      </c>
      <c r="Q84" s="116"/>
      <c r="R84" s="117"/>
      <c r="S84" s="118"/>
    </row>
    <row r="85" spans="1:19">
      <c r="A85" s="269">
        <v>231</v>
      </c>
      <c r="B85" s="13" t="s">
        <v>845</v>
      </c>
      <c r="C85" s="270">
        <v>1289</v>
      </c>
      <c r="D85" s="271">
        <v>23</v>
      </c>
      <c r="E85" s="271">
        <f>Tasaus[[#This Row],[Inkomstskattesats 2022]]-12.64</f>
        <v>10.36</v>
      </c>
      <c r="F85" s="14">
        <v>5183427.26</v>
      </c>
      <c r="G85" s="14">
        <f>Tasaus[[#This Row],[Kommunalskatt (debiterad), €]]*100/Tasaus[[#This Row],[Inkomstskattesats 2022]]</f>
        <v>22536640.260869566</v>
      </c>
      <c r="H85" s="272">
        <f>Tasaus[[#This Row],[Beskattningsbar inkomst (kommunalskatt), €]]*($E$11/100)</f>
        <v>1660950.3872260873</v>
      </c>
      <c r="I85" s="14">
        <v>748560.09742915072</v>
      </c>
      <c r="J85" s="15">
        <v>266458.40574999998</v>
      </c>
      <c r="K85" s="15">
        <f>SUM(Tasaus[[#This Row],[Kalkylerad kommunalskatt, €]:[Kalkylerad fastighetsskatt, €]])</f>
        <v>2675968.8904052377</v>
      </c>
      <c r="L85" s="15">
        <f>Tasaus[[#This Row],[Kalkylerad skatteinkomst sammanlagt, €]]/Tasaus[[#This Row],[Invånarantal 31.12.2021]]</f>
        <v>2076.0037939528611</v>
      </c>
      <c r="M85" s="34">
        <f>$L$11-Tasaus[[#This Row],[Kalkylerad skatteinkomst sammanlagt, €/invånare (=utjämningsgräns)]]</f>
        <v>-119.05379395286104</v>
      </c>
      <c r="N85" s="377">
        <f>IF(Tasaus[[#This Row],[Differens = utjämningsgränsen - kalkylerad skatteinkomst, €/inv]]&gt;0,(Tasaus[[#This Row],[Differens = utjämningsgränsen - kalkylerad skatteinkomst, €/inv]]*$B$7),(Tasaus[[#This Row],[Differens = utjämningsgränsen - kalkylerad skatteinkomst, €/inv]]*$B$8))</f>
        <v>-11.905379395286104</v>
      </c>
      <c r="O85" s="378">
        <f>Tasaus[[#This Row],[Utjämning,  €/invånare]]*Tasaus[[#This Row],[Invånarantal 31.12.2021]]</f>
        <v>-15346.034040523788</v>
      </c>
      <c r="Q85" s="116"/>
      <c r="R85" s="117"/>
      <c r="S85" s="118"/>
    </row>
    <row r="86" spans="1:19">
      <c r="A86" s="269">
        <v>232</v>
      </c>
      <c r="B86" s="13" t="s">
        <v>77</v>
      </c>
      <c r="C86" s="270">
        <v>12890</v>
      </c>
      <c r="D86" s="271">
        <v>22</v>
      </c>
      <c r="E86" s="271">
        <f>Tasaus[[#This Row],[Inkomstskattesats 2022]]-12.64</f>
        <v>9.36</v>
      </c>
      <c r="F86" s="14">
        <v>40440814.030000001</v>
      </c>
      <c r="G86" s="14">
        <f>Tasaus[[#This Row],[Kommunalskatt (debiterad), €]]*100/Tasaus[[#This Row],[Inkomstskattesats 2022]]</f>
        <v>183821881.95454547</v>
      </c>
      <c r="H86" s="272">
        <f>Tasaus[[#This Row],[Beskattningsbar inkomst (kommunalskatt), €]]*($E$11/100)</f>
        <v>13547672.700050004</v>
      </c>
      <c r="I86" s="14">
        <v>3962195.1523195561</v>
      </c>
      <c r="J86" s="15">
        <v>1791790.3432500004</v>
      </c>
      <c r="K86" s="15">
        <f>SUM(Tasaus[[#This Row],[Kalkylerad kommunalskatt, €]:[Kalkylerad fastighetsskatt, €]])</f>
        <v>19301658.195619561</v>
      </c>
      <c r="L86" s="15">
        <f>Tasaus[[#This Row],[Kalkylerad skatteinkomst sammanlagt, €]]/Tasaus[[#This Row],[Invånarantal 31.12.2021]]</f>
        <v>1497.4133588533407</v>
      </c>
      <c r="M86" s="34">
        <f>$L$11-Tasaus[[#This Row],[Kalkylerad skatteinkomst sammanlagt, €/invånare (=utjämningsgräns)]]</f>
        <v>459.53664114665935</v>
      </c>
      <c r="N86" s="377">
        <f>IF(Tasaus[[#This Row],[Differens = utjämningsgränsen - kalkylerad skatteinkomst, €/inv]]&gt;0,(Tasaus[[#This Row],[Differens = utjämningsgränsen - kalkylerad skatteinkomst, €/inv]]*$B$7),(Tasaus[[#This Row],[Differens = utjämningsgränsen - kalkylerad skatteinkomst, €/inv]]*$B$8))</f>
        <v>413.58297703199344</v>
      </c>
      <c r="O86" s="378">
        <f>Tasaus[[#This Row],[Utjämning,  €/invånare]]*Tasaus[[#This Row],[Invånarantal 31.12.2021]]</f>
        <v>5331084.5739423959</v>
      </c>
      <c r="Q86" s="116"/>
      <c r="R86" s="117"/>
      <c r="S86" s="118"/>
    </row>
    <row r="87" spans="1:19">
      <c r="A87" s="269">
        <v>233</v>
      </c>
      <c r="B87" s="13" t="s">
        <v>78</v>
      </c>
      <c r="C87" s="270">
        <v>15312</v>
      </c>
      <c r="D87" s="271">
        <v>21.75</v>
      </c>
      <c r="E87" s="271">
        <f>Tasaus[[#This Row],[Inkomstskattesats 2022]]-12.64</f>
        <v>9.11</v>
      </c>
      <c r="F87" s="14">
        <v>49702750.079999998</v>
      </c>
      <c r="G87" s="14">
        <f>Tasaus[[#This Row],[Kommunalskatt (debiterad), €]]*100/Tasaus[[#This Row],[Inkomstskattesats 2022]]</f>
        <v>228518391.1724138</v>
      </c>
      <c r="H87" s="272">
        <f>Tasaus[[#This Row],[Beskattningsbar inkomst (kommunalskatt), €]]*($E$11/100)</f>
        <v>16841805.4294069</v>
      </c>
      <c r="I87" s="14">
        <v>3176211.8205150575</v>
      </c>
      <c r="J87" s="15">
        <v>2179181.30755</v>
      </c>
      <c r="K87" s="15">
        <f>SUM(Tasaus[[#This Row],[Kalkylerad kommunalskatt, €]:[Kalkylerad fastighetsskatt, €]])</f>
        <v>22197198.557471961</v>
      </c>
      <c r="L87" s="15">
        <f>Tasaus[[#This Row],[Kalkylerad skatteinkomst sammanlagt, €]]/Tasaus[[#This Row],[Invånarantal 31.12.2021]]</f>
        <v>1449.6603028652012</v>
      </c>
      <c r="M87" s="34">
        <f>$L$11-Tasaus[[#This Row],[Kalkylerad skatteinkomst sammanlagt, €/invånare (=utjämningsgräns)]]</f>
        <v>507.28969713479887</v>
      </c>
      <c r="N87" s="377">
        <f>IF(Tasaus[[#This Row],[Differens = utjämningsgränsen - kalkylerad skatteinkomst, €/inv]]&gt;0,(Tasaus[[#This Row],[Differens = utjämningsgränsen - kalkylerad skatteinkomst, €/inv]]*$B$7),(Tasaus[[#This Row],[Differens = utjämningsgränsen - kalkylerad skatteinkomst, €/inv]]*$B$8))</f>
        <v>456.56072742131897</v>
      </c>
      <c r="O87" s="378">
        <f>Tasaus[[#This Row],[Utjämning,  €/invånare]]*Tasaus[[#This Row],[Invånarantal 31.12.2021]]</f>
        <v>6990857.8582752366</v>
      </c>
      <c r="Q87" s="116"/>
      <c r="R87" s="117"/>
      <c r="S87" s="118"/>
    </row>
    <row r="88" spans="1:19">
      <c r="A88" s="269">
        <v>235</v>
      </c>
      <c r="B88" s="13" t="s">
        <v>846</v>
      </c>
      <c r="C88" s="270">
        <v>10396</v>
      </c>
      <c r="D88" s="271">
        <v>17</v>
      </c>
      <c r="E88" s="271">
        <f>Tasaus[[#This Row],[Inkomstskattesats 2022]]-12.64</f>
        <v>4.3599999999999994</v>
      </c>
      <c r="F88" s="14">
        <v>75417710.489999995</v>
      </c>
      <c r="G88" s="14">
        <f>Tasaus[[#This Row],[Kommunalskatt (debiterad), €]]*100/Tasaus[[#This Row],[Inkomstskattesats 2022]]</f>
        <v>443633591.11764699</v>
      </c>
      <c r="H88" s="272">
        <f>Tasaus[[#This Row],[Beskattningsbar inkomst (kommunalskatt), €]]*($E$11/100)</f>
        <v>32695795.665370591</v>
      </c>
      <c r="I88" s="14">
        <v>1551701.7043516748</v>
      </c>
      <c r="J88" s="15">
        <v>2848290.0517000002</v>
      </c>
      <c r="K88" s="15">
        <f>SUM(Tasaus[[#This Row],[Kalkylerad kommunalskatt, €]:[Kalkylerad fastighetsskatt, €]])</f>
        <v>37095787.421422265</v>
      </c>
      <c r="L88" s="15">
        <f>Tasaus[[#This Row],[Kalkylerad skatteinkomst sammanlagt, €]]/Tasaus[[#This Row],[Invånarantal 31.12.2021]]</f>
        <v>3568.2750501560472</v>
      </c>
      <c r="M88" s="34">
        <f>$L$11-Tasaus[[#This Row],[Kalkylerad skatteinkomst sammanlagt, €/invånare (=utjämningsgräns)]]</f>
        <v>-1611.3250501560472</v>
      </c>
      <c r="N88" s="377">
        <f>IF(Tasaus[[#This Row],[Differens = utjämningsgränsen - kalkylerad skatteinkomst, €/inv]]&gt;0,(Tasaus[[#This Row],[Differens = utjämningsgränsen - kalkylerad skatteinkomst, €/inv]]*$B$7),(Tasaus[[#This Row],[Differens = utjämningsgränsen - kalkylerad skatteinkomst, €/inv]]*$B$8))</f>
        <v>-161.13250501560472</v>
      </c>
      <c r="O88" s="378">
        <f>Tasaus[[#This Row],[Utjämning,  €/invånare]]*Tasaus[[#This Row],[Invånarantal 31.12.2021]]</f>
        <v>-1675133.5221422266</v>
      </c>
      <c r="Q88" s="116"/>
      <c r="R88" s="117"/>
      <c r="S88" s="118"/>
    </row>
    <row r="89" spans="1:19">
      <c r="A89" s="269">
        <v>236</v>
      </c>
      <c r="B89" s="13" t="s">
        <v>847</v>
      </c>
      <c r="C89" s="270">
        <v>4196</v>
      </c>
      <c r="D89" s="271">
        <v>22</v>
      </c>
      <c r="E89" s="271">
        <f>Tasaus[[#This Row],[Inkomstskattesats 2022]]-12.64</f>
        <v>9.36</v>
      </c>
      <c r="F89" s="14">
        <v>13392403.34</v>
      </c>
      <c r="G89" s="14">
        <f>Tasaus[[#This Row],[Kommunalskatt (debiterad), €]]*100/Tasaus[[#This Row],[Inkomstskattesats 2022]]</f>
        <v>60874560.636363633</v>
      </c>
      <c r="H89" s="272">
        <f>Tasaus[[#This Row],[Beskattningsbar inkomst (kommunalskatt), €]]*($E$11/100)</f>
        <v>4486455.118900001</v>
      </c>
      <c r="I89" s="14">
        <v>674608.75050041883</v>
      </c>
      <c r="J89" s="15">
        <v>542548.9436</v>
      </c>
      <c r="K89" s="15">
        <f>SUM(Tasaus[[#This Row],[Kalkylerad kommunalskatt, €]:[Kalkylerad fastighetsskatt, €]])</f>
        <v>5703612.8130004201</v>
      </c>
      <c r="L89" s="15">
        <f>Tasaus[[#This Row],[Kalkylerad skatteinkomst sammanlagt, €]]/Tasaus[[#This Row],[Invånarantal 31.12.2021]]</f>
        <v>1359.2976198761726</v>
      </c>
      <c r="M89" s="34">
        <f>$L$11-Tasaus[[#This Row],[Kalkylerad skatteinkomst sammanlagt, €/invånare (=utjämningsgräns)]]</f>
        <v>597.65238012382747</v>
      </c>
      <c r="N89" s="377">
        <f>IF(Tasaus[[#This Row],[Differens = utjämningsgränsen - kalkylerad skatteinkomst, €/inv]]&gt;0,(Tasaus[[#This Row],[Differens = utjämningsgränsen - kalkylerad skatteinkomst, €/inv]]*$B$7),(Tasaus[[#This Row],[Differens = utjämningsgränsen - kalkylerad skatteinkomst, €/inv]]*$B$8))</f>
        <v>537.88714211144475</v>
      </c>
      <c r="O89" s="378">
        <f>Tasaus[[#This Row],[Utjämning,  €/invånare]]*Tasaus[[#This Row],[Invånarantal 31.12.2021]]</f>
        <v>2256974.4482996222</v>
      </c>
      <c r="Q89" s="116"/>
      <c r="R89" s="117"/>
      <c r="S89" s="118"/>
    </row>
    <row r="90" spans="1:19">
      <c r="A90" s="269">
        <v>239</v>
      </c>
      <c r="B90" s="13" t="s">
        <v>81</v>
      </c>
      <c r="C90" s="270">
        <v>2095</v>
      </c>
      <c r="D90" s="271">
        <v>20.500000000000004</v>
      </c>
      <c r="E90" s="271">
        <f>Tasaus[[#This Row],[Inkomstskattesats 2022]]-12.64</f>
        <v>7.860000000000003</v>
      </c>
      <c r="F90" s="14">
        <v>5981509.1299999999</v>
      </c>
      <c r="G90" s="14">
        <f>Tasaus[[#This Row],[Kommunalskatt (debiterad), €]]*100/Tasaus[[#This Row],[Inkomstskattesats 2022]]</f>
        <v>29178093.317073166</v>
      </c>
      <c r="H90" s="272">
        <f>Tasaus[[#This Row],[Beskattningsbar inkomst (kommunalskatt), €]]*($E$11/100)</f>
        <v>2150425.4774682927</v>
      </c>
      <c r="I90" s="14">
        <v>771684.10788973386</v>
      </c>
      <c r="J90" s="15">
        <v>298985.90905000002</v>
      </c>
      <c r="K90" s="15">
        <f>SUM(Tasaus[[#This Row],[Kalkylerad kommunalskatt, €]:[Kalkylerad fastighetsskatt, €]])</f>
        <v>3221095.4944080263</v>
      </c>
      <c r="L90" s="15">
        <f>Tasaus[[#This Row],[Kalkylerad skatteinkomst sammanlagt, €]]/Tasaus[[#This Row],[Invånarantal 31.12.2021]]</f>
        <v>1537.5157491207763</v>
      </c>
      <c r="M90" s="34">
        <f>$L$11-Tasaus[[#This Row],[Kalkylerad skatteinkomst sammanlagt, €/invånare (=utjämningsgräns)]]</f>
        <v>419.43425087922378</v>
      </c>
      <c r="N90" s="377">
        <f>IF(Tasaus[[#This Row],[Differens = utjämningsgränsen - kalkylerad skatteinkomst, €/inv]]&gt;0,(Tasaus[[#This Row],[Differens = utjämningsgränsen - kalkylerad skatteinkomst, €/inv]]*$B$7),(Tasaus[[#This Row],[Differens = utjämningsgränsen - kalkylerad skatteinkomst, €/inv]]*$B$8))</f>
        <v>377.4908257913014</v>
      </c>
      <c r="O90" s="378">
        <f>Tasaus[[#This Row],[Utjämning,  €/invånare]]*Tasaus[[#This Row],[Invånarantal 31.12.2021]]</f>
        <v>790843.28003277641</v>
      </c>
      <c r="Q90" s="116"/>
      <c r="R90" s="117"/>
      <c r="S90" s="118"/>
    </row>
    <row r="91" spans="1:19">
      <c r="A91" s="269">
        <v>240</v>
      </c>
      <c r="B91" s="13" t="s">
        <v>82</v>
      </c>
      <c r="C91" s="270">
        <v>19982</v>
      </c>
      <c r="D91" s="271">
        <v>21.750000000000004</v>
      </c>
      <c r="E91" s="271">
        <f>Tasaus[[#This Row],[Inkomstskattesats 2022]]-12.64</f>
        <v>9.110000000000003</v>
      </c>
      <c r="F91" s="14">
        <v>78186954.409999996</v>
      </c>
      <c r="G91" s="14">
        <f>Tasaus[[#This Row],[Kommunalskatt (debiterad), €]]*100/Tasaus[[#This Row],[Inkomstskattesats 2022]]</f>
        <v>359480250.16091949</v>
      </c>
      <c r="H91" s="272">
        <f>Tasaus[[#This Row],[Beskattningsbar inkomst (kommunalskatt), €]]*($E$11/100)</f>
        <v>26493694.436859772</v>
      </c>
      <c r="I91" s="14">
        <v>3504672.2911632075</v>
      </c>
      <c r="J91" s="15">
        <v>2978850.8482500003</v>
      </c>
      <c r="K91" s="15">
        <f>SUM(Tasaus[[#This Row],[Kalkylerad kommunalskatt, €]:[Kalkylerad fastighetsskatt, €]])</f>
        <v>32977217.576272979</v>
      </c>
      <c r="L91" s="15">
        <f>Tasaus[[#This Row],[Kalkylerad skatteinkomst sammanlagt, €]]/Tasaus[[#This Row],[Invånarantal 31.12.2021]]</f>
        <v>1650.3461903849955</v>
      </c>
      <c r="M91" s="34">
        <f>$L$11-Tasaus[[#This Row],[Kalkylerad skatteinkomst sammanlagt, €/invånare (=utjämningsgräns)]]</f>
        <v>306.60380961500459</v>
      </c>
      <c r="N91" s="377">
        <f>IF(Tasaus[[#This Row],[Differens = utjämningsgränsen - kalkylerad skatteinkomst, €/inv]]&gt;0,(Tasaus[[#This Row],[Differens = utjämningsgränsen - kalkylerad skatteinkomst, €/inv]]*$B$7),(Tasaus[[#This Row],[Differens = utjämningsgränsen - kalkylerad skatteinkomst, €/inv]]*$B$8))</f>
        <v>275.94342865350416</v>
      </c>
      <c r="O91" s="378">
        <f>Tasaus[[#This Row],[Utjämning,  €/invånare]]*Tasaus[[#This Row],[Invånarantal 31.12.2021]]</f>
        <v>5513901.5913543198</v>
      </c>
      <c r="Q91" s="116"/>
      <c r="R91" s="117"/>
      <c r="S91" s="118"/>
    </row>
    <row r="92" spans="1:19">
      <c r="A92" s="269">
        <v>241</v>
      </c>
      <c r="B92" s="13" t="s">
        <v>83</v>
      </c>
      <c r="C92" s="270">
        <v>7904</v>
      </c>
      <c r="D92" s="271">
        <v>21.25</v>
      </c>
      <c r="E92" s="271">
        <f>Tasaus[[#This Row],[Inkomstskattesats 2022]]-12.64</f>
        <v>8.61</v>
      </c>
      <c r="F92" s="14">
        <v>32966413.550000001</v>
      </c>
      <c r="G92" s="14">
        <f>Tasaus[[#This Row],[Kommunalskatt (debiterad), €]]*100/Tasaus[[#This Row],[Inkomstskattesats 2022]]</f>
        <v>155136063.7647059</v>
      </c>
      <c r="H92" s="272">
        <f>Tasaus[[#This Row],[Beskattningsbar inkomst (kommunalskatt), €]]*($E$11/100)</f>
        <v>11433527.899458827</v>
      </c>
      <c r="I92" s="14">
        <v>1248823.357263353</v>
      </c>
      <c r="J92" s="15">
        <v>952877.15705000015</v>
      </c>
      <c r="K92" s="15">
        <f>SUM(Tasaus[[#This Row],[Kalkylerad kommunalskatt, €]:[Kalkylerad fastighetsskatt, €]])</f>
        <v>13635228.413772181</v>
      </c>
      <c r="L92" s="15">
        <f>Tasaus[[#This Row],[Kalkylerad skatteinkomst sammanlagt, €]]/Tasaus[[#This Row],[Invånarantal 31.12.2021]]</f>
        <v>1725.1048094347395</v>
      </c>
      <c r="M92" s="34">
        <f>$L$11-Tasaus[[#This Row],[Kalkylerad skatteinkomst sammanlagt, €/invånare (=utjämningsgräns)]]</f>
        <v>231.84519056526051</v>
      </c>
      <c r="N92" s="377">
        <f>IF(Tasaus[[#This Row],[Differens = utjämningsgränsen - kalkylerad skatteinkomst, €/inv]]&gt;0,(Tasaus[[#This Row],[Differens = utjämningsgränsen - kalkylerad skatteinkomst, €/inv]]*$B$7),(Tasaus[[#This Row],[Differens = utjämningsgränsen - kalkylerad skatteinkomst, €/inv]]*$B$8))</f>
        <v>208.66067150873445</v>
      </c>
      <c r="O92" s="378">
        <f>Tasaus[[#This Row],[Utjämning,  €/invånare]]*Tasaus[[#This Row],[Invånarantal 31.12.2021]]</f>
        <v>1649253.9476050371</v>
      </c>
      <c r="Q92" s="116"/>
      <c r="R92" s="117"/>
      <c r="S92" s="118"/>
    </row>
    <row r="93" spans="1:19">
      <c r="A93" s="269">
        <v>244</v>
      </c>
      <c r="B93" s="13" t="s">
        <v>84</v>
      </c>
      <c r="C93" s="270">
        <v>19116</v>
      </c>
      <c r="D93" s="271">
        <v>20.5</v>
      </c>
      <c r="E93" s="271">
        <f>Tasaus[[#This Row],[Inkomstskattesats 2022]]-12.64</f>
        <v>7.8599999999999994</v>
      </c>
      <c r="F93" s="14">
        <v>76037997.040000007</v>
      </c>
      <c r="G93" s="14">
        <f>Tasaus[[#This Row],[Kommunalskatt (debiterad), €]]*100/Tasaus[[#This Row],[Inkomstskattesats 2022]]</f>
        <v>370917058.73170733</v>
      </c>
      <c r="H93" s="272">
        <f>Tasaus[[#This Row],[Beskattningsbar inkomst (kommunalskatt), €]]*($E$11/100)</f>
        <v>27336587.228526838</v>
      </c>
      <c r="I93" s="14">
        <v>3636265.4794561751</v>
      </c>
      <c r="J93" s="15">
        <v>2368476.7890500003</v>
      </c>
      <c r="K93" s="15">
        <f>SUM(Tasaus[[#This Row],[Kalkylerad kommunalskatt, €]:[Kalkylerad fastighetsskatt, €]])</f>
        <v>33341329.497033015</v>
      </c>
      <c r="L93" s="15">
        <f>Tasaus[[#This Row],[Kalkylerad skatteinkomst sammanlagt, €]]/Tasaus[[#This Row],[Invånarantal 31.12.2021]]</f>
        <v>1744.1582704034847</v>
      </c>
      <c r="M93" s="34">
        <f>$L$11-Tasaus[[#This Row],[Kalkylerad skatteinkomst sammanlagt, €/invånare (=utjämningsgräns)]]</f>
        <v>212.79172959651532</v>
      </c>
      <c r="N93" s="377">
        <f>IF(Tasaus[[#This Row],[Differens = utjämningsgränsen - kalkylerad skatteinkomst, €/inv]]&gt;0,(Tasaus[[#This Row],[Differens = utjämningsgränsen - kalkylerad skatteinkomst, €/inv]]*$B$7),(Tasaus[[#This Row],[Differens = utjämningsgränsen - kalkylerad skatteinkomst, €/inv]]*$B$8))</f>
        <v>191.51255663686379</v>
      </c>
      <c r="O93" s="378">
        <f>Tasaus[[#This Row],[Utjämning,  €/invånare]]*Tasaus[[#This Row],[Invånarantal 31.12.2021]]</f>
        <v>3660954.0326702883</v>
      </c>
      <c r="Q93" s="116"/>
      <c r="R93" s="117"/>
      <c r="S93" s="118"/>
    </row>
    <row r="94" spans="1:19">
      <c r="A94" s="269">
        <v>245</v>
      </c>
      <c r="B94" s="13" t="s">
        <v>848</v>
      </c>
      <c r="C94" s="270">
        <v>37232</v>
      </c>
      <c r="D94" s="271">
        <v>19.25</v>
      </c>
      <c r="E94" s="271">
        <f>Tasaus[[#This Row],[Inkomstskattesats 2022]]-12.64</f>
        <v>6.6099999999999994</v>
      </c>
      <c r="F94" s="14">
        <v>154224101.40000001</v>
      </c>
      <c r="G94" s="14">
        <f>Tasaus[[#This Row],[Kommunalskatt (debiterad), €]]*100/Tasaus[[#This Row],[Inkomstskattesats 2022]]</f>
        <v>801164163.11688316</v>
      </c>
      <c r="H94" s="272">
        <f>Tasaus[[#This Row],[Beskattningsbar inkomst (kommunalskatt), €]]*($E$11/100)</f>
        <v>59045798.821714304</v>
      </c>
      <c r="I94" s="14">
        <v>7708026.212097683</v>
      </c>
      <c r="J94" s="15">
        <v>5628512.1041000001</v>
      </c>
      <c r="K94" s="15">
        <f>SUM(Tasaus[[#This Row],[Kalkylerad kommunalskatt, €]:[Kalkylerad fastighetsskatt, €]])</f>
        <v>72382337.13791199</v>
      </c>
      <c r="L94" s="15">
        <f>Tasaus[[#This Row],[Kalkylerad skatteinkomst sammanlagt, €]]/Tasaus[[#This Row],[Invånarantal 31.12.2021]]</f>
        <v>1944.0894160376017</v>
      </c>
      <c r="M94" s="34">
        <f>$L$11-Tasaus[[#This Row],[Kalkylerad skatteinkomst sammanlagt, €/invånare (=utjämningsgräns)]]</f>
        <v>12.860583962398323</v>
      </c>
      <c r="N94" s="377">
        <f>IF(Tasaus[[#This Row],[Differens = utjämningsgränsen - kalkylerad skatteinkomst, €/inv]]&gt;0,(Tasaus[[#This Row],[Differens = utjämningsgränsen - kalkylerad skatteinkomst, €/inv]]*$B$7),(Tasaus[[#This Row],[Differens = utjämningsgränsen - kalkylerad skatteinkomst, €/inv]]*$B$8))</f>
        <v>11.57452556615849</v>
      </c>
      <c r="O94" s="378">
        <f>Tasaus[[#This Row],[Utjämning,  €/invånare]]*Tasaus[[#This Row],[Invånarantal 31.12.2021]]</f>
        <v>430942.73587921291</v>
      </c>
      <c r="Q94" s="116"/>
      <c r="R94" s="117"/>
      <c r="S94" s="118"/>
    </row>
    <row r="95" spans="1:19">
      <c r="A95" s="269">
        <v>249</v>
      </c>
      <c r="B95" s="13" t="s">
        <v>86</v>
      </c>
      <c r="C95" s="270">
        <v>9443</v>
      </c>
      <c r="D95" s="271">
        <v>21.75</v>
      </c>
      <c r="E95" s="271">
        <f>Tasaus[[#This Row],[Inkomstskattesats 2022]]-12.64</f>
        <v>9.11</v>
      </c>
      <c r="F95" s="14">
        <v>31887766.780000001</v>
      </c>
      <c r="G95" s="14">
        <f>Tasaus[[#This Row],[Kommunalskatt (debiterad), €]]*100/Tasaus[[#This Row],[Inkomstskattesats 2022]]</f>
        <v>146610421.9770115</v>
      </c>
      <c r="H95" s="272">
        <f>Tasaus[[#This Row],[Beskattningsbar inkomst (kommunalskatt), €]]*($E$11/100)</f>
        <v>10805188.09970575</v>
      </c>
      <c r="I95" s="14">
        <v>2466018.9565779511</v>
      </c>
      <c r="J95" s="15">
        <v>1458106.3813</v>
      </c>
      <c r="K95" s="15">
        <f>SUM(Tasaus[[#This Row],[Kalkylerad kommunalskatt, €]:[Kalkylerad fastighetsskatt, €]])</f>
        <v>14729313.437583702</v>
      </c>
      <c r="L95" s="15">
        <f>Tasaus[[#This Row],[Kalkylerad skatteinkomst sammanlagt, €]]/Tasaus[[#This Row],[Invånarantal 31.12.2021]]</f>
        <v>1559.8129236030607</v>
      </c>
      <c r="M95" s="34">
        <f>$L$11-Tasaus[[#This Row],[Kalkylerad skatteinkomst sammanlagt, €/invånare (=utjämningsgräns)]]</f>
        <v>397.13707639693939</v>
      </c>
      <c r="N95" s="377">
        <f>IF(Tasaus[[#This Row],[Differens = utjämningsgränsen - kalkylerad skatteinkomst, €/inv]]&gt;0,(Tasaus[[#This Row],[Differens = utjämningsgränsen - kalkylerad skatteinkomst, €/inv]]*$B$7),(Tasaus[[#This Row],[Differens = utjämningsgränsen - kalkylerad skatteinkomst, €/inv]]*$B$8))</f>
        <v>357.42336875724544</v>
      </c>
      <c r="O95" s="378">
        <f>Tasaus[[#This Row],[Utjämning,  €/invånare]]*Tasaus[[#This Row],[Invånarantal 31.12.2021]]</f>
        <v>3375148.8711746689</v>
      </c>
      <c r="Q95" s="116"/>
      <c r="R95" s="117"/>
      <c r="S95" s="118"/>
    </row>
    <row r="96" spans="1:19">
      <c r="A96" s="269">
        <v>250</v>
      </c>
      <c r="B96" s="13" t="s">
        <v>87</v>
      </c>
      <c r="C96" s="270">
        <v>1808</v>
      </c>
      <c r="D96" s="271">
        <v>21.5</v>
      </c>
      <c r="E96" s="271">
        <f>Tasaus[[#This Row],[Inkomstskattesats 2022]]-12.64</f>
        <v>8.86</v>
      </c>
      <c r="F96" s="14">
        <v>4969473.0199999996</v>
      </c>
      <c r="G96" s="14">
        <f>Tasaus[[#This Row],[Kommunalskatt (debiterad), €]]*100/Tasaus[[#This Row],[Inkomstskattesats 2022]]</f>
        <v>23113827.999999996</v>
      </c>
      <c r="H96" s="272">
        <f>Tasaus[[#This Row],[Beskattningsbar inkomst (kommunalskatt), €]]*($E$11/100)</f>
        <v>1703489.1236</v>
      </c>
      <c r="I96" s="14">
        <v>667708.57506928581</v>
      </c>
      <c r="J96" s="15">
        <v>277624.71455000003</v>
      </c>
      <c r="K96" s="15">
        <f>SUM(Tasaus[[#This Row],[Kalkylerad kommunalskatt, €]:[Kalkylerad fastighetsskatt, €]])</f>
        <v>2648822.4132192861</v>
      </c>
      <c r="L96" s="15">
        <f>Tasaus[[#This Row],[Kalkylerad skatteinkomst sammanlagt, €]]/Tasaus[[#This Row],[Invånarantal 31.12.2021]]</f>
        <v>1465.0566444796937</v>
      </c>
      <c r="M96" s="34">
        <f>$L$11-Tasaus[[#This Row],[Kalkylerad skatteinkomst sammanlagt, €/invånare (=utjämningsgräns)]]</f>
        <v>491.89335552030639</v>
      </c>
      <c r="N96" s="377">
        <f>IF(Tasaus[[#This Row],[Differens = utjämningsgränsen - kalkylerad skatteinkomst, €/inv]]&gt;0,(Tasaus[[#This Row],[Differens = utjämningsgränsen - kalkylerad skatteinkomst, €/inv]]*$B$7),(Tasaus[[#This Row],[Differens = utjämningsgränsen - kalkylerad skatteinkomst, €/inv]]*$B$8))</f>
        <v>442.70401996827576</v>
      </c>
      <c r="O96" s="378">
        <f>Tasaus[[#This Row],[Utjämning,  €/invånare]]*Tasaus[[#This Row],[Invånarantal 31.12.2021]]</f>
        <v>800408.86810264259</v>
      </c>
      <c r="Q96" s="116"/>
      <c r="R96" s="117"/>
      <c r="S96" s="118"/>
    </row>
    <row r="97" spans="1:19">
      <c r="A97" s="269">
        <v>256</v>
      </c>
      <c r="B97" s="13" t="s">
        <v>88</v>
      </c>
      <c r="C97" s="270">
        <v>1581</v>
      </c>
      <c r="D97" s="271">
        <v>21.5</v>
      </c>
      <c r="E97" s="271">
        <f>Tasaus[[#This Row],[Inkomstskattesats 2022]]-12.64</f>
        <v>8.86</v>
      </c>
      <c r="F97" s="14">
        <v>3978735.98</v>
      </c>
      <c r="G97" s="14">
        <f>Tasaus[[#This Row],[Kommunalskatt (debiterad), €]]*100/Tasaus[[#This Row],[Inkomstskattesats 2022]]</f>
        <v>18505748.744186047</v>
      </c>
      <c r="H97" s="272">
        <f>Tasaus[[#This Row],[Beskattningsbar inkomst (kommunalskatt), €]]*($E$11/100)</f>
        <v>1363873.6824465119</v>
      </c>
      <c r="I97" s="14">
        <v>580000.70452042739</v>
      </c>
      <c r="J97" s="15">
        <v>203503.89835</v>
      </c>
      <c r="K97" s="15">
        <f>SUM(Tasaus[[#This Row],[Kalkylerad kommunalskatt, €]:[Kalkylerad fastighetsskatt, €]])</f>
        <v>2147378.2853169395</v>
      </c>
      <c r="L97" s="15">
        <f>Tasaus[[#This Row],[Kalkylerad skatteinkomst sammanlagt, €]]/Tasaus[[#This Row],[Invånarantal 31.12.2021]]</f>
        <v>1358.240534672321</v>
      </c>
      <c r="M97" s="34">
        <f>$L$11-Tasaus[[#This Row],[Kalkylerad skatteinkomst sammanlagt, €/invånare (=utjämningsgräns)]]</f>
        <v>598.70946532767903</v>
      </c>
      <c r="N97" s="377">
        <f>IF(Tasaus[[#This Row],[Differens = utjämningsgränsen - kalkylerad skatteinkomst, €/inv]]&gt;0,(Tasaus[[#This Row],[Differens = utjämningsgränsen - kalkylerad skatteinkomst, €/inv]]*$B$7),(Tasaus[[#This Row],[Differens = utjämningsgränsen - kalkylerad skatteinkomst, €/inv]]*$B$8))</f>
        <v>538.83851879491112</v>
      </c>
      <c r="O97" s="378">
        <f>Tasaus[[#This Row],[Utjämning,  €/invånare]]*Tasaus[[#This Row],[Invånarantal 31.12.2021]]</f>
        <v>851903.69821475446</v>
      </c>
      <c r="Q97" s="116"/>
      <c r="R97" s="117"/>
      <c r="S97" s="118"/>
    </row>
    <row r="98" spans="1:19">
      <c r="A98" s="269">
        <v>257</v>
      </c>
      <c r="B98" s="13" t="s">
        <v>849</v>
      </c>
      <c r="C98" s="270">
        <v>40433</v>
      </c>
      <c r="D98" s="271">
        <v>19.75</v>
      </c>
      <c r="E98" s="271">
        <f>Tasaus[[#This Row],[Inkomstskattesats 2022]]-12.64</f>
        <v>7.1099999999999994</v>
      </c>
      <c r="F98" s="14">
        <v>202863211.78999999</v>
      </c>
      <c r="G98" s="14">
        <f>Tasaus[[#This Row],[Kommunalskatt (debiterad), €]]*100/Tasaus[[#This Row],[Inkomstskattesats 2022]]</f>
        <v>1027155502.7341772</v>
      </c>
      <c r="H98" s="272">
        <f>Tasaus[[#This Row],[Beskattningsbar inkomst (kommunalskatt), €]]*($E$11/100)</f>
        <v>75701360.551508874</v>
      </c>
      <c r="I98" s="14">
        <v>5573223.792370066</v>
      </c>
      <c r="J98" s="15">
        <v>7426716.1007000012</v>
      </c>
      <c r="K98" s="15">
        <f>SUM(Tasaus[[#This Row],[Kalkylerad kommunalskatt, €]:[Kalkylerad fastighetsskatt, €]])</f>
        <v>88701300.444578946</v>
      </c>
      <c r="L98" s="15">
        <f>Tasaus[[#This Row],[Kalkylerad skatteinkomst sammanlagt, €]]/Tasaus[[#This Row],[Invånarantal 31.12.2021]]</f>
        <v>2193.7847907545556</v>
      </c>
      <c r="M98" s="34">
        <f>$L$11-Tasaus[[#This Row],[Kalkylerad skatteinkomst sammanlagt, €/invånare (=utjämningsgräns)]]</f>
        <v>-236.83479075455557</v>
      </c>
      <c r="N98" s="377">
        <f>IF(Tasaus[[#This Row],[Differens = utjämningsgränsen - kalkylerad skatteinkomst, €/inv]]&gt;0,(Tasaus[[#This Row],[Differens = utjämningsgränsen - kalkylerad skatteinkomst, €/inv]]*$B$7),(Tasaus[[#This Row],[Differens = utjämningsgränsen - kalkylerad skatteinkomst, €/inv]]*$B$8))</f>
        <v>-23.683479075455558</v>
      </c>
      <c r="O98" s="378">
        <f>Tasaus[[#This Row],[Utjämning,  €/invånare]]*Tasaus[[#This Row],[Invånarantal 31.12.2021]]</f>
        <v>-957594.10945789458</v>
      </c>
      <c r="Q98" s="116"/>
      <c r="R98" s="117"/>
      <c r="S98" s="118"/>
    </row>
    <row r="99" spans="1:19">
      <c r="A99" s="269">
        <v>260</v>
      </c>
      <c r="B99" s="13" t="s">
        <v>90</v>
      </c>
      <c r="C99" s="270">
        <v>9877</v>
      </c>
      <c r="D99" s="271">
        <v>20.75</v>
      </c>
      <c r="E99" s="271">
        <f>Tasaus[[#This Row],[Inkomstskattesats 2022]]-12.64</f>
        <v>8.11</v>
      </c>
      <c r="F99" s="14">
        <v>27405727.600000001</v>
      </c>
      <c r="G99" s="14">
        <f>Tasaus[[#This Row],[Kommunalskatt (debiterad), €]]*100/Tasaus[[#This Row],[Inkomstskattesats 2022]]</f>
        <v>132075795.6626506</v>
      </c>
      <c r="H99" s="272">
        <f>Tasaus[[#This Row],[Beskattningsbar inkomst (kommunalskatt), €]]*($E$11/100)</f>
        <v>9733986.1403373517</v>
      </c>
      <c r="I99" s="14">
        <v>2190078.8525294792</v>
      </c>
      <c r="J99" s="15">
        <v>1549954.2536000002</v>
      </c>
      <c r="K99" s="15">
        <f>SUM(Tasaus[[#This Row],[Kalkylerad kommunalskatt, €]:[Kalkylerad fastighetsskatt, €]])</f>
        <v>13474019.24646683</v>
      </c>
      <c r="L99" s="15">
        <f>Tasaus[[#This Row],[Kalkylerad skatteinkomst sammanlagt, €]]/Tasaus[[#This Row],[Invånarantal 31.12.2021]]</f>
        <v>1364.1813553170832</v>
      </c>
      <c r="M99" s="34">
        <f>$L$11-Tasaus[[#This Row],[Kalkylerad skatteinkomst sammanlagt, €/invånare (=utjämningsgräns)]]</f>
        <v>592.76864468291683</v>
      </c>
      <c r="N99" s="377">
        <f>IF(Tasaus[[#This Row],[Differens = utjämningsgränsen - kalkylerad skatteinkomst, €/inv]]&gt;0,(Tasaus[[#This Row],[Differens = utjämningsgränsen - kalkylerad skatteinkomst, €/inv]]*$B$7),(Tasaus[[#This Row],[Differens = utjämningsgränsen - kalkylerad skatteinkomst, €/inv]]*$B$8))</f>
        <v>533.49178021462512</v>
      </c>
      <c r="O99" s="378">
        <f>Tasaus[[#This Row],[Utjämning,  €/invånare]]*Tasaus[[#This Row],[Invånarantal 31.12.2021]]</f>
        <v>5269298.3131798524</v>
      </c>
      <c r="Q99" s="116"/>
      <c r="R99" s="117"/>
      <c r="S99" s="118"/>
    </row>
    <row r="100" spans="1:19">
      <c r="A100" s="269">
        <v>261</v>
      </c>
      <c r="B100" s="13" t="s">
        <v>91</v>
      </c>
      <c r="C100" s="270">
        <v>6523</v>
      </c>
      <c r="D100" s="271">
        <v>20.25</v>
      </c>
      <c r="E100" s="271">
        <f>Tasaus[[#This Row],[Inkomstskattesats 2022]]-12.64</f>
        <v>7.6099999999999994</v>
      </c>
      <c r="F100" s="14">
        <v>23582899.739999998</v>
      </c>
      <c r="G100" s="14">
        <f>Tasaus[[#This Row],[Kommunalskatt (debiterad), €]]*100/Tasaus[[#This Row],[Inkomstskattesats 2022]]</f>
        <v>116458764.14814815</v>
      </c>
      <c r="H100" s="272">
        <f>Tasaus[[#This Row],[Beskattningsbar inkomst (kommunalskatt), €]]*($E$11/100)</f>
        <v>8583010.9177185204</v>
      </c>
      <c r="I100" s="14">
        <v>3730189.2433099258</v>
      </c>
      <c r="J100" s="15">
        <v>3704219.3815000001</v>
      </c>
      <c r="K100" s="15">
        <f>SUM(Tasaus[[#This Row],[Kalkylerad kommunalskatt, €]:[Kalkylerad fastighetsskatt, €]])</f>
        <v>16017419.542528447</v>
      </c>
      <c r="L100" s="15">
        <f>Tasaus[[#This Row],[Kalkylerad skatteinkomst sammanlagt, €]]/Tasaus[[#This Row],[Invånarantal 31.12.2021]]</f>
        <v>2455.5295941328295</v>
      </c>
      <c r="M100" s="34">
        <f>$L$11-Tasaus[[#This Row],[Kalkylerad skatteinkomst sammanlagt, €/invånare (=utjämningsgräns)]]</f>
        <v>-498.57959413282947</v>
      </c>
      <c r="N100" s="377">
        <f>IF(Tasaus[[#This Row],[Differens = utjämningsgränsen - kalkylerad skatteinkomst, €/inv]]&gt;0,(Tasaus[[#This Row],[Differens = utjämningsgränsen - kalkylerad skatteinkomst, €/inv]]*$B$7),(Tasaus[[#This Row],[Differens = utjämningsgränsen - kalkylerad skatteinkomst, €/inv]]*$B$8))</f>
        <v>-49.857959413282948</v>
      </c>
      <c r="O100" s="378">
        <f>Tasaus[[#This Row],[Utjämning,  €/invånare]]*Tasaus[[#This Row],[Invånarantal 31.12.2021]]</f>
        <v>-325223.46925284469</v>
      </c>
      <c r="Q100" s="116"/>
      <c r="R100" s="117"/>
      <c r="S100" s="118"/>
    </row>
    <row r="101" spans="1:19">
      <c r="A101" s="269">
        <v>263</v>
      </c>
      <c r="B101" s="13" t="s">
        <v>92</v>
      </c>
      <c r="C101" s="270">
        <v>7759</v>
      </c>
      <c r="D101" s="271">
        <v>21.75</v>
      </c>
      <c r="E101" s="271">
        <f>Tasaus[[#This Row],[Inkomstskattesats 2022]]-12.64</f>
        <v>9.11</v>
      </c>
      <c r="F101" s="14">
        <v>21962361.18</v>
      </c>
      <c r="G101" s="14">
        <f>Tasaus[[#This Row],[Kommunalskatt (debiterad), €]]*100/Tasaus[[#This Row],[Inkomstskattesats 2022]]</f>
        <v>100976373.24137931</v>
      </c>
      <c r="H101" s="272">
        <f>Tasaus[[#This Row],[Beskattningsbar inkomst (kommunalskatt), €]]*($E$11/100)</f>
        <v>7441958.7078896565</v>
      </c>
      <c r="I101" s="14">
        <v>1831874.6542675011</v>
      </c>
      <c r="J101" s="15">
        <v>907781.88010000018</v>
      </c>
      <c r="K101" s="15">
        <f>SUM(Tasaus[[#This Row],[Kalkylerad kommunalskatt, €]:[Kalkylerad fastighetsskatt, €]])</f>
        <v>10181615.242257159</v>
      </c>
      <c r="L101" s="15">
        <f>Tasaus[[#This Row],[Kalkylerad skatteinkomst sammanlagt, €]]/Tasaus[[#This Row],[Invånarantal 31.12.2021]]</f>
        <v>1312.2329220591776</v>
      </c>
      <c r="M101" s="34">
        <f>$L$11-Tasaus[[#This Row],[Kalkylerad skatteinkomst sammanlagt, €/invånare (=utjämningsgräns)]]</f>
        <v>644.71707794082249</v>
      </c>
      <c r="N101" s="377">
        <f>IF(Tasaus[[#This Row],[Differens = utjämningsgränsen - kalkylerad skatteinkomst, €/inv]]&gt;0,(Tasaus[[#This Row],[Differens = utjämningsgränsen - kalkylerad skatteinkomst, €/inv]]*$B$7),(Tasaus[[#This Row],[Differens = utjämningsgränsen - kalkylerad skatteinkomst, €/inv]]*$B$8))</f>
        <v>580.24537014674024</v>
      </c>
      <c r="O101" s="378">
        <f>Tasaus[[#This Row],[Utjämning,  €/invånare]]*Tasaus[[#This Row],[Invånarantal 31.12.2021]]</f>
        <v>4502123.8269685572</v>
      </c>
      <c r="Q101" s="116"/>
      <c r="R101" s="117"/>
      <c r="S101" s="118"/>
    </row>
    <row r="102" spans="1:19">
      <c r="A102" s="269">
        <v>265</v>
      </c>
      <c r="B102" s="13" t="s">
        <v>93</v>
      </c>
      <c r="C102" s="270">
        <v>1088</v>
      </c>
      <c r="D102" s="271">
        <v>21.75</v>
      </c>
      <c r="E102" s="271">
        <f>Tasaus[[#This Row],[Inkomstskattesats 2022]]-12.64</f>
        <v>9.11</v>
      </c>
      <c r="F102" s="14">
        <v>2740219.96</v>
      </c>
      <c r="G102" s="14">
        <f>Tasaus[[#This Row],[Kommunalskatt (debiterad), €]]*100/Tasaus[[#This Row],[Inkomstskattesats 2022]]</f>
        <v>12598712.459770115</v>
      </c>
      <c r="H102" s="272">
        <f>Tasaus[[#This Row],[Beskattningsbar inkomst (kommunalskatt), €]]*($E$11/100)</f>
        <v>928525.10828505771</v>
      </c>
      <c r="I102" s="14">
        <v>580977.16826093011</v>
      </c>
      <c r="J102" s="15">
        <v>227730.92445000002</v>
      </c>
      <c r="K102" s="15">
        <f>SUM(Tasaus[[#This Row],[Kalkylerad kommunalskatt, €]:[Kalkylerad fastighetsskatt, €]])</f>
        <v>1737233.200995988</v>
      </c>
      <c r="L102" s="15">
        <f>Tasaus[[#This Row],[Kalkylerad skatteinkomst sammanlagt, €]]/Tasaus[[#This Row],[Invånarantal 31.12.2021]]</f>
        <v>1596.7216920919006</v>
      </c>
      <c r="M102" s="34">
        <f>$L$11-Tasaus[[#This Row],[Kalkylerad skatteinkomst sammanlagt, €/invånare (=utjämningsgräns)]]</f>
        <v>360.2283079080994</v>
      </c>
      <c r="N102" s="377">
        <f>IF(Tasaus[[#This Row],[Differens = utjämningsgränsen - kalkylerad skatteinkomst, €/inv]]&gt;0,(Tasaus[[#This Row],[Differens = utjämningsgränsen - kalkylerad skatteinkomst, €/inv]]*$B$7),(Tasaus[[#This Row],[Differens = utjämningsgränsen - kalkylerad skatteinkomst, €/inv]]*$B$8))</f>
        <v>324.20547711728949</v>
      </c>
      <c r="O102" s="378">
        <f>Tasaus[[#This Row],[Utjämning,  €/invånare]]*Tasaus[[#This Row],[Invånarantal 31.12.2021]]</f>
        <v>352735.55910361098</v>
      </c>
      <c r="Q102" s="116"/>
      <c r="R102" s="117"/>
      <c r="S102" s="118"/>
    </row>
    <row r="103" spans="1:19">
      <c r="A103" s="269">
        <v>271</v>
      </c>
      <c r="B103" s="13" t="s">
        <v>850</v>
      </c>
      <c r="C103" s="270">
        <v>6951</v>
      </c>
      <c r="D103" s="271">
        <v>21.75</v>
      </c>
      <c r="E103" s="271">
        <f>Tasaus[[#This Row],[Inkomstskattesats 2022]]-12.64</f>
        <v>9.11</v>
      </c>
      <c r="F103" s="14">
        <v>23648932.789999999</v>
      </c>
      <c r="G103" s="14">
        <f>Tasaus[[#This Row],[Kommunalskatt (debiterad), €]]*100/Tasaus[[#This Row],[Inkomstskattesats 2022]]</f>
        <v>108730725.47126436</v>
      </c>
      <c r="H103" s="272">
        <f>Tasaus[[#This Row],[Beskattningsbar inkomst (kommunalskatt), €]]*($E$11/100)</f>
        <v>8013454.4672321854</v>
      </c>
      <c r="I103" s="14">
        <v>1226846.0694592379</v>
      </c>
      <c r="J103" s="15">
        <v>1052160.4388000001</v>
      </c>
      <c r="K103" s="15">
        <f>SUM(Tasaus[[#This Row],[Kalkylerad kommunalskatt, €]:[Kalkylerad fastighetsskatt, €]])</f>
        <v>10292460.975491423</v>
      </c>
      <c r="L103" s="15">
        <f>Tasaus[[#This Row],[Kalkylerad skatteinkomst sammanlagt, €]]/Tasaus[[#This Row],[Invånarantal 31.12.2021]]</f>
        <v>1480.7165840154544</v>
      </c>
      <c r="M103" s="34">
        <f>$L$11-Tasaus[[#This Row],[Kalkylerad skatteinkomst sammanlagt, €/invånare (=utjämningsgräns)]]</f>
        <v>476.23341598454567</v>
      </c>
      <c r="N103" s="377">
        <f>IF(Tasaus[[#This Row],[Differens = utjämningsgränsen - kalkylerad skatteinkomst, €/inv]]&gt;0,(Tasaus[[#This Row],[Differens = utjämningsgränsen - kalkylerad skatteinkomst, €/inv]]*$B$7),(Tasaus[[#This Row],[Differens = utjämningsgränsen - kalkylerad skatteinkomst, €/inv]]*$B$8))</f>
        <v>428.61007438609113</v>
      </c>
      <c r="O103" s="378">
        <f>Tasaus[[#This Row],[Utjämning,  €/invånare]]*Tasaus[[#This Row],[Invånarantal 31.12.2021]]</f>
        <v>2979268.6270577195</v>
      </c>
      <c r="Q103" s="116"/>
      <c r="R103" s="117"/>
      <c r="S103" s="118"/>
    </row>
    <row r="104" spans="1:19">
      <c r="A104" s="269">
        <v>272</v>
      </c>
      <c r="B104" s="13" t="s">
        <v>851</v>
      </c>
      <c r="C104" s="270">
        <v>47909</v>
      </c>
      <c r="D104" s="271">
        <v>21.5</v>
      </c>
      <c r="E104" s="271">
        <f>Tasaus[[#This Row],[Inkomstskattesats 2022]]-12.64</f>
        <v>8.86</v>
      </c>
      <c r="F104" s="14">
        <v>178826501.49000001</v>
      </c>
      <c r="G104" s="14">
        <f>Tasaus[[#This Row],[Kommunalskatt (debiterad), €]]*100/Tasaus[[#This Row],[Inkomstskattesats 2022]]</f>
        <v>831751169.72093022</v>
      </c>
      <c r="H104" s="272">
        <f>Tasaus[[#This Row],[Beskattningsbar inkomst (kommunalskatt), €]]*($E$11/100)</f>
        <v>61300061.20843257</v>
      </c>
      <c r="I104" s="14">
        <v>15540407.083533524</v>
      </c>
      <c r="J104" s="15">
        <v>6805407.0204499997</v>
      </c>
      <c r="K104" s="15">
        <f>SUM(Tasaus[[#This Row],[Kalkylerad kommunalskatt, €]:[Kalkylerad fastighetsskatt, €]])</f>
        <v>83645875.312416092</v>
      </c>
      <c r="L104" s="15">
        <f>Tasaus[[#This Row],[Kalkylerad skatteinkomst sammanlagt, €]]/Tasaus[[#This Row],[Invånarantal 31.12.2021]]</f>
        <v>1745.9323991821179</v>
      </c>
      <c r="M104" s="34">
        <f>$L$11-Tasaus[[#This Row],[Kalkylerad skatteinkomst sammanlagt, €/invånare (=utjämningsgräns)]]</f>
        <v>211.01760081788211</v>
      </c>
      <c r="N104" s="377">
        <f>IF(Tasaus[[#This Row],[Differens = utjämningsgränsen - kalkylerad skatteinkomst, €/inv]]&gt;0,(Tasaus[[#This Row],[Differens = utjämningsgränsen - kalkylerad skatteinkomst, €/inv]]*$B$7),(Tasaus[[#This Row],[Differens = utjämningsgränsen - kalkylerad skatteinkomst, €/inv]]*$B$8))</f>
        <v>189.91584073609391</v>
      </c>
      <c r="O104" s="378">
        <f>Tasaus[[#This Row],[Utjämning,  €/invånare]]*Tasaus[[#This Row],[Invånarantal 31.12.2021]]</f>
        <v>9098678.0138255227</v>
      </c>
      <c r="Q104" s="116"/>
      <c r="R104" s="117"/>
      <c r="S104" s="118"/>
    </row>
    <row r="105" spans="1:19">
      <c r="A105" s="269">
        <v>273</v>
      </c>
      <c r="B105" s="13" t="s">
        <v>96</v>
      </c>
      <c r="C105" s="270">
        <v>3989</v>
      </c>
      <c r="D105" s="271">
        <v>20.5</v>
      </c>
      <c r="E105" s="271">
        <f>Tasaus[[#This Row],[Inkomstskattesats 2022]]-12.64</f>
        <v>7.8599999999999994</v>
      </c>
      <c r="F105" s="14">
        <v>12866419.880000001</v>
      </c>
      <c r="G105" s="14">
        <f>Tasaus[[#This Row],[Kommunalskatt (debiterad), €]]*100/Tasaus[[#This Row],[Inkomstskattesats 2022]]</f>
        <v>62763023.804878049</v>
      </c>
      <c r="H105" s="272">
        <f>Tasaus[[#This Row],[Beskattningsbar inkomst (kommunalskatt), €]]*($E$11/100)</f>
        <v>4625634.8544195136</v>
      </c>
      <c r="I105" s="14">
        <v>833859.45360958029</v>
      </c>
      <c r="J105" s="15">
        <v>2056974.2205000003</v>
      </c>
      <c r="K105" s="15">
        <f>SUM(Tasaus[[#This Row],[Kalkylerad kommunalskatt, €]:[Kalkylerad fastighetsskatt, €]])</f>
        <v>7516468.5285290945</v>
      </c>
      <c r="L105" s="15">
        <f>Tasaus[[#This Row],[Kalkylerad skatteinkomst sammanlagt, €]]/Tasaus[[#This Row],[Invånarantal 31.12.2021]]</f>
        <v>1884.298954256479</v>
      </c>
      <c r="M105" s="34">
        <f>$L$11-Tasaus[[#This Row],[Kalkylerad skatteinkomst sammanlagt, €/invånare (=utjämningsgräns)]]</f>
        <v>72.651045743521081</v>
      </c>
      <c r="N105" s="377">
        <f>IF(Tasaus[[#This Row],[Differens = utjämningsgränsen - kalkylerad skatteinkomst, €/inv]]&gt;0,(Tasaus[[#This Row],[Differens = utjämningsgränsen - kalkylerad skatteinkomst, €/inv]]*$B$7),(Tasaus[[#This Row],[Differens = utjämningsgränsen - kalkylerad skatteinkomst, €/inv]]*$B$8))</f>
        <v>65.385941169168973</v>
      </c>
      <c r="O105" s="378">
        <f>Tasaus[[#This Row],[Utjämning,  €/invånare]]*Tasaus[[#This Row],[Invånarantal 31.12.2021]]</f>
        <v>260824.51932381504</v>
      </c>
      <c r="Q105" s="116"/>
      <c r="R105" s="117"/>
      <c r="S105" s="118"/>
    </row>
    <row r="106" spans="1:19">
      <c r="A106" s="269">
        <v>275</v>
      </c>
      <c r="B106" s="13" t="s">
        <v>97</v>
      </c>
      <c r="C106" s="270">
        <v>2586</v>
      </c>
      <c r="D106" s="271">
        <v>22</v>
      </c>
      <c r="E106" s="271">
        <f>Tasaus[[#This Row],[Inkomstskattesats 2022]]-12.64</f>
        <v>9.36</v>
      </c>
      <c r="F106" s="14">
        <v>7598774.4500000002</v>
      </c>
      <c r="G106" s="14">
        <f>Tasaus[[#This Row],[Kommunalskatt (debiterad), €]]*100/Tasaus[[#This Row],[Inkomstskattesats 2022]]</f>
        <v>34539883.863636367</v>
      </c>
      <c r="H106" s="272">
        <f>Tasaus[[#This Row],[Beskattningsbar inkomst (kommunalskatt), €]]*($E$11/100)</f>
        <v>2545589.440750001</v>
      </c>
      <c r="I106" s="14">
        <v>727738.55023256072</v>
      </c>
      <c r="J106" s="15">
        <v>405499.52570000006</v>
      </c>
      <c r="K106" s="15">
        <f>SUM(Tasaus[[#This Row],[Kalkylerad kommunalskatt, €]:[Kalkylerad fastighetsskatt, €]])</f>
        <v>3678827.516682562</v>
      </c>
      <c r="L106" s="15">
        <f>Tasaus[[#This Row],[Kalkylerad skatteinkomst sammanlagt, €]]/Tasaus[[#This Row],[Invånarantal 31.12.2021]]</f>
        <v>1422.5937806197069</v>
      </c>
      <c r="M106" s="34">
        <f>$L$11-Tasaus[[#This Row],[Kalkylerad skatteinkomst sammanlagt, €/invånare (=utjämningsgräns)]]</f>
        <v>534.35621938029317</v>
      </c>
      <c r="N106" s="377">
        <f>IF(Tasaus[[#This Row],[Differens = utjämningsgränsen - kalkylerad skatteinkomst, €/inv]]&gt;0,(Tasaus[[#This Row],[Differens = utjämningsgränsen - kalkylerad skatteinkomst, €/inv]]*$B$7),(Tasaus[[#This Row],[Differens = utjämningsgränsen - kalkylerad skatteinkomst, €/inv]]*$B$8))</f>
        <v>480.92059744226384</v>
      </c>
      <c r="O106" s="378">
        <f>Tasaus[[#This Row],[Utjämning,  €/invånare]]*Tasaus[[#This Row],[Invånarantal 31.12.2021]]</f>
        <v>1243660.6649856942</v>
      </c>
      <c r="Q106" s="116"/>
      <c r="R106" s="117"/>
      <c r="S106" s="118"/>
    </row>
    <row r="107" spans="1:19">
      <c r="A107" s="269">
        <v>276</v>
      </c>
      <c r="B107" s="13" t="s">
        <v>98</v>
      </c>
      <c r="C107" s="270">
        <v>15035</v>
      </c>
      <c r="D107" s="271">
        <v>20.5</v>
      </c>
      <c r="E107" s="271">
        <f>Tasaus[[#This Row],[Inkomstskattesats 2022]]-12.64</f>
        <v>7.8599999999999994</v>
      </c>
      <c r="F107" s="14">
        <v>53838516.539999999</v>
      </c>
      <c r="G107" s="14">
        <f>Tasaus[[#This Row],[Kommunalskatt (debiterad), €]]*100/Tasaus[[#This Row],[Inkomstskattesats 2022]]</f>
        <v>262626909.9512195</v>
      </c>
      <c r="H107" s="272">
        <f>Tasaus[[#This Row],[Beskattningsbar inkomst (kommunalskatt), €]]*($E$11/100)</f>
        <v>19355603.26340488</v>
      </c>
      <c r="I107" s="14">
        <v>2530279.6133003267</v>
      </c>
      <c r="J107" s="15">
        <v>1555763.93325</v>
      </c>
      <c r="K107" s="15">
        <f>SUM(Tasaus[[#This Row],[Kalkylerad kommunalskatt, €]:[Kalkylerad fastighetsskatt, €]])</f>
        <v>23441646.809955206</v>
      </c>
      <c r="L107" s="15">
        <f>Tasaus[[#This Row],[Kalkylerad skatteinkomst sammanlagt, €]]/Tasaus[[#This Row],[Invånarantal 31.12.2021]]</f>
        <v>1559.1384642471039</v>
      </c>
      <c r="M107" s="34">
        <f>$L$11-Tasaus[[#This Row],[Kalkylerad skatteinkomst sammanlagt, €/invånare (=utjämningsgräns)]]</f>
        <v>397.81153575289613</v>
      </c>
      <c r="N107" s="377">
        <f>IF(Tasaus[[#This Row],[Differens = utjämningsgränsen - kalkylerad skatteinkomst, €/inv]]&gt;0,(Tasaus[[#This Row],[Differens = utjämningsgränsen - kalkylerad skatteinkomst, €/inv]]*$B$7),(Tasaus[[#This Row],[Differens = utjämningsgränsen - kalkylerad skatteinkomst, €/inv]]*$B$8))</f>
        <v>358.03038217760655</v>
      </c>
      <c r="O107" s="378">
        <f>Tasaus[[#This Row],[Utjämning,  €/invånare]]*Tasaus[[#This Row],[Invånarantal 31.12.2021]]</f>
        <v>5382986.7960403142</v>
      </c>
      <c r="Q107" s="116"/>
      <c r="R107" s="117"/>
      <c r="S107" s="118"/>
    </row>
    <row r="108" spans="1:19">
      <c r="A108" s="269">
        <v>280</v>
      </c>
      <c r="B108" s="13" t="s">
        <v>99</v>
      </c>
      <c r="C108" s="270">
        <v>2050</v>
      </c>
      <c r="D108" s="271">
        <v>22</v>
      </c>
      <c r="E108" s="271">
        <f>Tasaus[[#This Row],[Inkomstskattesats 2022]]-12.64</f>
        <v>9.36</v>
      </c>
      <c r="F108" s="14">
        <v>6166154.8300000001</v>
      </c>
      <c r="G108" s="14">
        <f>Tasaus[[#This Row],[Kommunalskatt (debiterad), €]]*100/Tasaus[[#This Row],[Inkomstskattesats 2022]]</f>
        <v>28027976.5</v>
      </c>
      <c r="H108" s="272">
        <f>Tasaus[[#This Row],[Beskattningsbar inkomst (kommunalskatt), €]]*($E$11/100)</f>
        <v>2065661.8680500004</v>
      </c>
      <c r="I108" s="14">
        <v>528998.41980176361</v>
      </c>
      <c r="J108" s="15">
        <v>390860.79525000002</v>
      </c>
      <c r="K108" s="15">
        <f>SUM(Tasaus[[#This Row],[Kalkylerad kommunalskatt, €]:[Kalkylerad fastighetsskatt, €]])</f>
        <v>2985521.0831017639</v>
      </c>
      <c r="L108" s="15">
        <f>Tasaus[[#This Row],[Kalkylerad skatteinkomst sammanlagt, €]]/Tasaus[[#This Row],[Invånarantal 31.12.2021]]</f>
        <v>1456.3517478545189</v>
      </c>
      <c r="M108" s="34">
        <f>$L$11-Tasaus[[#This Row],[Kalkylerad skatteinkomst sammanlagt, €/invånare (=utjämningsgräns)]]</f>
        <v>500.59825214548118</v>
      </c>
      <c r="N108" s="377">
        <f>IF(Tasaus[[#This Row],[Differens = utjämningsgränsen - kalkylerad skatteinkomst, €/inv]]&gt;0,(Tasaus[[#This Row],[Differens = utjämningsgränsen - kalkylerad skatteinkomst, €/inv]]*$B$7),(Tasaus[[#This Row],[Differens = utjämningsgränsen - kalkylerad skatteinkomst, €/inv]]*$B$8))</f>
        <v>450.5384269309331</v>
      </c>
      <c r="O108" s="378">
        <f>Tasaus[[#This Row],[Utjämning,  €/invånare]]*Tasaus[[#This Row],[Invånarantal 31.12.2021]]</f>
        <v>923603.7752084129</v>
      </c>
      <c r="Q108" s="116"/>
      <c r="R108" s="117"/>
      <c r="S108" s="118"/>
    </row>
    <row r="109" spans="1:19">
      <c r="A109" s="269">
        <v>284</v>
      </c>
      <c r="B109" s="13" t="s">
        <v>100</v>
      </c>
      <c r="C109" s="270">
        <v>2271</v>
      </c>
      <c r="D109" s="271">
        <v>20</v>
      </c>
      <c r="E109" s="271">
        <f>Tasaus[[#This Row],[Inkomstskattesats 2022]]-12.64</f>
        <v>7.3599999999999994</v>
      </c>
      <c r="F109" s="14">
        <v>6717259.6299999999</v>
      </c>
      <c r="G109" s="14">
        <f>Tasaus[[#This Row],[Kommunalskatt (debiterad), €]]*100/Tasaus[[#This Row],[Inkomstskattesats 2022]]</f>
        <v>33586298.149999999</v>
      </c>
      <c r="H109" s="272">
        <f>Tasaus[[#This Row],[Beskattningsbar inkomst (kommunalskatt), €]]*($E$11/100)</f>
        <v>2475310.1736550005</v>
      </c>
      <c r="I109" s="14">
        <v>398544.37908637541</v>
      </c>
      <c r="J109" s="15">
        <v>331086.01920000004</v>
      </c>
      <c r="K109" s="15">
        <f>SUM(Tasaus[[#This Row],[Kalkylerad kommunalskatt, €]:[Kalkylerad fastighetsskatt, €]])</f>
        <v>3204940.5719413757</v>
      </c>
      <c r="L109" s="15">
        <f>Tasaus[[#This Row],[Kalkylerad skatteinkomst sammanlagt, €]]/Tasaus[[#This Row],[Invånarantal 31.12.2021]]</f>
        <v>1411.2463989173825</v>
      </c>
      <c r="M109" s="34">
        <f>$L$11-Tasaus[[#This Row],[Kalkylerad skatteinkomst sammanlagt, €/invånare (=utjämningsgräns)]]</f>
        <v>545.70360108261752</v>
      </c>
      <c r="N109" s="377">
        <f>IF(Tasaus[[#This Row],[Differens = utjämningsgränsen - kalkylerad skatteinkomst, €/inv]]&gt;0,(Tasaus[[#This Row],[Differens = utjämningsgränsen - kalkylerad skatteinkomst, €/inv]]*$B$7),(Tasaus[[#This Row],[Differens = utjämningsgränsen - kalkylerad skatteinkomst, €/inv]]*$B$8))</f>
        <v>491.13324097435577</v>
      </c>
      <c r="O109" s="378">
        <f>Tasaus[[#This Row],[Utjämning,  €/invånare]]*Tasaus[[#This Row],[Invånarantal 31.12.2021]]</f>
        <v>1115363.590252762</v>
      </c>
      <c r="Q109" s="116"/>
      <c r="R109" s="117"/>
      <c r="S109" s="118"/>
    </row>
    <row r="110" spans="1:19">
      <c r="A110" s="269">
        <v>285</v>
      </c>
      <c r="B110" s="13" t="s">
        <v>101</v>
      </c>
      <c r="C110" s="270">
        <v>51241</v>
      </c>
      <c r="D110" s="271">
        <v>22</v>
      </c>
      <c r="E110" s="271">
        <f>Tasaus[[#This Row],[Inkomstskattesats 2022]]-12.64</f>
        <v>9.36</v>
      </c>
      <c r="F110" s="14">
        <v>213470025.69</v>
      </c>
      <c r="G110" s="14">
        <f>Tasaus[[#This Row],[Kommunalskatt (debiterad), €]]*100/Tasaus[[#This Row],[Inkomstskattesats 2022]]</f>
        <v>970318298.59090912</v>
      </c>
      <c r="H110" s="272">
        <f>Tasaus[[#This Row],[Beskattningsbar inkomst (kommunalskatt), €]]*($E$11/100)</f>
        <v>71512458.606150016</v>
      </c>
      <c r="I110" s="14">
        <v>11784103.296833338</v>
      </c>
      <c r="J110" s="15">
        <v>7043174.7681000009</v>
      </c>
      <c r="K110" s="15">
        <f>SUM(Tasaus[[#This Row],[Kalkylerad kommunalskatt, €]:[Kalkylerad fastighetsskatt, €]])</f>
        <v>90339736.671083361</v>
      </c>
      <c r="L110" s="15">
        <f>Tasaus[[#This Row],[Kalkylerad skatteinkomst sammanlagt, €]]/Tasaus[[#This Row],[Invånarantal 31.12.2021]]</f>
        <v>1763.036175544649</v>
      </c>
      <c r="M110" s="34">
        <f>$L$11-Tasaus[[#This Row],[Kalkylerad skatteinkomst sammanlagt, €/invånare (=utjämningsgräns)]]</f>
        <v>193.913824455351</v>
      </c>
      <c r="N110" s="377">
        <f>IF(Tasaus[[#This Row],[Differens = utjämningsgränsen - kalkylerad skatteinkomst, €/inv]]&gt;0,(Tasaus[[#This Row],[Differens = utjämningsgränsen - kalkylerad skatteinkomst, €/inv]]*$B$7),(Tasaus[[#This Row],[Differens = utjämningsgränsen - kalkylerad skatteinkomst, €/inv]]*$B$8))</f>
        <v>174.5224420098159</v>
      </c>
      <c r="O110" s="378">
        <f>Tasaus[[#This Row],[Utjämning,  €/invånare]]*Tasaus[[#This Row],[Invånarantal 31.12.2021]]</f>
        <v>8942704.4510249775</v>
      </c>
      <c r="Q110" s="116"/>
      <c r="R110" s="117"/>
      <c r="S110" s="118"/>
    </row>
    <row r="111" spans="1:19">
      <c r="A111" s="269">
        <v>286</v>
      </c>
      <c r="B111" s="13" t="s">
        <v>102</v>
      </c>
      <c r="C111" s="270">
        <v>80454</v>
      </c>
      <c r="D111" s="271">
        <v>21.250000000000004</v>
      </c>
      <c r="E111" s="271">
        <f>Tasaus[[#This Row],[Inkomstskattesats 2022]]-12.64</f>
        <v>8.610000000000003</v>
      </c>
      <c r="F111" s="14">
        <v>315290770.47000003</v>
      </c>
      <c r="G111" s="14">
        <f>Tasaus[[#This Row],[Kommunalskatt (debiterad), €]]*100/Tasaus[[#This Row],[Inkomstskattesats 2022]]</f>
        <v>1483721272.8</v>
      </c>
      <c r="H111" s="272">
        <f>Tasaus[[#This Row],[Beskattningsbar inkomst (kommunalskatt), €]]*($E$11/100)</f>
        <v>109350257.80536002</v>
      </c>
      <c r="I111" s="14">
        <v>21483086.771699972</v>
      </c>
      <c r="J111" s="15">
        <v>11027694.447050001</v>
      </c>
      <c r="K111" s="15">
        <f>SUM(Tasaus[[#This Row],[Kalkylerad kommunalskatt, €]:[Kalkylerad fastighetsskatt, €]])</f>
        <v>141861039.02410999</v>
      </c>
      <c r="L111" s="15">
        <f>Tasaus[[#This Row],[Kalkylerad skatteinkomst sammanlagt, €]]/Tasaus[[#This Row],[Invånarantal 31.12.2021]]</f>
        <v>1763.2565071234492</v>
      </c>
      <c r="M111" s="34">
        <f>$L$11-Tasaus[[#This Row],[Kalkylerad skatteinkomst sammanlagt, €/invånare (=utjämningsgräns)]]</f>
        <v>193.69349287655086</v>
      </c>
      <c r="N111" s="377">
        <f>IF(Tasaus[[#This Row],[Differens = utjämningsgränsen - kalkylerad skatteinkomst, €/inv]]&gt;0,(Tasaus[[#This Row],[Differens = utjämningsgränsen - kalkylerad skatteinkomst, €/inv]]*$B$7),(Tasaus[[#This Row],[Differens = utjämningsgränsen - kalkylerad skatteinkomst, €/inv]]*$B$8))</f>
        <v>174.32414358889579</v>
      </c>
      <c r="O111" s="378">
        <f>Tasaus[[#This Row],[Utjämning,  €/invånare]]*Tasaus[[#This Row],[Invånarantal 31.12.2021]]</f>
        <v>14025074.648301022</v>
      </c>
      <c r="Q111" s="116"/>
      <c r="R111" s="117"/>
      <c r="S111" s="118"/>
    </row>
    <row r="112" spans="1:19">
      <c r="A112" s="269">
        <v>287</v>
      </c>
      <c r="B112" s="13" t="s">
        <v>852</v>
      </c>
      <c r="C112" s="270">
        <v>6380</v>
      </c>
      <c r="D112" s="271">
        <v>21.5</v>
      </c>
      <c r="E112" s="271">
        <f>Tasaus[[#This Row],[Inkomstskattesats 2022]]-12.64</f>
        <v>8.86</v>
      </c>
      <c r="F112" s="14">
        <v>22163793.100000001</v>
      </c>
      <c r="G112" s="14">
        <f>Tasaus[[#This Row],[Kommunalskatt (debiterad), €]]*100/Tasaus[[#This Row],[Inkomstskattesats 2022]]</f>
        <v>103087409.76744185</v>
      </c>
      <c r="H112" s="272">
        <f>Tasaus[[#This Row],[Beskattningsbar inkomst (kommunalskatt), €]]*($E$11/100)</f>
        <v>7597542.0998604661</v>
      </c>
      <c r="I112" s="14">
        <v>1280538.0482603021</v>
      </c>
      <c r="J112" s="15">
        <v>1116353.97915</v>
      </c>
      <c r="K112" s="15">
        <f>SUM(Tasaus[[#This Row],[Kalkylerad kommunalskatt, €]:[Kalkylerad fastighetsskatt, €]])</f>
        <v>9994434.1272707693</v>
      </c>
      <c r="L112" s="15">
        <f>Tasaus[[#This Row],[Kalkylerad skatteinkomst sammanlagt, €]]/Tasaus[[#This Row],[Invånarantal 31.12.2021]]</f>
        <v>1566.52572527755</v>
      </c>
      <c r="M112" s="34">
        <f>$L$11-Tasaus[[#This Row],[Kalkylerad skatteinkomst sammanlagt, €/invånare (=utjämningsgräns)]]</f>
        <v>390.42427472245004</v>
      </c>
      <c r="N112" s="377">
        <f>IF(Tasaus[[#This Row],[Differens = utjämningsgränsen - kalkylerad skatteinkomst, €/inv]]&gt;0,(Tasaus[[#This Row],[Differens = utjämningsgränsen - kalkylerad skatteinkomst, €/inv]]*$B$7),(Tasaus[[#This Row],[Differens = utjämningsgränsen - kalkylerad skatteinkomst, €/inv]]*$B$8))</f>
        <v>351.38184725020506</v>
      </c>
      <c r="O112" s="378">
        <f>Tasaus[[#This Row],[Utjämning,  €/invånare]]*Tasaus[[#This Row],[Invånarantal 31.12.2021]]</f>
        <v>2241816.1854563081</v>
      </c>
      <c r="Q112" s="116"/>
      <c r="R112" s="117"/>
      <c r="S112" s="118"/>
    </row>
    <row r="113" spans="1:19">
      <c r="A113" s="269">
        <v>288</v>
      </c>
      <c r="B113" s="13" t="s">
        <v>853</v>
      </c>
      <c r="C113" s="270">
        <v>6442</v>
      </c>
      <c r="D113" s="271">
        <v>21.999999999999996</v>
      </c>
      <c r="E113" s="271">
        <f>Tasaus[[#This Row],[Inkomstskattesats 2022]]-12.64</f>
        <v>9.3599999999999959</v>
      </c>
      <c r="F113" s="14">
        <v>22112343.32</v>
      </c>
      <c r="G113" s="14">
        <f>Tasaus[[#This Row],[Kommunalskatt (debiterad), €]]*100/Tasaus[[#This Row],[Inkomstskattesats 2022]]</f>
        <v>100510651.45454547</v>
      </c>
      <c r="H113" s="272">
        <f>Tasaus[[#This Row],[Beskattningsbar inkomst (kommunalskatt), €]]*($E$11/100)</f>
        <v>7407635.0122000026</v>
      </c>
      <c r="I113" s="14">
        <v>2025680.5225976936</v>
      </c>
      <c r="J113" s="15">
        <v>881255.31615000009</v>
      </c>
      <c r="K113" s="15">
        <f>SUM(Tasaus[[#This Row],[Kalkylerad kommunalskatt, €]:[Kalkylerad fastighetsskatt, €]])</f>
        <v>10314570.850947697</v>
      </c>
      <c r="L113" s="15">
        <f>Tasaus[[#This Row],[Kalkylerad skatteinkomst sammanlagt, €]]/Tasaus[[#This Row],[Invånarantal 31.12.2021]]</f>
        <v>1601.1441867351284</v>
      </c>
      <c r="M113" s="34">
        <f>$L$11-Tasaus[[#This Row],[Kalkylerad skatteinkomst sammanlagt, €/invånare (=utjämningsgräns)]]</f>
        <v>355.80581326487163</v>
      </c>
      <c r="N113" s="377">
        <f>IF(Tasaus[[#This Row],[Differens = utjämningsgränsen - kalkylerad skatteinkomst, €/inv]]&gt;0,(Tasaus[[#This Row],[Differens = utjämningsgränsen - kalkylerad skatteinkomst, €/inv]]*$B$7),(Tasaus[[#This Row],[Differens = utjämningsgränsen - kalkylerad skatteinkomst, €/inv]]*$B$8))</f>
        <v>320.22523193838447</v>
      </c>
      <c r="O113" s="378">
        <f>Tasaus[[#This Row],[Utjämning,  €/invånare]]*Tasaus[[#This Row],[Invånarantal 31.12.2021]]</f>
        <v>2062890.9441470727</v>
      </c>
      <c r="Q113" s="116"/>
      <c r="R113" s="117"/>
      <c r="S113" s="118"/>
    </row>
    <row r="114" spans="1:19">
      <c r="A114" s="269">
        <v>290</v>
      </c>
      <c r="B114" s="13" t="s">
        <v>105</v>
      </c>
      <c r="C114" s="270">
        <v>7928</v>
      </c>
      <c r="D114" s="271">
        <v>22</v>
      </c>
      <c r="E114" s="271">
        <f>Tasaus[[#This Row],[Inkomstskattesats 2022]]-12.64</f>
        <v>9.36</v>
      </c>
      <c r="F114" s="14">
        <v>24714313.350000001</v>
      </c>
      <c r="G114" s="14">
        <f>Tasaus[[#This Row],[Kommunalskatt (debiterad), €]]*100/Tasaus[[#This Row],[Inkomstskattesats 2022]]</f>
        <v>112337787.95454545</v>
      </c>
      <c r="H114" s="272">
        <f>Tasaus[[#This Row],[Beskattningsbar inkomst (kommunalskatt), €]]*($E$11/100)</f>
        <v>8279294.9722500015</v>
      </c>
      <c r="I114" s="14">
        <v>2908072.604849339</v>
      </c>
      <c r="J114" s="15">
        <v>1139533.1901500004</v>
      </c>
      <c r="K114" s="15">
        <f>SUM(Tasaus[[#This Row],[Kalkylerad kommunalskatt, €]:[Kalkylerad fastighetsskatt, €]])</f>
        <v>12326900.76724934</v>
      </c>
      <c r="L114" s="15">
        <f>Tasaus[[#This Row],[Kalkylerad skatteinkomst sammanlagt, €]]/Tasaus[[#This Row],[Invånarantal 31.12.2021]]</f>
        <v>1554.8563026298361</v>
      </c>
      <c r="M114" s="34">
        <f>$L$11-Tasaus[[#This Row],[Kalkylerad skatteinkomst sammanlagt, €/invånare (=utjämningsgräns)]]</f>
        <v>402.09369737016391</v>
      </c>
      <c r="N114" s="377">
        <f>IF(Tasaus[[#This Row],[Differens = utjämningsgränsen - kalkylerad skatteinkomst, €/inv]]&gt;0,(Tasaus[[#This Row],[Differens = utjämningsgränsen - kalkylerad skatteinkomst, €/inv]]*$B$7),(Tasaus[[#This Row],[Differens = utjämningsgränsen - kalkylerad skatteinkomst, €/inv]]*$B$8))</f>
        <v>361.88432763314751</v>
      </c>
      <c r="O114" s="378">
        <f>Tasaus[[#This Row],[Utjämning,  €/invånare]]*Tasaus[[#This Row],[Invånarantal 31.12.2021]]</f>
        <v>2869018.9494755934</v>
      </c>
      <c r="Q114" s="116"/>
      <c r="R114" s="117"/>
      <c r="S114" s="118"/>
    </row>
    <row r="115" spans="1:19">
      <c r="A115" s="269">
        <v>291</v>
      </c>
      <c r="B115" s="13" t="s">
        <v>106</v>
      </c>
      <c r="C115" s="270">
        <v>2158</v>
      </c>
      <c r="D115" s="271">
        <v>21.75</v>
      </c>
      <c r="E115" s="271">
        <f>Tasaus[[#This Row],[Inkomstskattesats 2022]]-12.64</f>
        <v>9.11</v>
      </c>
      <c r="F115" s="14">
        <v>6635406.3200000003</v>
      </c>
      <c r="G115" s="14">
        <f>Tasaus[[#This Row],[Kommunalskatt (debiterad), €]]*100/Tasaus[[#This Row],[Inkomstskattesats 2022]]</f>
        <v>30507615.264367815</v>
      </c>
      <c r="H115" s="272">
        <f>Tasaus[[#This Row],[Beskattningsbar inkomst (kommunalskatt), €]]*($E$11/100)</f>
        <v>2248411.2449839083</v>
      </c>
      <c r="I115" s="14">
        <v>930039.86953595222</v>
      </c>
      <c r="J115" s="15">
        <v>771562.89504999993</v>
      </c>
      <c r="K115" s="15">
        <f>SUM(Tasaus[[#This Row],[Kalkylerad kommunalskatt, €]:[Kalkylerad fastighetsskatt, €]])</f>
        <v>3950014.0095698605</v>
      </c>
      <c r="L115" s="15">
        <f>Tasaus[[#This Row],[Kalkylerad skatteinkomst sammanlagt, €]]/Tasaus[[#This Row],[Invånarantal 31.12.2021]]</f>
        <v>1830.4050090685173</v>
      </c>
      <c r="M115" s="34">
        <f>$L$11-Tasaus[[#This Row],[Kalkylerad skatteinkomst sammanlagt, €/invånare (=utjämningsgräns)]]</f>
        <v>126.54499093148274</v>
      </c>
      <c r="N115" s="377">
        <f>IF(Tasaus[[#This Row],[Differens = utjämningsgränsen - kalkylerad skatteinkomst, €/inv]]&gt;0,(Tasaus[[#This Row],[Differens = utjämningsgränsen - kalkylerad skatteinkomst, €/inv]]*$B$7),(Tasaus[[#This Row],[Differens = utjämningsgränsen - kalkylerad skatteinkomst, €/inv]]*$B$8))</f>
        <v>113.89049183833447</v>
      </c>
      <c r="O115" s="378">
        <f>Tasaus[[#This Row],[Utjämning,  €/invånare]]*Tasaus[[#This Row],[Invånarantal 31.12.2021]]</f>
        <v>245775.68138712578</v>
      </c>
      <c r="Q115" s="116"/>
      <c r="R115" s="117"/>
      <c r="S115" s="118"/>
    </row>
    <row r="116" spans="1:19">
      <c r="A116" s="269">
        <v>297</v>
      </c>
      <c r="B116" s="13" t="s">
        <v>107</v>
      </c>
      <c r="C116" s="270">
        <v>121543</v>
      </c>
      <c r="D116" s="271">
        <v>20.75</v>
      </c>
      <c r="E116" s="271">
        <f>Tasaus[[#This Row],[Inkomstskattesats 2022]]-12.64</f>
        <v>8.11</v>
      </c>
      <c r="F116" s="14">
        <v>460140241.99000001</v>
      </c>
      <c r="G116" s="14">
        <f>Tasaus[[#This Row],[Kommunalskatt (debiterad), €]]*100/Tasaus[[#This Row],[Inkomstskattesats 2022]]</f>
        <v>2217543334.8915663</v>
      </c>
      <c r="H116" s="272">
        <f>Tasaus[[#This Row],[Beskattningsbar inkomst (kommunalskatt), €]]*($E$11/100)</f>
        <v>163432943.78150848</v>
      </c>
      <c r="I116" s="14">
        <v>26275058.410108328</v>
      </c>
      <c r="J116" s="15">
        <v>19959625.471250001</v>
      </c>
      <c r="K116" s="15">
        <f>SUM(Tasaus[[#This Row],[Kalkylerad kommunalskatt, €]:[Kalkylerad fastighetsskatt, €]])</f>
        <v>209667627.6628668</v>
      </c>
      <c r="L116" s="15">
        <f>Tasaus[[#This Row],[Kalkylerad skatteinkomst sammanlagt, €]]/Tasaus[[#This Row],[Invånarantal 31.12.2021]]</f>
        <v>1725.0489757770238</v>
      </c>
      <c r="M116" s="34">
        <f>$L$11-Tasaus[[#This Row],[Kalkylerad skatteinkomst sammanlagt, €/invånare (=utjämningsgräns)]]</f>
        <v>231.90102422297628</v>
      </c>
      <c r="N116" s="377">
        <f>IF(Tasaus[[#This Row],[Differens = utjämningsgränsen - kalkylerad skatteinkomst, €/inv]]&gt;0,(Tasaus[[#This Row],[Differens = utjämningsgränsen - kalkylerad skatteinkomst, €/inv]]*$B$7),(Tasaus[[#This Row],[Differens = utjämningsgränsen - kalkylerad skatteinkomst, €/inv]]*$B$8))</f>
        <v>208.71092180067865</v>
      </c>
      <c r="O116" s="378">
        <f>Tasaus[[#This Row],[Utjämning,  €/invånare]]*Tasaus[[#This Row],[Invånarantal 31.12.2021]]</f>
        <v>25367351.568419885</v>
      </c>
      <c r="Q116" s="116"/>
      <c r="R116" s="117"/>
      <c r="S116" s="118"/>
    </row>
    <row r="117" spans="1:19">
      <c r="A117" s="245">
        <v>300</v>
      </c>
      <c r="B117" s="36" t="s">
        <v>108</v>
      </c>
      <c r="C117" s="270">
        <v>3528</v>
      </c>
      <c r="D117" s="271">
        <v>21.000000000000004</v>
      </c>
      <c r="E117" s="271">
        <f>Tasaus[[#This Row],[Inkomstskattesats 2022]]-12.64</f>
        <v>8.360000000000003</v>
      </c>
      <c r="F117" s="14">
        <v>10399125.65</v>
      </c>
      <c r="G117" s="14">
        <f>Tasaus[[#This Row],[Kommunalskatt (debiterad), €]]*100/Tasaus[[#This Row],[Inkomstskattesats 2022]]</f>
        <v>49519645.95238094</v>
      </c>
      <c r="H117" s="272">
        <f>Tasaus[[#This Row],[Beskattningsbar inkomst (kommunalskatt), €]]*($E$11/100)</f>
        <v>3649597.906690476</v>
      </c>
      <c r="I117" s="14">
        <v>625122.0226364733</v>
      </c>
      <c r="J117" s="274">
        <v>568271.28140000009</v>
      </c>
      <c r="K117" s="15">
        <f>SUM(Tasaus[[#This Row],[Kalkylerad kommunalskatt, €]:[Kalkylerad fastighetsskatt, €]])</f>
        <v>4842991.2107269494</v>
      </c>
      <c r="L117" s="15">
        <f>Tasaus[[#This Row],[Kalkylerad skatteinkomst sammanlagt, €]]/Tasaus[[#This Row],[Invånarantal 31.12.2021]]</f>
        <v>1372.7299350133076</v>
      </c>
      <c r="M117" s="34">
        <f>$L$11-Tasaus[[#This Row],[Kalkylerad skatteinkomst sammanlagt, €/invånare (=utjämningsgräns)]]</f>
        <v>584.22006498669248</v>
      </c>
      <c r="N117" s="377">
        <f>IF(Tasaus[[#This Row],[Differens = utjämningsgränsen - kalkylerad skatteinkomst, €/inv]]&gt;0,(Tasaus[[#This Row],[Differens = utjämningsgränsen - kalkylerad skatteinkomst, €/inv]]*$B$7),(Tasaus[[#This Row],[Differens = utjämningsgränsen - kalkylerad skatteinkomst, €/inv]]*$B$8))</f>
        <v>525.79805848802323</v>
      </c>
      <c r="O117" s="378">
        <f>Tasaus[[#This Row],[Utjämning,  €/invånare]]*Tasaus[[#This Row],[Invånarantal 31.12.2021]]</f>
        <v>1855015.5503457459</v>
      </c>
      <c r="Q117" s="116"/>
      <c r="R117" s="117"/>
      <c r="S117" s="118"/>
    </row>
    <row r="118" spans="1:19">
      <c r="A118" s="269">
        <v>301</v>
      </c>
      <c r="B118" s="13" t="s">
        <v>109</v>
      </c>
      <c r="C118" s="273">
        <v>20197</v>
      </c>
      <c r="D118" s="271">
        <v>21</v>
      </c>
      <c r="E118" s="271">
        <f>Tasaus[[#This Row],[Inkomstskattesats 2022]]-12.64</f>
        <v>8.36</v>
      </c>
      <c r="F118" s="14">
        <v>61803494.329999998</v>
      </c>
      <c r="G118" s="14">
        <f>Tasaus[[#This Row],[Kommunalskatt (debiterad), €]]*100/Tasaus[[#This Row],[Inkomstskattesats 2022]]</f>
        <v>294302353.95238096</v>
      </c>
      <c r="H118" s="272">
        <f>Tasaus[[#This Row],[Beskattningsbar inkomst (kommunalskatt), €]]*($E$11/100)</f>
        <v>21690083.486290481</v>
      </c>
      <c r="I118" s="14">
        <v>3802559.2023412194</v>
      </c>
      <c r="J118" s="274">
        <v>2441814.0651500006</v>
      </c>
      <c r="K118" s="15">
        <f>SUM(Tasaus[[#This Row],[Kalkylerad kommunalskatt, €]:[Kalkylerad fastighetsskatt, €]])</f>
        <v>27934456.753781699</v>
      </c>
      <c r="L118" s="15">
        <f>Tasaus[[#This Row],[Kalkylerad skatteinkomst sammanlagt, €]]/Tasaus[[#This Row],[Invånarantal 31.12.2021]]</f>
        <v>1383.0993094906025</v>
      </c>
      <c r="M118" s="34">
        <f>$L$11-Tasaus[[#This Row],[Kalkylerad skatteinkomst sammanlagt, €/invånare (=utjämningsgräns)]]</f>
        <v>573.85069050939751</v>
      </c>
      <c r="N118" s="377">
        <f>IF(Tasaus[[#This Row],[Differens = utjämningsgränsen - kalkylerad skatteinkomst, €/inv]]&gt;0,(Tasaus[[#This Row],[Differens = utjämningsgränsen - kalkylerad skatteinkomst, €/inv]]*$B$7),(Tasaus[[#This Row],[Differens = utjämningsgränsen - kalkylerad skatteinkomst, €/inv]]*$B$8))</f>
        <v>516.4656214584578</v>
      </c>
      <c r="O118" s="378">
        <f>Tasaus[[#This Row],[Utjämning,  €/invånare]]*Tasaus[[#This Row],[Invånarantal 31.12.2021]]</f>
        <v>10431056.156596472</v>
      </c>
      <c r="Q118" s="116"/>
      <c r="R118" s="117"/>
      <c r="S118" s="118"/>
    </row>
    <row r="119" spans="1:19">
      <c r="A119" s="269">
        <v>304</v>
      </c>
      <c r="B119" s="13" t="s">
        <v>854</v>
      </c>
      <c r="C119" s="273">
        <v>971</v>
      </c>
      <c r="D119" s="271">
        <v>18</v>
      </c>
      <c r="E119" s="271">
        <f>Tasaus[[#This Row],[Inkomstskattesats 2022]]-12.64</f>
        <v>5.3599999999999994</v>
      </c>
      <c r="F119" s="14">
        <v>3649579.24</v>
      </c>
      <c r="G119" s="14">
        <f>Tasaus[[#This Row],[Kommunalskatt (debiterad), €]]*100/Tasaus[[#This Row],[Inkomstskattesats 2022]]</f>
        <v>20275440.222222224</v>
      </c>
      <c r="H119" s="272">
        <f>Tasaus[[#This Row],[Beskattningsbar inkomst (kommunalskatt), €]]*($E$11/100)</f>
        <v>1494299.9443777781</v>
      </c>
      <c r="I119" s="14">
        <v>229706.15113095508</v>
      </c>
      <c r="J119" s="15">
        <v>909474.91410000017</v>
      </c>
      <c r="K119" s="15">
        <f>SUM(Tasaus[[#This Row],[Kalkylerad kommunalskatt, €]:[Kalkylerad fastighetsskatt, €]])</f>
        <v>2633481.0096087335</v>
      </c>
      <c r="L119" s="15">
        <f>Tasaus[[#This Row],[Kalkylerad skatteinkomst sammanlagt, €]]/Tasaus[[#This Row],[Invånarantal 31.12.2021]]</f>
        <v>2712.1328626248542</v>
      </c>
      <c r="M119" s="34">
        <f>$L$11-Tasaus[[#This Row],[Kalkylerad skatteinkomst sammanlagt, €/invånare (=utjämningsgräns)]]</f>
        <v>-755.18286262485412</v>
      </c>
      <c r="N119" s="377">
        <f>IF(Tasaus[[#This Row],[Differens = utjämningsgränsen - kalkylerad skatteinkomst, €/inv]]&gt;0,(Tasaus[[#This Row],[Differens = utjämningsgränsen - kalkylerad skatteinkomst, €/inv]]*$B$7),(Tasaus[[#This Row],[Differens = utjämningsgränsen - kalkylerad skatteinkomst, €/inv]]*$B$8))</f>
        <v>-75.518286262485418</v>
      </c>
      <c r="O119" s="378">
        <f>Tasaus[[#This Row],[Utjämning,  €/invånare]]*Tasaus[[#This Row],[Invånarantal 31.12.2021]]</f>
        <v>-73328.255960873343</v>
      </c>
      <c r="Q119" s="116"/>
      <c r="R119" s="117"/>
      <c r="S119" s="118"/>
    </row>
    <row r="120" spans="1:19">
      <c r="A120" s="269">
        <v>305</v>
      </c>
      <c r="B120" s="13" t="s">
        <v>111</v>
      </c>
      <c r="C120" s="270">
        <v>15165</v>
      </c>
      <c r="D120" s="271">
        <v>20</v>
      </c>
      <c r="E120" s="271">
        <f>Tasaus[[#This Row],[Inkomstskattesats 2022]]-12.64</f>
        <v>7.3599999999999994</v>
      </c>
      <c r="F120" s="14">
        <v>45203710.020000003</v>
      </c>
      <c r="G120" s="14">
        <f>Tasaus[[#This Row],[Kommunalskatt (debiterad), €]]*100/Tasaus[[#This Row],[Inkomstskattesats 2022]]</f>
        <v>226018550.09999999</v>
      </c>
      <c r="H120" s="272">
        <f>Tasaus[[#This Row],[Beskattningsbar inkomst (kommunalskatt), €]]*($E$11/100)</f>
        <v>16657567.142370002</v>
      </c>
      <c r="I120" s="14">
        <v>3847206.7173087061</v>
      </c>
      <c r="J120" s="15">
        <v>4002226.2474500001</v>
      </c>
      <c r="K120" s="15">
        <f>SUM(Tasaus[[#This Row],[Kalkylerad kommunalskatt, €]:[Kalkylerad fastighetsskatt, €]])</f>
        <v>24507000.10712871</v>
      </c>
      <c r="L120" s="15">
        <f>Tasaus[[#This Row],[Kalkylerad skatteinkomst sammanlagt, €]]/Tasaus[[#This Row],[Invånarantal 31.12.2021]]</f>
        <v>1616.0237459366112</v>
      </c>
      <c r="M120" s="34">
        <f>$L$11-Tasaus[[#This Row],[Kalkylerad skatteinkomst sammanlagt, €/invånare (=utjämningsgräns)]]</f>
        <v>340.9262540633888</v>
      </c>
      <c r="N120" s="377">
        <f>IF(Tasaus[[#This Row],[Differens = utjämningsgränsen - kalkylerad skatteinkomst, €/inv]]&gt;0,(Tasaus[[#This Row],[Differens = utjämningsgränsen - kalkylerad skatteinkomst, €/inv]]*$B$7),(Tasaus[[#This Row],[Differens = utjämningsgränsen - kalkylerad skatteinkomst, €/inv]]*$B$8))</f>
        <v>306.83362865704993</v>
      </c>
      <c r="O120" s="378">
        <f>Tasaus[[#This Row],[Utjämning,  €/invånare]]*Tasaus[[#This Row],[Invånarantal 31.12.2021]]</f>
        <v>4653131.978584162</v>
      </c>
      <c r="Q120" s="116"/>
      <c r="R120" s="117"/>
      <c r="S120" s="118"/>
    </row>
    <row r="121" spans="1:19">
      <c r="A121" s="269">
        <v>309</v>
      </c>
      <c r="B121" s="13" t="s">
        <v>112</v>
      </c>
      <c r="C121" s="270">
        <v>6506</v>
      </c>
      <c r="D121" s="271">
        <v>21.5</v>
      </c>
      <c r="E121" s="271">
        <f>Tasaus[[#This Row],[Inkomstskattesats 2022]]-12.64</f>
        <v>8.86</v>
      </c>
      <c r="F121" s="14">
        <v>19463272.02</v>
      </c>
      <c r="G121" s="14">
        <f>Tasaus[[#This Row],[Kommunalskatt (debiterad), €]]*100/Tasaus[[#This Row],[Inkomstskattesats 2022]]</f>
        <v>90526846.604651168</v>
      </c>
      <c r="H121" s="272">
        <f>Tasaus[[#This Row],[Beskattningsbar inkomst (kommunalskatt), €]]*($E$11/100)</f>
        <v>6671828.5947627928</v>
      </c>
      <c r="I121" s="14">
        <v>1001946.1255238713</v>
      </c>
      <c r="J121" s="15">
        <v>763682.93315000006</v>
      </c>
      <c r="K121" s="15">
        <f>SUM(Tasaus[[#This Row],[Kalkylerad kommunalskatt, €]:[Kalkylerad fastighetsskatt, €]])</f>
        <v>8437457.6534366645</v>
      </c>
      <c r="L121" s="15">
        <f>Tasaus[[#This Row],[Kalkylerad skatteinkomst sammanlagt, €]]/Tasaus[[#This Row],[Invånarantal 31.12.2021]]</f>
        <v>1296.8732944107999</v>
      </c>
      <c r="M121" s="34">
        <f>$L$11-Tasaus[[#This Row],[Kalkylerad skatteinkomst sammanlagt, €/invånare (=utjämningsgräns)]]</f>
        <v>660.07670558920017</v>
      </c>
      <c r="N121" s="377">
        <f>IF(Tasaus[[#This Row],[Differens = utjämningsgränsen - kalkylerad skatteinkomst, €/inv]]&gt;0,(Tasaus[[#This Row],[Differens = utjämningsgränsen - kalkylerad skatteinkomst, €/inv]]*$B$7),(Tasaus[[#This Row],[Differens = utjämningsgränsen - kalkylerad skatteinkomst, €/inv]]*$B$8))</f>
        <v>594.06903503028013</v>
      </c>
      <c r="O121" s="378">
        <f>Tasaus[[#This Row],[Utjämning,  €/invånare]]*Tasaus[[#This Row],[Invånarantal 31.12.2021]]</f>
        <v>3865013.1419070028</v>
      </c>
      <c r="Q121" s="116"/>
      <c r="R121" s="117"/>
      <c r="S121" s="118"/>
    </row>
    <row r="122" spans="1:19">
      <c r="A122" s="269">
        <v>312</v>
      </c>
      <c r="B122" s="13" t="s">
        <v>113</v>
      </c>
      <c r="C122" s="270">
        <v>1232</v>
      </c>
      <c r="D122" s="271">
        <v>22.5</v>
      </c>
      <c r="E122" s="271">
        <f>Tasaus[[#This Row],[Inkomstskattesats 2022]]-12.64</f>
        <v>9.86</v>
      </c>
      <c r="F122" s="14">
        <v>3571630.07</v>
      </c>
      <c r="G122" s="14">
        <f>Tasaus[[#This Row],[Kommunalskatt (debiterad), €]]*100/Tasaus[[#This Row],[Inkomstskattesats 2022]]</f>
        <v>15873911.422222223</v>
      </c>
      <c r="H122" s="272">
        <f>Tasaus[[#This Row],[Beskattningsbar inkomst (kommunalskatt), €]]*($E$11/100)</f>
        <v>1169907.271817778</v>
      </c>
      <c r="I122" s="14">
        <v>819710.28840041161</v>
      </c>
      <c r="J122" s="15">
        <v>189677.8487</v>
      </c>
      <c r="K122" s="15">
        <f>SUM(Tasaus[[#This Row],[Kalkylerad kommunalskatt, €]:[Kalkylerad fastighetsskatt, €]])</f>
        <v>2179295.4089181898</v>
      </c>
      <c r="L122" s="15">
        <f>Tasaus[[#This Row],[Kalkylerad skatteinkomst sammanlagt, €]]/Tasaus[[#This Row],[Invånarantal 31.12.2021]]</f>
        <v>1768.9086111348943</v>
      </c>
      <c r="M122" s="34">
        <f>$L$11-Tasaus[[#This Row],[Kalkylerad skatteinkomst sammanlagt, €/invånare (=utjämningsgräns)]]</f>
        <v>188.04138886510577</v>
      </c>
      <c r="N122" s="377">
        <f>IF(Tasaus[[#This Row],[Differens = utjämningsgränsen - kalkylerad skatteinkomst, €/inv]]&gt;0,(Tasaus[[#This Row],[Differens = utjämningsgränsen - kalkylerad skatteinkomst, €/inv]]*$B$7),(Tasaus[[#This Row],[Differens = utjämningsgränsen - kalkylerad skatteinkomst, €/inv]]*$B$8))</f>
        <v>169.2372499785952</v>
      </c>
      <c r="O122" s="378">
        <f>Tasaus[[#This Row],[Utjämning,  €/invånare]]*Tasaus[[#This Row],[Invånarantal 31.12.2021]]</f>
        <v>208500.2919736293</v>
      </c>
      <c r="Q122" s="116"/>
      <c r="R122" s="117"/>
      <c r="S122" s="118"/>
    </row>
    <row r="123" spans="1:19">
      <c r="A123" s="269">
        <v>316</v>
      </c>
      <c r="B123" s="13" t="s">
        <v>114</v>
      </c>
      <c r="C123" s="270">
        <v>4245</v>
      </c>
      <c r="D123" s="271">
        <v>22</v>
      </c>
      <c r="E123" s="271">
        <f>Tasaus[[#This Row],[Inkomstskattesats 2022]]-12.64</f>
        <v>9.36</v>
      </c>
      <c r="F123" s="14">
        <v>15571959.779999999</v>
      </c>
      <c r="G123" s="14">
        <f>Tasaus[[#This Row],[Kommunalskatt (debiterad), €]]*100/Tasaus[[#This Row],[Inkomstskattesats 2022]]</f>
        <v>70781635.36363636</v>
      </c>
      <c r="H123" s="272">
        <f>Tasaus[[#This Row],[Beskattningsbar inkomst (kommunalskatt), €]]*($E$11/100)</f>
        <v>5216606.526300001</v>
      </c>
      <c r="I123" s="14">
        <v>555873.35682519036</v>
      </c>
      <c r="J123" s="15">
        <v>511233.63589999999</v>
      </c>
      <c r="K123" s="15">
        <f>SUM(Tasaus[[#This Row],[Kalkylerad kommunalskatt, €]:[Kalkylerad fastighetsskatt, €]])</f>
        <v>6283713.5190251917</v>
      </c>
      <c r="L123" s="15">
        <f>Tasaus[[#This Row],[Kalkylerad skatteinkomst sammanlagt, €]]/Tasaus[[#This Row],[Invånarantal 31.12.2021]]</f>
        <v>1480.2623130801394</v>
      </c>
      <c r="M123" s="34">
        <f>$L$11-Tasaus[[#This Row],[Kalkylerad skatteinkomst sammanlagt, €/invånare (=utjämningsgräns)]]</f>
        <v>476.68768691986065</v>
      </c>
      <c r="N123" s="377">
        <f>IF(Tasaus[[#This Row],[Differens = utjämningsgränsen - kalkylerad skatteinkomst, €/inv]]&gt;0,(Tasaus[[#This Row],[Differens = utjämningsgränsen - kalkylerad skatteinkomst, €/inv]]*$B$7),(Tasaus[[#This Row],[Differens = utjämningsgränsen - kalkylerad skatteinkomst, €/inv]]*$B$8))</f>
        <v>429.01891822787462</v>
      </c>
      <c r="O123" s="378">
        <f>Tasaus[[#This Row],[Utjämning,  €/invånare]]*Tasaus[[#This Row],[Invånarantal 31.12.2021]]</f>
        <v>1821185.3078773278</v>
      </c>
      <c r="Q123" s="116"/>
      <c r="R123" s="117"/>
      <c r="S123" s="118"/>
    </row>
    <row r="124" spans="1:19">
      <c r="A124" s="269">
        <v>317</v>
      </c>
      <c r="B124" s="13" t="s">
        <v>115</v>
      </c>
      <c r="C124" s="270">
        <v>2533</v>
      </c>
      <c r="D124" s="271">
        <v>21.5</v>
      </c>
      <c r="E124" s="271">
        <f>Tasaus[[#This Row],[Inkomstskattesats 2022]]-12.64</f>
        <v>8.86</v>
      </c>
      <c r="F124" s="14">
        <v>6446504.7199999997</v>
      </c>
      <c r="G124" s="14">
        <f>Tasaus[[#This Row],[Kommunalskatt (debiterad), €]]*100/Tasaus[[#This Row],[Inkomstskattesats 2022]]</f>
        <v>29983742.883720931</v>
      </c>
      <c r="H124" s="272">
        <f>Tasaus[[#This Row],[Beskattningsbar inkomst (kommunalskatt), €]]*($E$11/100)</f>
        <v>2209801.8505302332</v>
      </c>
      <c r="I124" s="14">
        <v>769185.41401073046</v>
      </c>
      <c r="J124" s="15">
        <v>308639.58600000007</v>
      </c>
      <c r="K124" s="15">
        <f>SUM(Tasaus[[#This Row],[Kalkylerad kommunalskatt, €]:[Kalkylerad fastighetsskatt, €]])</f>
        <v>3287626.8505409639</v>
      </c>
      <c r="L124" s="15">
        <f>Tasaus[[#This Row],[Kalkylerad skatteinkomst sammanlagt, €]]/Tasaus[[#This Row],[Invånarantal 31.12.2021]]</f>
        <v>1297.9182197161326</v>
      </c>
      <c r="M124" s="34">
        <f>$L$11-Tasaus[[#This Row],[Kalkylerad skatteinkomst sammanlagt, €/invånare (=utjämningsgräns)]]</f>
        <v>659.03178028386742</v>
      </c>
      <c r="N124" s="377">
        <f>IF(Tasaus[[#This Row],[Differens = utjämningsgränsen - kalkylerad skatteinkomst, €/inv]]&gt;0,(Tasaus[[#This Row],[Differens = utjämningsgränsen - kalkylerad skatteinkomst, €/inv]]*$B$7),(Tasaus[[#This Row],[Differens = utjämningsgränsen - kalkylerad skatteinkomst, €/inv]]*$B$8))</f>
        <v>593.1286022554807</v>
      </c>
      <c r="O124" s="378">
        <f>Tasaus[[#This Row],[Utjämning,  €/invånare]]*Tasaus[[#This Row],[Invånarantal 31.12.2021]]</f>
        <v>1502394.7495131327</v>
      </c>
      <c r="Q124" s="116"/>
      <c r="R124" s="117"/>
      <c r="S124" s="118"/>
    </row>
    <row r="125" spans="1:19">
      <c r="A125" s="269">
        <v>320</v>
      </c>
      <c r="B125" s="13" t="s">
        <v>116</v>
      </c>
      <c r="C125" s="270">
        <v>7105</v>
      </c>
      <c r="D125" s="271">
        <v>21.5</v>
      </c>
      <c r="E125" s="271">
        <f>Tasaus[[#This Row],[Inkomstskattesats 2022]]-12.64</f>
        <v>8.86</v>
      </c>
      <c r="F125" s="14">
        <v>24735188.280000001</v>
      </c>
      <c r="G125" s="14">
        <f>Tasaus[[#This Row],[Kommunalskatt (debiterad), €]]*100/Tasaus[[#This Row],[Inkomstskattesats 2022]]</f>
        <v>115047387.34883721</v>
      </c>
      <c r="H125" s="272">
        <f>Tasaus[[#This Row],[Beskattningsbar inkomst (kommunalskatt), €]]*($E$11/100)</f>
        <v>8478992.4476093035</v>
      </c>
      <c r="I125" s="14">
        <v>1159525.4415840416</v>
      </c>
      <c r="J125" s="15">
        <v>1299567.7541</v>
      </c>
      <c r="K125" s="15">
        <f>SUM(Tasaus[[#This Row],[Kalkylerad kommunalskatt, €]:[Kalkylerad fastighetsskatt, €]])</f>
        <v>10938085.643293345</v>
      </c>
      <c r="L125" s="15">
        <f>Tasaus[[#This Row],[Kalkylerad skatteinkomst sammanlagt, €]]/Tasaus[[#This Row],[Invånarantal 31.12.2021]]</f>
        <v>1539.4912939188382</v>
      </c>
      <c r="M125" s="34">
        <f>$L$11-Tasaus[[#This Row],[Kalkylerad skatteinkomst sammanlagt, €/invånare (=utjämningsgräns)]]</f>
        <v>417.45870608116184</v>
      </c>
      <c r="N125" s="377">
        <f>IF(Tasaus[[#This Row],[Differens = utjämningsgränsen - kalkylerad skatteinkomst, €/inv]]&gt;0,(Tasaus[[#This Row],[Differens = utjämningsgränsen - kalkylerad skatteinkomst, €/inv]]*$B$7),(Tasaus[[#This Row],[Differens = utjämningsgränsen - kalkylerad skatteinkomst, €/inv]]*$B$8))</f>
        <v>375.71283547304569</v>
      </c>
      <c r="O125" s="378">
        <f>Tasaus[[#This Row],[Utjämning,  €/invånare]]*Tasaus[[#This Row],[Invånarantal 31.12.2021]]</f>
        <v>2669439.6960359896</v>
      </c>
      <c r="Q125" s="116"/>
      <c r="R125" s="117"/>
      <c r="S125" s="118"/>
    </row>
    <row r="126" spans="1:19">
      <c r="A126" s="269">
        <v>322</v>
      </c>
      <c r="B126" s="13" t="s">
        <v>855</v>
      </c>
      <c r="C126" s="270">
        <v>6614</v>
      </c>
      <c r="D126" s="271">
        <v>19.749999999999996</v>
      </c>
      <c r="E126" s="271">
        <f>Tasaus[[#This Row],[Inkomstskattesats 2022]]-12.64</f>
        <v>7.1099999999999959</v>
      </c>
      <c r="F126" s="14">
        <v>20609699.239999998</v>
      </c>
      <c r="G126" s="14">
        <f>Tasaus[[#This Row],[Kommunalskatt (debiterad), €]]*100/Tasaus[[#This Row],[Inkomstskattesats 2022]]</f>
        <v>104352907.5443038</v>
      </c>
      <c r="H126" s="272">
        <f>Tasaus[[#This Row],[Beskattningsbar inkomst (kommunalskatt), €]]*($E$11/100)</f>
        <v>7690809.286015192</v>
      </c>
      <c r="I126" s="14">
        <v>1071075.9347402167</v>
      </c>
      <c r="J126" s="15">
        <v>1885538.0506500001</v>
      </c>
      <c r="K126" s="15">
        <f>SUM(Tasaus[[#This Row],[Kalkylerad kommunalskatt, €]:[Kalkylerad fastighetsskatt, €]])</f>
        <v>10647423.27140541</v>
      </c>
      <c r="L126" s="15">
        <f>Tasaus[[#This Row],[Kalkylerad skatteinkomst sammanlagt, €]]/Tasaus[[#This Row],[Invånarantal 31.12.2021]]</f>
        <v>1609.8311568499259</v>
      </c>
      <c r="M126" s="34">
        <f>$L$11-Tasaus[[#This Row],[Kalkylerad skatteinkomst sammanlagt, €/invånare (=utjämningsgräns)]]</f>
        <v>347.1188431500741</v>
      </c>
      <c r="N126" s="377">
        <f>IF(Tasaus[[#This Row],[Differens = utjämningsgränsen - kalkylerad skatteinkomst, €/inv]]&gt;0,(Tasaus[[#This Row],[Differens = utjämningsgränsen - kalkylerad skatteinkomst, €/inv]]*$B$7),(Tasaus[[#This Row],[Differens = utjämningsgränsen - kalkylerad skatteinkomst, €/inv]]*$B$8))</f>
        <v>312.40695883506669</v>
      </c>
      <c r="O126" s="378">
        <f>Tasaus[[#This Row],[Utjämning,  €/invånare]]*Tasaus[[#This Row],[Invånarantal 31.12.2021]]</f>
        <v>2066259.6257351311</v>
      </c>
      <c r="Q126" s="116"/>
      <c r="R126" s="117"/>
      <c r="S126" s="118"/>
    </row>
    <row r="127" spans="1:19">
      <c r="A127" s="269">
        <v>398</v>
      </c>
      <c r="B127" s="13" t="s">
        <v>856</v>
      </c>
      <c r="C127" s="270">
        <v>120027</v>
      </c>
      <c r="D127" s="271">
        <v>20.75</v>
      </c>
      <c r="E127" s="271">
        <f>Tasaus[[#This Row],[Inkomstskattesats 2022]]-12.64</f>
        <v>8.11</v>
      </c>
      <c r="F127" s="14">
        <v>455742936.73000002</v>
      </c>
      <c r="G127" s="14">
        <f>Tasaus[[#This Row],[Kommunalskatt (debiterad), €]]*100/Tasaus[[#This Row],[Inkomstskattesats 2022]]</f>
        <v>2196351502.3132529</v>
      </c>
      <c r="H127" s="272">
        <f>Tasaus[[#This Row],[Beskattningsbar inkomst (kommunalskatt), €]]*($E$11/100)</f>
        <v>161871105.72048676</v>
      </c>
      <c r="I127" s="14">
        <v>28822685.495139867</v>
      </c>
      <c r="J127" s="15">
        <v>18434853.719450004</v>
      </c>
      <c r="K127" s="15">
        <f>SUM(Tasaus[[#This Row],[Kalkylerad kommunalskatt, €]:[Kalkylerad fastighetsskatt, €]])</f>
        <v>209128644.93507662</v>
      </c>
      <c r="L127" s="15">
        <f>Tasaus[[#This Row],[Kalkylerad skatteinkomst sammanlagt, €]]/Tasaus[[#This Row],[Invånarantal 31.12.2021]]</f>
        <v>1742.3466797893525</v>
      </c>
      <c r="M127" s="34">
        <f>$L$11-Tasaus[[#This Row],[Kalkylerad skatteinkomst sammanlagt, €/invånare (=utjämningsgräns)]]</f>
        <v>214.60332021064755</v>
      </c>
      <c r="N127" s="377">
        <f>IF(Tasaus[[#This Row],[Differens = utjämningsgränsen - kalkylerad skatteinkomst, €/inv]]&gt;0,(Tasaus[[#This Row],[Differens = utjämningsgränsen - kalkylerad skatteinkomst, €/inv]]*$B$7),(Tasaus[[#This Row],[Differens = utjämningsgränsen - kalkylerad skatteinkomst, €/inv]]*$B$8))</f>
        <v>193.14298818958281</v>
      </c>
      <c r="O127" s="378">
        <f>Tasaus[[#This Row],[Utjämning,  €/invånare]]*Tasaus[[#This Row],[Invånarantal 31.12.2021]]</f>
        <v>23182373.443431057</v>
      </c>
      <c r="Q127" s="116"/>
      <c r="R127" s="117"/>
      <c r="S127" s="118"/>
    </row>
    <row r="128" spans="1:19">
      <c r="A128" s="269">
        <v>399</v>
      </c>
      <c r="B128" s="13" t="s">
        <v>857</v>
      </c>
      <c r="C128" s="270">
        <v>7916</v>
      </c>
      <c r="D128" s="271">
        <v>21.75</v>
      </c>
      <c r="E128" s="271">
        <f>Tasaus[[#This Row],[Inkomstskattesats 2022]]-12.64</f>
        <v>9.11</v>
      </c>
      <c r="F128" s="14">
        <v>31440748.510000002</v>
      </c>
      <c r="G128" s="14">
        <f>Tasaus[[#This Row],[Kommunalskatt (debiterad), €]]*100/Tasaus[[#This Row],[Inkomstskattesats 2022]]</f>
        <v>144555165.56321838</v>
      </c>
      <c r="H128" s="272">
        <f>Tasaus[[#This Row],[Beskattningsbar inkomst (kommunalskatt), €]]*($E$11/100)</f>
        <v>10653715.702009197</v>
      </c>
      <c r="I128" s="14">
        <v>876408.8520840361</v>
      </c>
      <c r="J128" s="15">
        <v>725891.55900000012</v>
      </c>
      <c r="K128" s="15">
        <f>SUM(Tasaus[[#This Row],[Kalkylerad kommunalskatt, €]:[Kalkylerad fastighetsskatt, €]])</f>
        <v>12256016.113093235</v>
      </c>
      <c r="L128" s="15">
        <f>Tasaus[[#This Row],[Kalkylerad skatteinkomst sammanlagt, €]]/Tasaus[[#This Row],[Invånarantal 31.12.2021]]</f>
        <v>1548.2587308101611</v>
      </c>
      <c r="M128" s="34">
        <f>$L$11-Tasaus[[#This Row],[Kalkylerad skatteinkomst sammanlagt, €/invånare (=utjämningsgräns)]]</f>
        <v>408.69126918983898</v>
      </c>
      <c r="N128" s="377">
        <f>IF(Tasaus[[#This Row],[Differens = utjämningsgränsen - kalkylerad skatteinkomst, €/inv]]&gt;0,(Tasaus[[#This Row],[Differens = utjämningsgränsen - kalkylerad skatteinkomst, €/inv]]*$B$7),(Tasaus[[#This Row],[Differens = utjämningsgränsen - kalkylerad skatteinkomst, €/inv]]*$B$8))</f>
        <v>367.82214227085507</v>
      </c>
      <c r="O128" s="378">
        <f>Tasaus[[#This Row],[Utjämning,  €/invånare]]*Tasaus[[#This Row],[Invånarantal 31.12.2021]]</f>
        <v>2911680.0782160889</v>
      </c>
      <c r="Q128" s="116"/>
      <c r="R128" s="117"/>
      <c r="S128" s="118"/>
    </row>
    <row r="129" spans="1:19">
      <c r="A129" s="269">
        <v>400</v>
      </c>
      <c r="B129" s="13" t="s">
        <v>120</v>
      </c>
      <c r="C129" s="270">
        <v>8456</v>
      </c>
      <c r="D129" s="271">
        <v>20.75</v>
      </c>
      <c r="E129" s="271">
        <f>Tasaus[[#This Row],[Inkomstskattesats 2022]]-12.64</f>
        <v>8.11</v>
      </c>
      <c r="F129" s="14">
        <v>28146105.719999999</v>
      </c>
      <c r="G129" s="14">
        <f>Tasaus[[#This Row],[Kommunalskatt (debiterad), €]]*100/Tasaus[[#This Row],[Inkomstskattesats 2022]]</f>
        <v>135643882.98795182</v>
      </c>
      <c r="H129" s="272">
        <f>Tasaus[[#This Row],[Beskattningsbar inkomst (kommunalskatt), €]]*($E$11/100)</f>
        <v>9996954.17621205</v>
      </c>
      <c r="I129" s="14">
        <v>2115439.2555760415</v>
      </c>
      <c r="J129" s="15">
        <v>1297933.9570000002</v>
      </c>
      <c r="K129" s="15">
        <f>SUM(Tasaus[[#This Row],[Kalkylerad kommunalskatt, €]:[Kalkylerad fastighetsskatt, €]])</f>
        <v>13410327.388788091</v>
      </c>
      <c r="L129" s="15">
        <f>Tasaus[[#This Row],[Kalkylerad skatteinkomst sammanlagt, €]]/Tasaus[[#This Row],[Invånarantal 31.12.2021]]</f>
        <v>1585.894913527447</v>
      </c>
      <c r="M129" s="34">
        <f>$L$11-Tasaus[[#This Row],[Kalkylerad skatteinkomst sammanlagt, €/invånare (=utjämningsgräns)]]</f>
        <v>371.05508647255306</v>
      </c>
      <c r="N129" s="377">
        <f>IF(Tasaus[[#This Row],[Differens = utjämningsgränsen - kalkylerad skatteinkomst, €/inv]]&gt;0,(Tasaus[[#This Row],[Differens = utjämningsgränsen - kalkylerad skatteinkomst, €/inv]]*$B$7),(Tasaus[[#This Row],[Differens = utjämningsgränsen - kalkylerad skatteinkomst, €/inv]]*$B$8))</f>
        <v>333.94957782529775</v>
      </c>
      <c r="O129" s="378">
        <f>Tasaus[[#This Row],[Utjämning,  €/invånare]]*Tasaus[[#This Row],[Invånarantal 31.12.2021]]</f>
        <v>2823877.6300907177</v>
      </c>
      <c r="Q129" s="116"/>
      <c r="R129" s="117"/>
      <c r="S129" s="118"/>
    </row>
    <row r="130" spans="1:19">
      <c r="A130" s="269">
        <v>402</v>
      </c>
      <c r="B130" s="13" t="s">
        <v>121</v>
      </c>
      <c r="C130" s="270">
        <v>9247</v>
      </c>
      <c r="D130" s="271">
        <v>21.25</v>
      </c>
      <c r="E130" s="271">
        <f>Tasaus[[#This Row],[Inkomstskattesats 2022]]-12.64</f>
        <v>8.61</v>
      </c>
      <c r="F130" s="14">
        <v>28134027.079999998</v>
      </c>
      <c r="G130" s="14">
        <f>Tasaus[[#This Row],[Kommunalskatt (debiterad), €]]*100/Tasaus[[#This Row],[Inkomstskattesats 2022]]</f>
        <v>132395421.55294117</v>
      </c>
      <c r="H130" s="272">
        <f>Tasaus[[#This Row],[Beskattningsbar inkomst (kommunalskatt), €]]*($E$11/100)</f>
        <v>9757542.5684517659</v>
      </c>
      <c r="I130" s="14">
        <v>1612796.5191758154</v>
      </c>
      <c r="J130" s="15">
        <v>1146170.5105000001</v>
      </c>
      <c r="K130" s="15">
        <f>SUM(Tasaus[[#This Row],[Kalkylerad kommunalskatt, €]:[Kalkylerad fastighetsskatt, €]])</f>
        <v>12516509.598127583</v>
      </c>
      <c r="L130" s="15">
        <f>Tasaus[[#This Row],[Kalkylerad skatteinkomst sammanlagt, €]]/Tasaus[[#This Row],[Invånarantal 31.12.2021]]</f>
        <v>1353.575170123022</v>
      </c>
      <c r="M130" s="34">
        <f>$L$11-Tasaus[[#This Row],[Kalkylerad skatteinkomst sammanlagt, €/invånare (=utjämningsgräns)]]</f>
        <v>603.37482987697808</v>
      </c>
      <c r="N130" s="377">
        <f>IF(Tasaus[[#This Row],[Differens = utjämningsgränsen - kalkylerad skatteinkomst, €/inv]]&gt;0,(Tasaus[[#This Row],[Differens = utjämningsgränsen - kalkylerad skatteinkomst, €/inv]]*$B$7),(Tasaus[[#This Row],[Differens = utjämningsgränsen - kalkylerad skatteinkomst, €/inv]]*$B$8))</f>
        <v>543.03734688928034</v>
      </c>
      <c r="O130" s="378">
        <f>Tasaus[[#This Row],[Utjämning,  €/invånare]]*Tasaus[[#This Row],[Invånarantal 31.12.2021]]</f>
        <v>5021466.3466851758</v>
      </c>
      <c r="Q130" s="116"/>
      <c r="R130" s="117"/>
      <c r="S130" s="118"/>
    </row>
    <row r="131" spans="1:19">
      <c r="A131" s="269">
        <v>403</v>
      </c>
      <c r="B131" s="13" t="s">
        <v>122</v>
      </c>
      <c r="C131" s="270">
        <v>2866</v>
      </c>
      <c r="D131" s="271">
        <v>22</v>
      </c>
      <c r="E131" s="271">
        <f>Tasaus[[#This Row],[Inkomstskattesats 2022]]-12.64</f>
        <v>9.36</v>
      </c>
      <c r="F131" s="14">
        <v>8375404.5</v>
      </c>
      <c r="G131" s="14">
        <f>Tasaus[[#This Row],[Kommunalskatt (debiterad), €]]*100/Tasaus[[#This Row],[Inkomstskattesats 2022]]</f>
        <v>38070020.454545453</v>
      </c>
      <c r="H131" s="272">
        <f>Tasaus[[#This Row],[Beskattningsbar inkomst (kommunalskatt), €]]*($E$11/100)</f>
        <v>2805760.5075000003</v>
      </c>
      <c r="I131" s="14">
        <v>587319.85395769041</v>
      </c>
      <c r="J131" s="15">
        <v>517481.72375000006</v>
      </c>
      <c r="K131" s="15">
        <f>SUM(Tasaus[[#This Row],[Kalkylerad kommunalskatt, €]:[Kalkylerad fastighetsskatt, €]])</f>
        <v>3910562.0852076905</v>
      </c>
      <c r="L131" s="15">
        <f>Tasaus[[#This Row],[Kalkylerad skatteinkomst sammanlagt, €]]/Tasaus[[#This Row],[Invånarantal 31.12.2021]]</f>
        <v>1364.4668824869821</v>
      </c>
      <c r="M131" s="34">
        <f>$L$11-Tasaus[[#This Row],[Kalkylerad skatteinkomst sammanlagt, €/invånare (=utjämningsgräns)]]</f>
        <v>592.48311751301799</v>
      </c>
      <c r="N131" s="377">
        <f>IF(Tasaus[[#This Row],[Differens = utjämningsgränsen - kalkylerad skatteinkomst, €/inv]]&gt;0,(Tasaus[[#This Row],[Differens = utjämningsgränsen - kalkylerad skatteinkomst, €/inv]]*$B$7),(Tasaus[[#This Row],[Differens = utjämningsgränsen - kalkylerad skatteinkomst, €/inv]]*$B$8))</f>
        <v>533.23480576171619</v>
      </c>
      <c r="O131" s="378">
        <f>Tasaus[[#This Row],[Utjämning,  €/invånare]]*Tasaus[[#This Row],[Invånarantal 31.12.2021]]</f>
        <v>1528250.9533130785</v>
      </c>
      <c r="Q131" s="116"/>
      <c r="R131" s="117"/>
      <c r="S131" s="118"/>
    </row>
    <row r="132" spans="1:19">
      <c r="A132" s="269">
        <v>405</v>
      </c>
      <c r="B132" s="13" t="s">
        <v>858</v>
      </c>
      <c r="C132" s="270">
        <v>72634</v>
      </c>
      <c r="D132" s="271">
        <v>21</v>
      </c>
      <c r="E132" s="271">
        <f>Tasaus[[#This Row],[Inkomstskattesats 2022]]-12.64</f>
        <v>8.36</v>
      </c>
      <c r="F132" s="14">
        <v>274008097.14999998</v>
      </c>
      <c r="G132" s="14">
        <f>Tasaus[[#This Row],[Kommunalskatt (debiterad), €]]*100/Tasaus[[#This Row],[Inkomstskattesats 2022]]</f>
        <v>1304800462.6190474</v>
      </c>
      <c r="H132" s="272">
        <f>Tasaus[[#This Row],[Beskattningsbar inkomst (kommunalskatt), €]]*($E$11/100)</f>
        <v>96163794.095023811</v>
      </c>
      <c r="I132" s="14">
        <v>20115982.34513567</v>
      </c>
      <c r="J132" s="15">
        <v>11255997.732400002</v>
      </c>
      <c r="K132" s="15">
        <f>SUM(Tasaus[[#This Row],[Kalkylerad kommunalskatt, €]:[Kalkylerad fastighetsskatt, €]])</f>
        <v>127535774.17255948</v>
      </c>
      <c r="L132" s="15">
        <f>Tasaus[[#This Row],[Kalkylerad skatteinkomst sammanlagt, €]]/Tasaus[[#This Row],[Invånarantal 31.12.2021]]</f>
        <v>1755.8687966043381</v>
      </c>
      <c r="M132" s="34">
        <f>$L$11-Tasaus[[#This Row],[Kalkylerad skatteinkomst sammanlagt, €/invånare (=utjämningsgräns)]]</f>
        <v>201.08120339566199</v>
      </c>
      <c r="N132" s="377">
        <f>IF(Tasaus[[#This Row],[Differens = utjämningsgränsen - kalkylerad skatteinkomst, €/inv]]&gt;0,(Tasaus[[#This Row],[Differens = utjämningsgränsen - kalkylerad skatteinkomst, €/inv]]*$B$7),(Tasaus[[#This Row],[Differens = utjämningsgränsen - kalkylerad skatteinkomst, €/inv]]*$B$8))</f>
        <v>180.97308305609579</v>
      </c>
      <c r="O132" s="378">
        <f>Tasaus[[#This Row],[Utjämning,  €/invånare]]*Tasaus[[#This Row],[Invånarantal 31.12.2021]]</f>
        <v>13144798.914696461</v>
      </c>
      <c r="Q132" s="116"/>
      <c r="R132" s="117"/>
      <c r="S132" s="118"/>
    </row>
    <row r="133" spans="1:19">
      <c r="A133" s="269">
        <v>407</v>
      </c>
      <c r="B133" s="13" t="s">
        <v>859</v>
      </c>
      <c r="C133" s="270">
        <v>2580</v>
      </c>
      <c r="D133" s="271">
        <v>21.5</v>
      </c>
      <c r="E133" s="271">
        <f>Tasaus[[#This Row],[Inkomstskattesats 2022]]-12.64</f>
        <v>8.86</v>
      </c>
      <c r="F133" s="14">
        <v>8215121.4100000001</v>
      </c>
      <c r="G133" s="14">
        <f>Tasaus[[#This Row],[Kommunalskatt (debiterad), €]]*100/Tasaus[[#This Row],[Inkomstskattesats 2022]]</f>
        <v>38209867.023255818</v>
      </c>
      <c r="H133" s="272">
        <f>Tasaus[[#This Row],[Beskattningsbar inkomst (kommunalskatt), €]]*($E$11/100)</f>
        <v>2816067.1996139544</v>
      </c>
      <c r="I133" s="14">
        <v>537255.25578998227</v>
      </c>
      <c r="J133" s="15">
        <v>354493.46140000003</v>
      </c>
      <c r="K133" s="15">
        <f>SUM(Tasaus[[#This Row],[Kalkylerad kommunalskatt, €]:[Kalkylerad fastighetsskatt, €]])</f>
        <v>3707815.9168039365</v>
      </c>
      <c r="L133" s="15">
        <f>Tasaus[[#This Row],[Kalkylerad skatteinkomst sammanlagt, €]]/Tasaus[[#This Row],[Invånarantal 31.12.2021]]</f>
        <v>1437.1379522495877</v>
      </c>
      <c r="M133" s="34">
        <f>$L$11-Tasaus[[#This Row],[Kalkylerad skatteinkomst sammanlagt, €/invånare (=utjämningsgräns)]]</f>
        <v>519.81204775041238</v>
      </c>
      <c r="N133" s="377">
        <f>IF(Tasaus[[#This Row],[Differens = utjämningsgränsen - kalkylerad skatteinkomst, €/inv]]&gt;0,(Tasaus[[#This Row],[Differens = utjämningsgränsen - kalkylerad skatteinkomst, €/inv]]*$B$7),(Tasaus[[#This Row],[Differens = utjämningsgränsen - kalkylerad skatteinkomst, €/inv]]*$B$8))</f>
        <v>467.83084297537113</v>
      </c>
      <c r="O133" s="378">
        <f>Tasaus[[#This Row],[Utjämning,  €/invånare]]*Tasaus[[#This Row],[Invånarantal 31.12.2021]]</f>
        <v>1207003.5748764575</v>
      </c>
      <c r="Q133" s="116"/>
      <c r="R133" s="117"/>
      <c r="S133" s="118"/>
    </row>
    <row r="134" spans="1:19">
      <c r="A134" s="269">
        <v>408</v>
      </c>
      <c r="B134" s="13" t="s">
        <v>860</v>
      </c>
      <c r="C134" s="270">
        <v>14203</v>
      </c>
      <c r="D134" s="271">
        <v>21.5</v>
      </c>
      <c r="E134" s="271">
        <f>Tasaus[[#This Row],[Inkomstskattesats 2022]]-12.64</f>
        <v>8.86</v>
      </c>
      <c r="F134" s="14">
        <v>49255060.159999996</v>
      </c>
      <c r="G134" s="14">
        <f>Tasaus[[#This Row],[Kommunalskatt (debiterad), €]]*100/Tasaus[[#This Row],[Inkomstskattesats 2022]]</f>
        <v>229093303.06976745</v>
      </c>
      <c r="H134" s="272">
        <f>Tasaus[[#This Row],[Beskattningsbar inkomst (kommunalskatt), €]]*($E$11/100)</f>
        <v>16884176.436241865</v>
      </c>
      <c r="I134" s="14">
        <v>2532961.5519448179</v>
      </c>
      <c r="J134" s="15">
        <v>1642651.5725500002</v>
      </c>
      <c r="K134" s="15">
        <f>SUM(Tasaus[[#This Row],[Kalkylerad kommunalskatt, €]:[Kalkylerad fastighetsskatt, €]])</f>
        <v>21059789.560736682</v>
      </c>
      <c r="L134" s="15">
        <f>Tasaus[[#This Row],[Kalkylerad skatteinkomst sammanlagt, €]]/Tasaus[[#This Row],[Invånarantal 31.12.2021]]</f>
        <v>1482.7705105074056</v>
      </c>
      <c r="M134" s="34">
        <f>$L$11-Tasaus[[#This Row],[Kalkylerad skatteinkomst sammanlagt, €/invånare (=utjämningsgräns)]]</f>
        <v>474.17948949259448</v>
      </c>
      <c r="N134" s="377">
        <f>IF(Tasaus[[#This Row],[Differens = utjämningsgränsen - kalkylerad skatteinkomst, €/inv]]&gt;0,(Tasaus[[#This Row],[Differens = utjämningsgränsen - kalkylerad skatteinkomst, €/inv]]*$B$7),(Tasaus[[#This Row],[Differens = utjämningsgränsen - kalkylerad skatteinkomst, €/inv]]*$B$8))</f>
        <v>426.76154054333506</v>
      </c>
      <c r="O134" s="378">
        <f>Tasaus[[#This Row],[Utjämning,  €/invånare]]*Tasaus[[#This Row],[Invånarantal 31.12.2021]]</f>
        <v>6061294.160336988</v>
      </c>
      <c r="Q134" s="116"/>
      <c r="R134" s="117"/>
      <c r="S134" s="118"/>
    </row>
    <row r="135" spans="1:19">
      <c r="A135" s="269">
        <v>410</v>
      </c>
      <c r="B135" s="13" t="s">
        <v>126</v>
      </c>
      <c r="C135" s="270">
        <v>18788</v>
      </c>
      <c r="D135" s="271">
        <v>21.5</v>
      </c>
      <c r="E135" s="271">
        <f>Tasaus[[#This Row],[Inkomstskattesats 2022]]-12.64</f>
        <v>8.86</v>
      </c>
      <c r="F135" s="14">
        <v>67996104.260000005</v>
      </c>
      <c r="G135" s="14">
        <f>Tasaus[[#This Row],[Kommunalskatt (debiterad), €]]*100/Tasaus[[#This Row],[Inkomstskattesats 2022]]</f>
        <v>316260950.04651165</v>
      </c>
      <c r="H135" s="272">
        <f>Tasaus[[#This Row],[Beskattningsbar inkomst (kommunalskatt), €]]*($E$11/100)</f>
        <v>23308432.018427912</v>
      </c>
      <c r="I135" s="14">
        <v>2628686.5613427875</v>
      </c>
      <c r="J135" s="15">
        <v>2394675.6270000003</v>
      </c>
      <c r="K135" s="15">
        <f>SUM(Tasaus[[#This Row],[Kalkylerad kommunalskatt, €]:[Kalkylerad fastighetsskatt, €]])</f>
        <v>28331794.206770699</v>
      </c>
      <c r="L135" s="15">
        <f>Tasaus[[#This Row],[Kalkylerad skatteinkomst sammanlagt, €]]/Tasaus[[#This Row],[Invånarantal 31.12.2021]]</f>
        <v>1507.9728660193048</v>
      </c>
      <c r="M135" s="34">
        <f>$L$11-Tasaus[[#This Row],[Kalkylerad skatteinkomst sammanlagt, €/invånare (=utjämningsgräns)]]</f>
        <v>448.97713398069527</v>
      </c>
      <c r="N135" s="377">
        <f>IF(Tasaus[[#This Row],[Differens = utjämningsgränsen - kalkylerad skatteinkomst, €/inv]]&gt;0,(Tasaus[[#This Row],[Differens = utjämningsgränsen - kalkylerad skatteinkomst, €/inv]]*$B$7),(Tasaus[[#This Row],[Differens = utjämningsgränsen - kalkylerad skatteinkomst, €/inv]]*$B$8))</f>
        <v>404.07942058262574</v>
      </c>
      <c r="O135" s="378">
        <f>Tasaus[[#This Row],[Utjämning,  €/invånare]]*Tasaus[[#This Row],[Invånarantal 31.12.2021]]</f>
        <v>7591844.1539063724</v>
      </c>
      <c r="Q135" s="116"/>
      <c r="R135" s="117"/>
      <c r="S135" s="118"/>
    </row>
    <row r="136" spans="1:19">
      <c r="A136" s="269">
        <v>416</v>
      </c>
      <c r="B136" s="13" t="s">
        <v>127</v>
      </c>
      <c r="C136" s="270">
        <v>2917</v>
      </c>
      <c r="D136" s="271">
        <v>21.999999999999996</v>
      </c>
      <c r="E136" s="271">
        <f>Tasaus[[#This Row],[Inkomstskattesats 2022]]-12.64</f>
        <v>9.3599999999999959</v>
      </c>
      <c r="F136" s="14">
        <v>10313611.6</v>
      </c>
      <c r="G136" s="14">
        <f>Tasaus[[#This Row],[Kommunalskatt (debiterad), €]]*100/Tasaus[[#This Row],[Inkomstskattesats 2022]]</f>
        <v>46880052.727272734</v>
      </c>
      <c r="H136" s="272">
        <f>Tasaus[[#This Row],[Beskattningsbar inkomst (kommunalskatt), €]]*($E$11/100)</f>
        <v>3455059.8860000013</v>
      </c>
      <c r="I136" s="14">
        <v>351321.87837393914</v>
      </c>
      <c r="J136" s="15">
        <v>430949.95345000003</v>
      </c>
      <c r="K136" s="15">
        <f>SUM(Tasaus[[#This Row],[Kalkylerad kommunalskatt, €]:[Kalkylerad fastighetsskatt, €]])</f>
        <v>4237331.7178239403</v>
      </c>
      <c r="L136" s="15">
        <f>Tasaus[[#This Row],[Kalkylerad skatteinkomst sammanlagt, €]]/Tasaus[[#This Row],[Invånarantal 31.12.2021]]</f>
        <v>1452.6334308618239</v>
      </c>
      <c r="M136" s="34">
        <f>$L$11-Tasaus[[#This Row],[Kalkylerad skatteinkomst sammanlagt, €/invånare (=utjämningsgräns)]]</f>
        <v>504.31656913817619</v>
      </c>
      <c r="N136" s="377">
        <f>IF(Tasaus[[#This Row],[Differens = utjämningsgränsen - kalkylerad skatteinkomst, €/inv]]&gt;0,(Tasaus[[#This Row],[Differens = utjämningsgränsen - kalkylerad skatteinkomst, €/inv]]*$B$7),(Tasaus[[#This Row],[Differens = utjämningsgränsen - kalkylerad skatteinkomst, €/inv]]*$B$8))</f>
        <v>453.88491222435857</v>
      </c>
      <c r="O136" s="378">
        <f>Tasaus[[#This Row],[Utjämning,  €/invånare]]*Tasaus[[#This Row],[Invånarantal 31.12.2021]]</f>
        <v>1323982.288958454</v>
      </c>
      <c r="Q136" s="116"/>
      <c r="R136" s="117"/>
      <c r="S136" s="118"/>
    </row>
    <row r="137" spans="1:19">
      <c r="A137" s="269">
        <v>418</v>
      </c>
      <c r="B137" s="13" t="s">
        <v>128</v>
      </c>
      <c r="C137" s="270">
        <v>24164</v>
      </c>
      <c r="D137" s="271">
        <v>20.5</v>
      </c>
      <c r="E137" s="271">
        <f>Tasaus[[#This Row],[Inkomstskattesats 2022]]-12.64</f>
        <v>7.8599999999999994</v>
      </c>
      <c r="F137" s="14">
        <v>103387482.3</v>
      </c>
      <c r="G137" s="14">
        <f>Tasaus[[#This Row],[Kommunalskatt (debiterad), €]]*100/Tasaus[[#This Row],[Inkomstskattesats 2022]]</f>
        <v>504329181.9512195</v>
      </c>
      <c r="H137" s="272">
        <f>Tasaus[[#This Row],[Beskattningsbar inkomst (kommunalskatt), €]]*($E$11/100)</f>
        <v>37169060.709804885</v>
      </c>
      <c r="I137" s="14">
        <v>4480280.0477515711</v>
      </c>
      <c r="J137" s="15">
        <v>3664986.8217000007</v>
      </c>
      <c r="K137" s="15">
        <f>SUM(Tasaus[[#This Row],[Kalkylerad kommunalskatt, €]:[Kalkylerad fastighetsskatt, €]])</f>
        <v>45314327.579256453</v>
      </c>
      <c r="L137" s="15">
        <f>Tasaus[[#This Row],[Kalkylerad skatteinkomst sammanlagt, €]]/Tasaus[[#This Row],[Invånarantal 31.12.2021]]</f>
        <v>1875.2825516990752</v>
      </c>
      <c r="M137" s="34">
        <f>$L$11-Tasaus[[#This Row],[Kalkylerad skatteinkomst sammanlagt, €/invånare (=utjämningsgräns)]]</f>
        <v>81.667448300924889</v>
      </c>
      <c r="N137" s="377">
        <f>IF(Tasaus[[#This Row],[Differens = utjämningsgränsen - kalkylerad skatteinkomst, €/inv]]&gt;0,(Tasaus[[#This Row],[Differens = utjämningsgränsen - kalkylerad skatteinkomst, €/inv]]*$B$7),(Tasaus[[#This Row],[Differens = utjämningsgränsen - kalkylerad skatteinkomst, €/inv]]*$B$8))</f>
        <v>73.500703470832406</v>
      </c>
      <c r="O137" s="378">
        <f>Tasaus[[#This Row],[Utjämning,  €/invånare]]*Tasaus[[#This Row],[Invånarantal 31.12.2021]]</f>
        <v>1776070.9986691943</v>
      </c>
      <c r="Q137" s="116"/>
      <c r="R137" s="117"/>
      <c r="S137" s="118"/>
    </row>
    <row r="138" spans="1:19">
      <c r="A138" s="269">
        <v>420</v>
      </c>
      <c r="B138" s="13" t="s">
        <v>129</v>
      </c>
      <c r="C138" s="270">
        <v>9280</v>
      </c>
      <c r="D138" s="271">
        <v>21</v>
      </c>
      <c r="E138" s="271">
        <f>Tasaus[[#This Row],[Inkomstskattesats 2022]]-12.64</f>
        <v>8.36</v>
      </c>
      <c r="F138" s="14">
        <v>32121125.77</v>
      </c>
      <c r="G138" s="14">
        <f>Tasaus[[#This Row],[Kommunalskatt (debiterad), €]]*100/Tasaus[[#This Row],[Inkomstskattesats 2022]]</f>
        <v>152957741.76190478</v>
      </c>
      <c r="H138" s="272">
        <f>Tasaus[[#This Row],[Beskattningsbar inkomst (kommunalskatt), €]]*($E$11/100)</f>
        <v>11272985.567852383</v>
      </c>
      <c r="I138" s="14">
        <v>2428582.0149169951</v>
      </c>
      <c r="J138" s="15">
        <v>1553977.8680500002</v>
      </c>
      <c r="K138" s="15">
        <f>SUM(Tasaus[[#This Row],[Kalkylerad kommunalskatt, €]:[Kalkylerad fastighetsskatt, €]])</f>
        <v>15255545.450819379</v>
      </c>
      <c r="L138" s="15">
        <f>Tasaus[[#This Row],[Kalkylerad skatteinkomst sammanlagt, €]]/Tasaus[[#This Row],[Invånarantal 31.12.2021]]</f>
        <v>1643.9165356486399</v>
      </c>
      <c r="M138" s="34">
        <f>$L$11-Tasaus[[#This Row],[Kalkylerad skatteinkomst sammanlagt, €/invånare (=utjämningsgräns)]]</f>
        <v>313.03346435136018</v>
      </c>
      <c r="N138" s="377">
        <f>IF(Tasaus[[#This Row],[Differens = utjämningsgränsen - kalkylerad skatteinkomst, €/inv]]&gt;0,(Tasaus[[#This Row],[Differens = utjämningsgränsen - kalkylerad skatteinkomst, €/inv]]*$B$7),(Tasaus[[#This Row],[Differens = utjämningsgränsen - kalkylerad skatteinkomst, €/inv]]*$B$8))</f>
        <v>281.73011791622417</v>
      </c>
      <c r="O138" s="378">
        <f>Tasaus[[#This Row],[Utjämning,  €/invånare]]*Tasaus[[#This Row],[Invånarantal 31.12.2021]]</f>
        <v>2614455.4942625603</v>
      </c>
      <c r="Q138" s="116"/>
      <c r="R138" s="117"/>
      <c r="S138" s="118"/>
    </row>
    <row r="139" spans="1:19">
      <c r="A139" s="269">
        <v>421</v>
      </c>
      <c r="B139" s="13" t="s">
        <v>130</v>
      </c>
      <c r="C139" s="270">
        <v>719</v>
      </c>
      <c r="D139" s="271">
        <v>21</v>
      </c>
      <c r="E139" s="271">
        <f>Tasaus[[#This Row],[Inkomstskattesats 2022]]-12.64</f>
        <v>8.36</v>
      </c>
      <c r="F139" s="14">
        <v>1906984.08</v>
      </c>
      <c r="G139" s="14">
        <f>Tasaus[[#This Row],[Kommunalskatt (debiterad), €]]*100/Tasaus[[#This Row],[Inkomstskattesats 2022]]</f>
        <v>9080876.5714285709</v>
      </c>
      <c r="H139" s="272">
        <f>Tasaus[[#This Row],[Beskattningsbar inkomst (kommunalskatt), €]]*($E$11/100)</f>
        <v>669260.60331428587</v>
      </c>
      <c r="I139" s="14">
        <v>380235.41341341729</v>
      </c>
      <c r="J139" s="15">
        <v>139164.95785000001</v>
      </c>
      <c r="K139" s="15">
        <f>SUM(Tasaus[[#This Row],[Kalkylerad kommunalskatt, €]:[Kalkylerad fastighetsskatt, €]])</f>
        <v>1188660.974577703</v>
      </c>
      <c r="L139" s="15">
        <f>Tasaus[[#This Row],[Kalkylerad skatteinkomst sammanlagt, €]]/Tasaus[[#This Row],[Invånarantal 31.12.2021]]</f>
        <v>1653.2141510121044</v>
      </c>
      <c r="M139" s="34">
        <f>$L$11-Tasaus[[#This Row],[Kalkylerad skatteinkomst sammanlagt, €/invånare (=utjämningsgräns)]]</f>
        <v>303.73584898789568</v>
      </c>
      <c r="N139" s="377">
        <f>IF(Tasaus[[#This Row],[Differens = utjämningsgränsen - kalkylerad skatteinkomst, €/inv]]&gt;0,(Tasaus[[#This Row],[Differens = utjämningsgränsen - kalkylerad skatteinkomst, €/inv]]*$B$7),(Tasaus[[#This Row],[Differens = utjämningsgränsen - kalkylerad skatteinkomst, €/inv]]*$B$8))</f>
        <v>273.36226408910613</v>
      </c>
      <c r="O139" s="378">
        <f>Tasaus[[#This Row],[Utjämning,  €/invånare]]*Tasaus[[#This Row],[Invånarantal 31.12.2021]]</f>
        <v>196547.4678800673</v>
      </c>
      <c r="Q139" s="116"/>
      <c r="R139" s="117"/>
      <c r="S139" s="118"/>
    </row>
    <row r="140" spans="1:19">
      <c r="A140" s="269">
        <v>422</v>
      </c>
      <c r="B140" s="13" t="s">
        <v>131</v>
      </c>
      <c r="C140" s="270">
        <v>10543</v>
      </c>
      <c r="D140" s="271">
        <v>21</v>
      </c>
      <c r="E140" s="271">
        <f>Tasaus[[#This Row],[Inkomstskattesats 2022]]-12.64</f>
        <v>8.36</v>
      </c>
      <c r="F140" s="14">
        <v>32513987.77</v>
      </c>
      <c r="G140" s="14">
        <f>Tasaus[[#This Row],[Kommunalskatt (debiterad), €]]*100/Tasaus[[#This Row],[Inkomstskattesats 2022]]</f>
        <v>154828513.19047618</v>
      </c>
      <c r="H140" s="272">
        <f>Tasaus[[#This Row],[Beskattningsbar inkomst (kommunalskatt), €]]*($E$11/100)</f>
        <v>11410861.422138097</v>
      </c>
      <c r="I140" s="14">
        <v>3691789.9059121176</v>
      </c>
      <c r="J140" s="15">
        <v>1694694.10045</v>
      </c>
      <c r="K140" s="15">
        <f>SUM(Tasaus[[#This Row],[Kalkylerad kommunalskatt, €]:[Kalkylerad fastighetsskatt, €]])</f>
        <v>16797345.428500216</v>
      </c>
      <c r="L140" s="15">
        <f>Tasaus[[#This Row],[Kalkylerad skatteinkomst sammanlagt, €]]/Tasaus[[#This Row],[Invånarantal 31.12.2021]]</f>
        <v>1593.2225579531648</v>
      </c>
      <c r="M140" s="34">
        <f>$L$11-Tasaus[[#This Row],[Kalkylerad skatteinkomst sammanlagt, €/invånare (=utjämningsgräns)]]</f>
        <v>363.72744204683522</v>
      </c>
      <c r="N140" s="377">
        <f>IF(Tasaus[[#This Row],[Differens = utjämningsgränsen - kalkylerad skatteinkomst, €/inv]]&gt;0,(Tasaus[[#This Row],[Differens = utjämningsgränsen - kalkylerad skatteinkomst, €/inv]]*$B$7),(Tasaus[[#This Row],[Differens = utjämningsgränsen - kalkylerad skatteinkomst, €/inv]]*$B$8))</f>
        <v>327.35469784215172</v>
      </c>
      <c r="O140" s="378">
        <f>Tasaus[[#This Row],[Utjämning,  €/invånare]]*Tasaus[[#This Row],[Invånarantal 31.12.2021]]</f>
        <v>3451300.5793498056</v>
      </c>
      <c r="Q140" s="116"/>
      <c r="R140" s="117"/>
      <c r="S140" s="118"/>
    </row>
    <row r="141" spans="1:19">
      <c r="A141" s="269">
        <v>423</v>
      </c>
      <c r="B141" s="13" t="s">
        <v>861</v>
      </c>
      <c r="C141" s="270">
        <v>20291</v>
      </c>
      <c r="D141" s="271">
        <v>19.5</v>
      </c>
      <c r="E141" s="271">
        <f>Tasaus[[#This Row],[Inkomstskattesats 2022]]-12.64</f>
        <v>6.8599999999999994</v>
      </c>
      <c r="F141" s="14">
        <v>81909648.719999999</v>
      </c>
      <c r="G141" s="14">
        <f>Tasaus[[#This Row],[Kommunalskatt (debiterad), €]]*100/Tasaus[[#This Row],[Inkomstskattesats 2022]]</f>
        <v>420049480.61538464</v>
      </c>
      <c r="H141" s="272">
        <f>Tasaus[[#This Row],[Beskattningsbar inkomst (kommunalskatt), €]]*($E$11/100)</f>
        <v>30957646.721353855</v>
      </c>
      <c r="I141" s="14">
        <v>3906231.0105700525</v>
      </c>
      <c r="J141" s="15">
        <v>2506668.4235499999</v>
      </c>
      <c r="K141" s="15">
        <f>SUM(Tasaus[[#This Row],[Kalkylerad kommunalskatt, €]:[Kalkylerad fastighetsskatt, €]])</f>
        <v>37370546.15547391</v>
      </c>
      <c r="L141" s="15">
        <f>Tasaus[[#This Row],[Kalkylerad skatteinkomst sammanlagt, €]]/Tasaus[[#This Row],[Invånarantal 31.12.2021]]</f>
        <v>1841.730134319349</v>
      </c>
      <c r="M141" s="34">
        <f>$L$11-Tasaus[[#This Row],[Kalkylerad skatteinkomst sammanlagt, €/invånare (=utjämningsgräns)]]</f>
        <v>115.21986568065108</v>
      </c>
      <c r="N141" s="377">
        <f>IF(Tasaus[[#This Row],[Differens = utjämningsgränsen - kalkylerad skatteinkomst, €/inv]]&gt;0,(Tasaus[[#This Row],[Differens = utjämningsgränsen - kalkylerad skatteinkomst, €/inv]]*$B$7),(Tasaus[[#This Row],[Differens = utjämningsgränsen - kalkylerad skatteinkomst, €/inv]]*$B$8))</f>
        <v>103.69787911258598</v>
      </c>
      <c r="O141" s="378">
        <f>Tasaus[[#This Row],[Utjämning,  €/invånare]]*Tasaus[[#This Row],[Invånarantal 31.12.2021]]</f>
        <v>2104133.6650734823</v>
      </c>
      <c r="Q141" s="116"/>
      <c r="R141" s="117"/>
      <c r="S141" s="118"/>
    </row>
    <row r="142" spans="1:19">
      <c r="A142" s="269">
        <v>425</v>
      </c>
      <c r="B142" s="13" t="s">
        <v>862</v>
      </c>
      <c r="C142" s="270">
        <v>10218</v>
      </c>
      <c r="D142" s="271">
        <v>21.5</v>
      </c>
      <c r="E142" s="271">
        <f>Tasaus[[#This Row],[Inkomstskattesats 2022]]-12.64</f>
        <v>8.86</v>
      </c>
      <c r="F142" s="14">
        <v>36398004.530000001</v>
      </c>
      <c r="G142" s="14">
        <f>Tasaus[[#This Row],[Kommunalskatt (debiterad), €]]*100/Tasaus[[#This Row],[Inkomstskattesats 2022]]</f>
        <v>169293044.3255814</v>
      </c>
      <c r="H142" s="272">
        <f>Tasaus[[#This Row],[Beskattningsbar inkomst (kommunalskatt), €]]*($E$11/100)</f>
        <v>12476897.366795352</v>
      </c>
      <c r="I142" s="14">
        <v>928007.58408564096</v>
      </c>
      <c r="J142" s="15">
        <v>877701.98620000004</v>
      </c>
      <c r="K142" s="15">
        <f>SUM(Tasaus[[#This Row],[Kalkylerad kommunalskatt, €]:[Kalkylerad fastighetsskatt, €]])</f>
        <v>14282606.937080992</v>
      </c>
      <c r="L142" s="15">
        <f>Tasaus[[#This Row],[Kalkylerad skatteinkomst sammanlagt, €]]/Tasaus[[#This Row],[Invånarantal 31.12.2021]]</f>
        <v>1397.7888957800933</v>
      </c>
      <c r="M142" s="34">
        <f>$L$11-Tasaus[[#This Row],[Kalkylerad skatteinkomst sammanlagt, €/invånare (=utjämningsgräns)]]</f>
        <v>559.16110421990675</v>
      </c>
      <c r="N142" s="377">
        <f>IF(Tasaus[[#This Row],[Differens = utjämningsgränsen - kalkylerad skatteinkomst, €/inv]]&gt;0,(Tasaus[[#This Row],[Differens = utjämningsgränsen - kalkylerad skatteinkomst, €/inv]]*$B$7),(Tasaus[[#This Row],[Differens = utjämningsgränsen - kalkylerad skatteinkomst, €/inv]]*$B$8))</f>
        <v>503.24499379791609</v>
      </c>
      <c r="O142" s="378">
        <f>Tasaus[[#This Row],[Utjämning,  €/invånare]]*Tasaus[[#This Row],[Invånarantal 31.12.2021]]</f>
        <v>5142157.3466271069</v>
      </c>
      <c r="Q142" s="116"/>
      <c r="R142" s="117"/>
      <c r="S142" s="118"/>
    </row>
    <row r="143" spans="1:19">
      <c r="A143" s="269">
        <v>426</v>
      </c>
      <c r="B143" s="13" t="s">
        <v>134</v>
      </c>
      <c r="C143" s="270">
        <v>11979</v>
      </c>
      <c r="D143" s="271">
        <v>21.499999999999996</v>
      </c>
      <c r="E143" s="271">
        <f>Tasaus[[#This Row],[Inkomstskattesats 2022]]-12.64</f>
        <v>8.8599999999999959</v>
      </c>
      <c r="F143" s="14">
        <v>40407649.68</v>
      </c>
      <c r="G143" s="14">
        <f>Tasaus[[#This Row],[Kommunalskatt (debiterad), €]]*100/Tasaus[[#This Row],[Inkomstskattesats 2022]]</f>
        <v>187942556.65116283</v>
      </c>
      <c r="H143" s="272">
        <f>Tasaus[[#This Row],[Beskattningsbar inkomst (kommunalskatt), €]]*($E$11/100)</f>
        <v>13851366.425190704</v>
      </c>
      <c r="I143" s="14">
        <v>1416649.2300330617</v>
      </c>
      <c r="J143" s="15">
        <v>1534621.7111500001</v>
      </c>
      <c r="K143" s="15">
        <f>SUM(Tasaus[[#This Row],[Kalkylerad kommunalskatt, €]:[Kalkylerad fastighetsskatt, €]])</f>
        <v>16802637.366373766</v>
      </c>
      <c r="L143" s="15">
        <f>Tasaus[[#This Row],[Kalkylerad skatteinkomst sammanlagt, €]]/Tasaus[[#This Row],[Invånarantal 31.12.2021]]</f>
        <v>1402.674460837613</v>
      </c>
      <c r="M143" s="34">
        <f>$L$11-Tasaus[[#This Row],[Kalkylerad skatteinkomst sammanlagt, €/invånare (=utjämningsgräns)]]</f>
        <v>554.27553916238708</v>
      </c>
      <c r="N143" s="377">
        <f>IF(Tasaus[[#This Row],[Differens = utjämningsgränsen - kalkylerad skatteinkomst, €/inv]]&gt;0,(Tasaus[[#This Row],[Differens = utjämningsgränsen - kalkylerad skatteinkomst, €/inv]]*$B$7),(Tasaus[[#This Row],[Differens = utjämningsgränsen - kalkylerad skatteinkomst, €/inv]]*$B$8))</f>
        <v>498.84798524614837</v>
      </c>
      <c r="O143" s="378">
        <f>Tasaus[[#This Row],[Utjämning,  €/invånare]]*Tasaus[[#This Row],[Invånarantal 31.12.2021]]</f>
        <v>5975700.0152636115</v>
      </c>
      <c r="Q143" s="116"/>
      <c r="R143" s="117"/>
      <c r="S143" s="118"/>
    </row>
    <row r="144" spans="1:19">
      <c r="A144" s="269">
        <v>430</v>
      </c>
      <c r="B144" s="13" t="s">
        <v>135</v>
      </c>
      <c r="C144" s="270">
        <v>15628</v>
      </c>
      <c r="D144" s="271">
        <v>21</v>
      </c>
      <c r="E144" s="271">
        <f>Tasaus[[#This Row],[Inkomstskattesats 2022]]-12.64</f>
        <v>8.36</v>
      </c>
      <c r="F144" s="14">
        <v>50929036.829999998</v>
      </c>
      <c r="G144" s="14">
        <f>Tasaus[[#This Row],[Kommunalskatt (debiterad), €]]*100/Tasaus[[#This Row],[Inkomstskattesats 2022]]</f>
        <v>242519223</v>
      </c>
      <c r="H144" s="272">
        <f>Tasaus[[#This Row],[Beskattningsbar inkomst (kommunalskatt), €]]*($E$11/100)</f>
        <v>17873666.735100005</v>
      </c>
      <c r="I144" s="14">
        <v>3604204.8598566614</v>
      </c>
      <c r="J144" s="15">
        <v>2331995.0182000003</v>
      </c>
      <c r="K144" s="15">
        <f>SUM(Tasaus[[#This Row],[Kalkylerad kommunalskatt, €]:[Kalkylerad fastighetsskatt, €]])</f>
        <v>23809866.613156665</v>
      </c>
      <c r="L144" s="15">
        <f>Tasaus[[#This Row],[Kalkylerad skatteinkomst sammanlagt, €]]/Tasaus[[#This Row],[Invånarantal 31.12.2021]]</f>
        <v>1523.5389437648237</v>
      </c>
      <c r="M144" s="34">
        <f>$L$11-Tasaus[[#This Row],[Kalkylerad skatteinkomst sammanlagt, €/invånare (=utjämningsgräns)]]</f>
        <v>433.41105623517637</v>
      </c>
      <c r="N144" s="377">
        <f>IF(Tasaus[[#This Row],[Differens = utjämningsgränsen - kalkylerad skatteinkomst, €/inv]]&gt;0,(Tasaus[[#This Row],[Differens = utjämningsgränsen - kalkylerad skatteinkomst, €/inv]]*$B$7),(Tasaus[[#This Row],[Differens = utjämningsgränsen - kalkylerad skatteinkomst, €/inv]]*$B$8))</f>
        <v>390.06995061165873</v>
      </c>
      <c r="O144" s="378">
        <f>Tasaus[[#This Row],[Utjämning,  €/invånare]]*Tasaus[[#This Row],[Invånarantal 31.12.2021]]</f>
        <v>6096013.1881590029</v>
      </c>
      <c r="Q144" s="116"/>
      <c r="R144" s="117"/>
      <c r="S144" s="118"/>
    </row>
    <row r="145" spans="1:19">
      <c r="A145" s="269">
        <v>433</v>
      </c>
      <c r="B145" s="13" t="s">
        <v>136</v>
      </c>
      <c r="C145" s="270">
        <v>7799</v>
      </c>
      <c r="D145" s="271">
        <v>21.5</v>
      </c>
      <c r="E145" s="271">
        <f>Tasaus[[#This Row],[Inkomstskattesats 2022]]-12.64</f>
        <v>8.86</v>
      </c>
      <c r="F145" s="14">
        <v>28554089.699999999</v>
      </c>
      <c r="G145" s="14">
        <f>Tasaus[[#This Row],[Kommunalskatt (debiterad), €]]*100/Tasaus[[#This Row],[Inkomstskattesats 2022]]</f>
        <v>132809719.53488372</v>
      </c>
      <c r="H145" s="272">
        <f>Tasaus[[#This Row],[Beskattningsbar inkomst (kommunalskatt), €]]*($E$11/100)</f>
        <v>9788076.329720933</v>
      </c>
      <c r="I145" s="14">
        <v>1667329.3317334782</v>
      </c>
      <c r="J145" s="15">
        <v>1263166.1755000001</v>
      </c>
      <c r="K145" s="15">
        <f>SUM(Tasaus[[#This Row],[Kalkylerad kommunalskatt, €]:[Kalkylerad fastighetsskatt, €]])</f>
        <v>12718571.836954411</v>
      </c>
      <c r="L145" s="15">
        <f>Tasaus[[#This Row],[Kalkylerad skatteinkomst sammanlagt, €]]/Tasaus[[#This Row],[Invånarantal 31.12.2021]]</f>
        <v>1630.7952092517517</v>
      </c>
      <c r="M145" s="34">
        <f>$L$11-Tasaus[[#This Row],[Kalkylerad skatteinkomst sammanlagt, €/invånare (=utjämningsgräns)]]</f>
        <v>326.15479074824839</v>
      </c>
      <c r="N145" s="377">
        <f>IF(Tasaus[[#This Row],[Differens = utjämningsgränsen - kalkylerad skatteinkomst, €/inv]]&gt;0,(Tasaus[[#This Row],[Differens = utjämningsgränsen - kalkylerad skatteinkomst, €/inv]]*$B$7),(Tasaus[[#This Row],[Differens = utjämningsgränsen - kalkylerad skatteinkomst, €/inv]]*$B$8))</f>
        <v>293.53931167342358</v>
      </c>
      <c r="O145" s="378">
        <f>Tasaus[[#This Row],[Utjämning,  €/invånare]]*Tasaus[[#This Row],[Invånarantal 31.12.2021]]</f>
        <v>2289313.0917410306</v>
      </c>
      <c r="Q145" s="116"/>
      <c r="R145" s="117"/>
      <c r="S145" s="118"/>
    </row>
    <row r="146" spans="1:19">
      <c r="A146" s="269">
        <v>434</v>
      </c>
      <c r="B146" s="13" t="s">
        <v>863</v>
      </c>
      <c r="C146" s="270">
        <v>14643</v>
      </c>
      <c r="D146" s="271">
        <v>20.25</v>
      </c>
      <c r="E146" s="271">
        <f>Tasaus[[#This Row],[Inkomstskattesats 2022]]-12.64</f>
        <v>7.6099999999999994</v>
      </c>
      <c r="F146" s="14">
        <v>53150300.240000002</v>
      </c>
      <c r="G146" s="14">
        <f>Tasaus[[#This Row],[Kommunalskatt (debiterad), €]]*100/Tasaus[[#This Row],[Inkomstskattesats 2022]]</f>
        <v>262470618.46913579</v>
      </c>
      <c r="H146" s="272">
        <f>Tasaus[[#This Row],[Beskattningsbar inkomst (kommunalskatt), €]]*($E$11/100)</f>
        <v>19344084.581175312</v>
      </c>
      <c r="I146" s="14">
        <v>5121925.4817516236</v>
      </c>
      <c r="J146" s="15">
        <v>3206968.9719000002</v>
      </c>
      <c r="K146" s="15">
        <f>SUM(Tasaus[[#This Row],[Kalkylerad kommunalskatt, €]:[Kalkylerad fastighetsskatt, €]])</f>
        <v>27672979.034826938</v>
      </c>
      <c r="L146" s="15">
        <f>Tasaus[[#This Row],[Kalkylerad skatteinkomst sammanlagt, €]]/Tasaus[[#This Row],[Invånarantal 31.12.2021]]</f>
        <v>1889.8435453682264</v>
      </c>
      <c r="M146" s="34">
        <f>$L$11-Tasaus[[#This Row],[Kalkylerad skatteinkomst sammanlagt, €/invånare (=utjämningsgräns)]]</f>
        <v>67.106454631773659</v>
      </c>
      <c r="N146" s="377">
        <f>IF(Tasaus[[#This Row],[Differens = utjämningsgränsen - kalkylerad skatteinkomst, €/inv]]&gt;0,(Tasaus[[#This Row],[Differens = utjämningsgränsen - kalkylerad skatteinkomst, €/inv]]*$B$7),(Tasaus[[#This Row],[Differens = utjämningsgränsen - kalkylerad skatteinkomst, €/inv]]*$B$8))</f>
        <v>60.395809168596294</v>
      </c>
      <c r="O146" s="378">
        <f>Tasaus[[#This Row],[Utjämning,  €/invånare]]*Tasaus[[#This Row],[Invånarantal 31.12.2021]]</f>
        <v>884375.8336557555</v>
      </c>
      <c r="Q146" s="116"/>
      <c r="R146" s="117"/>
      <c r="S146" s="118"/>
    </row>
    <row r="147" spans="1:19">
      <c r="A147" s="269">
        <v>435</v>
      </c>
      <c r="B147" s="13" t="s">
        <v>138</v>
      </c>
      <c r="C147" s="270">
        <v>703</v>
      </c>
      <c r="D147" s="271">
        <v>18.5</v>
      </c>
      <c r="E147" s="271">
        <f>Tasaus[[#This Row],[Inkomstskattesats 2022]]-12.64</f>
        <v>5.8599999999999994</v>
      </c>
      <c r="F147" s="14">
        <v>2081652.18</v>
      </c>
      <c r="G147" s="14">
        <f>Tasaus[[#This Row],[Kommunalskatt (debiterad), €]]*100/Tasaus[[#This Row],[Inkomstskattesats 2022]]</f>
        <v>11252173.945945946</v>
      </c>
      <c r="H147" s="272">
        <f>Tasaus[[#This Row],[Beskattningsbar inkomst (kommunalskatt), €]]*($E$11/100)</f>
        <v>829285.21981621638</v>
      </c>
      <c r="I147" s="14">
        <v>261057.41870028825</v>
      </c>
      <c r="J147" s="15">
        <v>228190.92989999999</v>
      </c>
      <c r="K147" s="15">
        <f>SUM(Tasaus[[#This Row],[Kalkylerad kommunalskatt, €]:[Kalkylerad fastighetsskatt, €]])</f>
        <v>1318533.5684165047</v>
      </c>
      <c r="L147" s="15">
        <f>Tasaus[[#This Row],[Kalkylerad skatteinkomst sammanlagt, €]]/Tasaus[[#This Row],[Invånarantal 31.12.2021]]</f>
        <v>1875.5811784018558</v>
      </c>
      <c r="M147" s="34">
        <f>$L$11-Tasaus[[#This Row],[Kalkylerad skatteinkomst sammanlagt, €/invånare (=utjämningsgräns)]]</f>
        <v>81.368821598144223</v>
      </c>
      <c r="N147" s="377">
        <f>IF(Tasaus[[#This Row],[Differens = utjämningsgränsen - kalkylerad skatteinkomst, €/inv]]&gt;0,(Tasaus[[#This Row],[Differens = utjämningsgränsen - kalkylerad skatteinkomst, €/inv]]*$B$7),(Tasaus[[#This Row],[Differens = utjämningsgränsen - kalkylerad skatteinkomst, €/inv]]*$B$8))</f>
        <v>73.231939438329803</v>
      </c>
      <c r="O147" s="378">
        <f>Tasaus[[#This Row],[Utjämning,  €/invånare]]*Tasaus[[#This Row],[Invånarantal 31.12.2021]]</f>
        <v>51482.053425145852</v>
      </c>
      <c r="Q147" s="116"/>
      <c r="R147" s="117"/>
      <c r="S147" s="118"/>
    </row>
    <row r="148" spans="1:19">
      <c r="A148" s="269">
        <v>436</v>
      </c>
      <c r="B148" s="13" t="s">
        <v>139</v>
      </c>
      <c r="C148" s="270">
        <v>2018</v>
      </c>
      <c r="D148" s="271">
        <v>21</v>
      </c>
      <c r="E148" s="271">
        <f>Tasaus[[#This Row],[Inkomstskattesats 2022]]-12.64</f>
        <v>8.36</v>
      </c>
      <c r="F148" s="14">
        <v>5957538.0800000001</v>
      </c>
      <c r="G148" s="14">
        <f>Tasaus[[#This Row],[Kommunalskatt (debiterad), €]]*100/Tasaus[[#This Row],[Inkomstskattesats 2022]]</f>
        <v>28369228.952380951</v>
      </c>
      <c r="H148" s="272">
        <f>Tasaus[[#This Row],[Beskattningsbar inkomst (kommunalskatt), €]]*($E$11/100)</f>
        <v>2090812.1737904765</v>
      </c>
      <c r="I148" s="14">
        <v>174149.80112826949</v>
      </c>
      <c r="J148" s="15">
        <v>161543.20040000003</v>
      </c>
      <c r="K148" s="15">
        <f>SUM(Tasaus[[#This Row],[Kalkylerad kommunalskatt, €]:[Kalkylerad fastighetsskatt, €]])</f>
        <v>2426505.1753187459</v>
      </c>
      <c r="L148" s="15">
        <f>Tasaus[[#This Row],[Kalkylerad skatteinkomst sammanlagt, €]]/Tasaus[[#This Row],[Invånarantal 31.12.2021]]</f>
        <v>1202.4307112580505</v>
      </c>
      <c r="M148" s="34">
        <f>$L$11-Tasaus[[#This Row],[Kalkylerad skatteinkomst sammanlagt, €/invånare (=utjämningsgräns)]]</f>
        <v>754.51928874194959</v>
      </c>
      <c r="N148" s="377">
        <f>IF(Tasaus[[#This Row],[Differens = utjämningsgränsen - kalkylerad skatteinkomst, €/inv]]&gt;0,(Tasaus[[#This Row],[Differens = utjämningsgränsen - kalkylerad skatteinkomst, €/inv]]*$B$7),(Tasaus[[#This Row],[Differens = utjämningsgränsen - kalkylerad skatteinkomst, €/inv]]*$B$8))</f>
        <v>679.0673598677547</v>
      </c>
      <c r="O148" s="378">
        <f>Tasaus[[#This Row],[Utjämning,  €/invånare]]*Tasaus[[#This Row],[Invånarantal 31.12.2021]]</f>
        <v>1370357.932213129</v>
      </c>
      <c r="Q148" s="116"/>
      <c r="R148" s="117"/>
      <c r="S148" s="118"/>
    </row>
    <row r="149" spans="1:19">
      <c r="A149" s="269">
        <v>440</v>
      </c>
      <c r="B149" s="13" t="s">
        <v>864</v>
      </c>
      <c r="C149" s="270">
        <v>5622</v>
      </c>
      <c r="D149" s="271">
        <v>20</v>
      </c>
      <c r="E149" s="271">
        <f>Tasaus[[#This Row],[Inkomstskattesats 2022]]-12.64</f>
        <v>7.3599999999999994</v>
      </c>
      <c r="F149" s="14">
        <v>17488309.760000002</v>
      </c>
      <c r="G149" s="14">
        <f>Tasaus[[#This Row],[Kommunalskatt (debiterad), €]]*100/Tasaus[[#This Row],[Inkomstskattesats 2022]]</f>
        <v>87441548.800000012</v>
      </c>
      <c r="H149" s="272">
        <f>Tasaus[[#This Row],[Beskattningsbar inkomst (kommunalskatt), €]]*($E$11/100)</f>
        <v>6444442.1465600021</v>
      </c>
      <c r="I149" s="14">
        <v>420229.84599427105</v>
      </c>
      <c r="J149" s="15">
        <v>681813.60580000014</v>
      </c>
      <c r="K149" s="15">
        <f>SUM(Tasaus[[#This Row],[Kalkylerad kommunalskatt, €]:[Kalkylerad fastighetsskatt, €]])</f>
        <v>7546485.5983542735</v>
      </c>
      <c r="L149" s="15">
        <f>Tasaus[[#This Row],[Kalkylerad skatteinkomst sammanlagt, €]]/Tasaus[[#This Row],[Invånarantal 31.12.2021]]</f>
        <v>1342.3133401555094</v>
      </c>
      <c r="M149" s="34">
        <f>$L$11-Tasaus[[#This Row],[Kalkylerad skatteinkomst sammanlagt, €/invånare (=utjämningsgräns)]]</f>
        <v>614.63665984449062</v>
      </c>
      <c r="N149" s="377">
        <f>IF(Tasaus[[#This Row],[Differens = utjämningsgränsen - kalkylerad skatteinkomst, €/inv]]&gt;0,(Tasaus[[#This Row],[Differens = utjämningsgränsen - kalkylerad skatteinkomst, €/inv]]*$B$7),(Tasaus[[#This Row],[Differens = utjämningsgränsen - kalkylerad skatteinkomst, €/inv]]*$B$8))</f>
        <v>553.17299386004163</v>
      </c>
      <c r="O149" s="378">
        <f>Tasaus[[#This Row],[Utjämning,  €/invånare]]*Tasaus[[#This Row],[Invånarantal 31.12.2021]]</f>
        <v>3109938.5714811538</v>
      </c>
      <c r="Q149" s="116"/>
      <c r="R149" s="117"/>
      <c r="S149" s="118"/>
    </row>
    <row r="150" spans="1:19">
      <c r="A150" s="269">
        <v>441</v>
      </c>
      <c r="B150" s="13" t="s">
        <v>141</v>
      </c>
      <c r="C150" s="270">
        <v>4473</v>
      </c>
      <c r="D150" s="271">
        <v>21</v>
      </c>
      <c r="E150" s="271">
        <f>Tasaus[[#This Row],[Inkomstskattesats 2022]]-12.64</f>
        <v>8.36</v>
      </c>
      <c r="F150" s="14">
        <v>14485755.109999999</v>
      </c>
      <c r="G150" s="14">
        <f>Tasaus[[#This Row],[Kommunalskatt (debiterad), €]]*100/Tasaus[[#This Row],[Inkomstskattesats 2022]]</f>
        <v>68979786.238095239</v>
      </c>
      <c r="H150" s="272">
        <f>Tasaus[[#This Row],[Beskattningsbar inkomst (kommunalskatt), €]]*($E$11/100)</f>
        <v>5083810.2457476202</v>
      </c>
      <c r="I150" s="14">
        <v>1503042.4636767625</v>
      </c>
      <c r="J150" s="15">
        <v>907430.51915000007</v>
      </c>
      <c r="K150" s="15">
        <f>SUM(Tasaus[[#This Row],[Kalkylerad kommunalskatt, €]:[Kalkylerad fastighetsskatt, €]])</f>
        <v>7494283.2285743831</v>
      </c>
      <c r="L150" s="15">
        <f>Tasaus[[#This Row],[Kalkylerad skatteinkomst sammanlagt, €]]/Tasaus[[#This Row],[Invånarantal 31.12.2021]]</f>
        <v>1675.4489668174342</v>
      </c>
      <c r="M150" s="34">
        <f>$L$11-Tasaus[[#This Row],[Kalkylerad skatteinkomst sammanlagt, €/invånare (=utjämningsgräns)]]</f>
        <v>281.50103318256583</v>
      </c>
      <c r="N150" s="377">
        <f>IF(Tasaus[[#This Row],[Differens = utjämningsgränsen - kalkylerad skatteinkomst, €/inv]]&gt;0,(Tasaus[[#This Row],[Differens = utjämningsgränsen - kalkylerad skatteinkomst, €/inv]]*$B$7),(Tasaus[[#This Row],[Differens = utjämningsgränsen - kalkylerad skatteinkomst, €/inv]]*$B$8))</f>
        <v>253.35092986430925</v>
      </c>
      <c r="O150" s="378">
        <f>Tasaus[[#This Row],[Utjämning,  €/invånare]]*Tasaus[[#This Row],[Invånarantal 31.12.2021]]</f>
        <v>1133238.7092830553</v>
      </c>
      <c r="Q150" s="116"/>
      <c r="R150" s="117"/>
      <c r="S150" s="118"/>
    </row>
    <row r="151" spans="1:19">
      <c r="A151" s="269">
        <v>444</v>
      </c>
      <c r="B151" s="13" t="s">
        <v>865</v>
      </c>
      <c r="C151" s="270">
        <v>45988</v>
      </c>
      <c r="D151" s="271">
        <v>20.5</v>
      </c>
      <c r="E151" s="271">
        <f>Tasaus[[#This Row],[Inkomstskattesats 2022]]-12.64</f>
        <v>7.8599999999999994</v>
      </c>
      <c r="F151" s="14">
        <v>187090443.72999999</v>
      </c>
      <c r="G151" s="14">
        <f>Tasaus[[#This Row],[Kommunalskatt (debiterad), €]]*100/Tasaus[[#This Row],[Inkomstskattesats 2022]]</f>
        <v>912636310.87804878</v>
      </c>
      <c r="H151" s="272">
        <f>Tasaus[[#This Row],[Beskattningsbar inkomst (kommunalskatt), €]]*($E$11/100)</f>
        <v>67261296.111712202</v>
      </c>
      <c r="I151" s="14">
        <v>8151229.1080518365</v>
      </c>
      <c r="J151" s="15">
        <v>7831333.5261000004</v>
      </c>
      <c r="K151" s="15">
        <f>SUM(Tasaus[[#This Row],[Kalkylerad kommunalskatt, €]:[Kalkylerad fastighetsskatt, €]])</f>
        <v>83243858.745864034</v>
      </c>
      <c r="L151" s="15">
        <f>Tasaus[[#This Row],[Kalkylerad skatteinkomst sammanlagt, €]]/Tasaus[[#This Row],[Invånarantal 31.12.2021]]</f>
        <v>1810.1213087297563</v>
      </c>
      <c r="M151" s="34">
        <f>$L$11-Tasaus[[#This Row],[Kalkylerad skatteinkomst sammanlagt, €/invånare (=utjämningsgräns)]]</f>
        <v>146.82869127024378</v>
      </c>
      <c r="N151" s="377">
        <f>IF(Tasaus[[#This Row],[Differens = utjämningsgränsen - kalkylerad skatteinkomst, €/inv]]&gt;0,(Tasaus[[#This Row],[Differens = utjämningsgränsen - kalkylerad skatteinkomst, €/inv]]*$B$7),(Tasaus[[#This Row],[Differens = utjämningsgränsen - kalkylerad skatteinkomst, €/inv]]*$B$8))</f>
        <v>132.14582214321942</v>
      </c>
      <c r="O151" s="378">
        <f>Tasaus[[#This Row],[Utjämning,  €/invånare]]*Tasaus[[#This Row],[Invånarantal 31.12.2021]]</f>
        <v>6077122.0687223747</v>
      </c>
      <c r="Q151" s="116"/>
      <c r="R151" s="117"/>
      <c r="S151" s="118"/>
    </row>
    <row r="152" spans="1:19">
      <c r="A152" s="269">
        <v>445</v>
      </c>
      <c r="B152" s="13" t="s">
        <v>866</v>
      </c>
      <c r="C152" s="270">
        <v>15086</v>
      </c>
      <c r="D152" s="271">
        <v>20.5</v>
      </c>
      <c r="E152" s="271">
        <f>Tasaus[[#This Row],[Inkomstskattesats 2022]]-12.64</f>
        <v>7.8599999999999994</v>
      </c>
      <c r="F152" s="14">
        <v>63162889.5</v>
      </c>
      <c r="G152" s="14">
        <f>Tasaus[[#This Row],[Kommunalskatt (debiterad), €]]*100/Tasaus[[#This Row],[Inkomstskattesats 2022]]</f>
        <v>308111656.097561</v>
      </c>
      <c r="H152" s="272">
        <f>Tasaus[[#This Row],[Beskattningsbar inkomst (kommunalskatt), €]]*($E$11/100)</f>
        <v>22707829.054390252</v>
      </c>
      <c r="I152" s="14">
        <v>2426744.1564914831</v>
      </c>
      <c r="J152" s="15">
        <v>4060173.3648500005</v>
      </c>
      <c r="K152" s="15">
        <f>SUM(Tasaus[[#This Row],[Kalkylerad kommunalskatt, €]:[Kalkylerad fastighetsskatt, €]])</f>
        <v>29194746.575731736</v>
      </c>
      <c r="L152" s="15">
        <f>Tasaus[[#This Row],[Kalkylerad skatteinkomst sammanlagt, €]]/Tasaus[[#This Row],[Invånarantal 31.12.2021]]</f>
        <v>1935.2211703388398</v>
      </c>
      <c r="M152" s="34">
        <f>$L$11-Tasaus[[#This Row],[Kalkylerad skatteinkomst sammanlagt, €/invånare (=utjämningsgräns)]]</f>
        <v>21.728829661160262</v>
      </c>
      <c r="N152" s="377">
        <f>IF(Tasaus[[#This Row],[Differens = utjämningsgränsen - kalkylerad skatteinkomst, €/inv]]&gt;0,(Tasaus[[#This Row],[Differens = utjämningsgränsen - kalkylerad skatteinkomst, €/inv]]*$B$7),(Tasaus[[#This Row],[Differens = utjämningsgränsen - kalkylerad skatteinkomst, €/inv]]*$B$8))</f>
        <v>19.555946695044238</v>
      </c>
      <c r="O152" s="378">
        <f>Tasaus[[#This Row],[Utjämning,  €/invånare]]*Tasaus[[#This Row],[Invånarantal 31.12.2021]]</f>
        <v>295021.01184143737</v>
      </c>
      <c r="Q152" s="116"/>
      <c r="R152" s="117"/>
      <c r="S152" s="118"/>
    </row>
    <row r="153" spans="1:19">
      <c r="A153" s="269">
        <v>475</v>
      </c>
      <c r="B153" s="13" t="s">
        <v>867</v>
      </c>
      <c r="C153" s="270">
        <v>5487</v>
      </c>
      <c r="D153" s="271">
        <v>21.5</v>
      </c>
      <c r="E153" s="271">
        <f>Tasaus[[#This Row],[Inkomstskattesats 2022]]-12.64</f>
        <v>8.86</v>
      </c>
      <c r="F153" s="14">
        <v>19548354.93</v>
      </c>
      <c r="G153" s="14">
        <f>Tasaus[[#This Row],[Kommunalskatt (debiterad), €]]*100/Tasaus[[#This Row],[Inkomstskattesats 2022]]</f>
        <v>90922581.069767445</v>
      </c>
      <c r="H153" s="272">
        <f>Tasaus[[#This Row],[Beskattningsbar inkomst (kommunalskatt), €]]*($E$11/100)</f>
        <v>6700994.224841862</v>
      </c>
      <c r="I153" s="14">
        <v>1203363.8659826519</v>
      </c>
      <c r="J153" s="15">
        <v>877291.72080000024</v>
      </c>
      <c r="K153" s="15">
        <f>SUM(Tasaus[[#This Row],[Kalkylerad kommunalskatt, €]:[Kalkylerad fastighetsskatt, €]])</f>
        <v>8781649.8116245139</v>
      </c>
      <c r="L153" s="15">
        <f>Tasaus[[#This Row],[Kalkylerad skatteinkomst sammanlagt, €]]/Tasaus[[#This Row],[Invånarantal 31.12.2021]]</f>
        <v>1600.4464756013328</v>
      </c>
      <c r="M153" s="34">
        <f>$L$11-Tasaus[[#This Row],[Kalkylerad skatteinkomst sammanlagt, €/invånare (=utjämningsgräns)]]</f>
        <v>356.5035243986672</v>
      </c>
      <c r="N153" s="377">
        <f>IF(Tasaus[[#This Row],[Differens = utjämningsgränsen - kalkylerad skatteinkomst, €/inv]]&gt;0,(Tasaus[[#This Row],[Differens = utjämningsgränsen - kalkylerad skatteinkomst, €/inv]]*$B$7),(Tasaus[[#This Row],[Differens = utjämningsgränsen - kalkylerad skatteinkomst, €/inv]]*$B$8))</f>
        <v>320.85317195880049</v>
      </c>
      <c r="O153" s="378">
        <f>Tasaus[[#This Row],[Utjämning,  €/invånare]]*Tasaus[[#This Row],[Invånarantal 31.12.2021]]</f>
        <v>1760521.3545379383</v>
      </c>
      <c r="Q153" s="116"/>
      <c r="R153" s="117"/>
      <c r="S153" s="118"/>
    </row>
    <row r="154" spans="1:19">
      <c r="A154" s="269">
        <v>480</v>
      </c>
      <c r="B154" s="13" t="s">
        <v>145</v>
      </c>
      <c r="C154" s="270">
        <v>1990</v>
      </c>
      <c r="D154" s="271">
        <v>20.75</v>
      </c>
      <c r="E154" s="271">
        <f>Tasaus[[#This Row],[Inkomstskattesats 2022]]-12.64</f>
        <v>8.11</v>
      </c>
      <c r="F154" s="14">
        <v>6274801.0499999998</v>
      </c>
      <c r="G154" s="14">
        <f>Tasaus[[#This Row],[Kommunalskatt (debiterad), €]]*100/Tasaus[[#This Row],[Inkomstskattesats 2022]]</f>
        <v>30240005.060240965</v>
      </c>
      <c r="H154" s="272">
        <f>Tasaus[[#This Row],[Beskattningsbar inkomst (kommunalskatt), €]]*($E$11/100)</f>
        <v>2228688.3729397594</v>
      </c>
      <c r="I154" s="14">
        <v>278858.3130106685</v>
      </c>
      <c r="J154" s="15">
        <v>225057.68410000001</v>
      </c>
      <c r="K154" s="15">
        <f>SUM(Tasaus[[#This Row],[Kalkylerad kommunalskatt, €]:[Kalkylerad fastighetsskatt, €]])</f>
        <v>2732604.370050428</v>
      </c>
      <c r="L154" s="15">
        <f>Tasaus[[#This Row],[Kalkylerad skatteinkomst sammanlagt, €]]/Tasaus[[#This Row],[Invånarantal 31.12.2021]]</f>
        <v>1373.1680251509688</v>
      </c>
      <c r="M154" s="34">
        <f>$L$11-Tasaus[[#This Row],[Kalkylerad skatteinkomst sammanlagt, €/invånare (=utjämningsgräns)]]</f>
        <v>583.78197484903126</v>
      </c>
      <c r="N154" s="377">
        <f>IF(Tasaus[[#This Row],[Differens = utjämningsgränsen - kalkylerad skatteinkomst, €/inv]]&gt;0,(Tasaus[[#This Row],[Differens = utjämningsgränsen - kalkylerad skatteinkomst, €/inv]]*$B$7),(Tasaus[[#This Row],[Differens = utjämningsgränsen - kalkylerad skatteinkomst, €/inv]]*$B$8))</f>
        <v>525.40377736412813</v>
      </c>
      <c r="O154" s="378">
        <f>Tasaus[[#This Row],[Utjämning,  €/invånare]]*Tasaus[[#This Row],[Invånarantal 31.12.2021]]</f>
        <v>1045553.516954615</v>
      </c>
      <c r="Q154" s="116"/>
      <c r="R154" s="117"/>
      <c r="S154" s="118"/>
    </row>
    <row r="155" spans="1:19">
      <c r="A155" s="269">
        <v>481</v>
      </c>
      <c r="B155" s="13" t="s">
        <v>146</v>
      </c>
      <c r="C155" s="270">
        <v>9612</v>
      </c>
      <c r="D155" s="271">
        <v>20.750000000000004</v>
      </c>
      <c r="E155" s="271">
        <f>Tasaus[[#This Row],[Inkomstskattesats 2022]]-12.64</f>
        <v>8.110000000000003</v>
      </c>
      <c r="F155" s="14">
        <v>41573395.289999999</v>
      </c>
      <c r="G155" s="14">
        <f>Tasaus[[#This Row],[Kommunalskatt (debiterad), €]]*100/Tasaus[[#This Row],[Inkomstskattesats 2022]]</f>
        <v>200353712.24096382</v>
      </c>
      <c r="H155" s="272">
        <f>Tasaus[[#This Row],[Beskattningsbar inkomst (kommunalskatt), €]]*($E$11/100)</f>
        <v>14766068.592159037</v>
      </c>
      <c r="I155" s="14">
        <v>1676262.1533329645</v>
      </c>
      <c r="J155" s="15">
        <v>1307062.6810000003</v>
      </c>
      <c r="K155" s="15">
        <f>SUM(Tasaus[[#This Row],[Kalkylerad kommunalskatt, €]:[Kalkylerad fastighetsskatt, €]])</f>
        <v>17749393.426492002</v>
      </c>
      <c r="L155" s="15">
        <f>Tasaus[[#This Row],[Kalkylerad skatteinkomst sammanlagt, €]]/Tasaus[[#This Row],[Invånarantal 31.12.2021]]</f>
        <v>1846.5869149492303</v>
      </c>
      <c r="M155" s="34">
        <f>$L$11-Tasaus[[#This Row],[Kalkylerad skatteinkomst sammanlagt, €/invånare (=utjämningsgräns)]]</f>
        <v>110.36308505076977</v>
      </c>
      <c r="N155" s="377">
        <f>IF(Tasaus[[#This Row],[Differens = utjämningsgränsen - kalkylerad skatteinkomst, €/inv]]&gt;0,(Tasaus[[#This Row],[Differens = utjämningsgränsen - kalkylerad skatteinkomst, €/inv]]*$B$7),(Tasaus[[#This Row],[Differens = utjämningsgränsen - kalkylerad skatteinkomst, €/inv]]*$B$8))</f>
        <v>99.326776545692795</v>
      </c>
      <c r="O155" s="378">
        <f>Tasaus[[#This Row],[Utjämning,  €/invånare]]*Tasaus[[#This Row],[Invånarantal 31.12.2021]]</f>
        <v>954728.97615719913</v>
      </c>
      <c r="Q155" s="116"/>
      <c r="R155" s="117"/>
      <c r="S155" s="118"/>
    </row>
    <row r="156" spans="1:19">
      <c r="A156" s="269">
        <v>483</v>
      </c>
      <c r="B156" s="13" t="s">
        <v>147</v>
      </c>
      <c r="C156" s="270">
        <v>1076</v>
      </c>
      <c r="D156" s="271">
        <v>22.5</v>
      </c>
      <c r="E156" s="271">
        <f>Tasaus[[#This Row],[Inkomstskattesats 2022]]-12.64</f>
        <v>9.86</v>
      </c>
      <c r="F156" s="14">
        <v>2502856.71</v>
      </c>
      <c r="G156" s="14">
        <f>Tasaus[[#This Row],[Kommunalskatt (debiterad), €]]*100/Tasaus[[#This Row],[Inkomstskattesats 2022]]</f>
        <v>11123807.6</v>
      </c>
      <c r="H156" s="272">
        <f>Tasaus[[#This Row],[Beskattningsbar inkomst (kommunalskatt), €]]*($E$11/100)</f>
        <v>819824.62012000009</v>
      </c>
      <c r="I156" s="14">
        <v>129449.08024954394</v>
      </c>
      <c r="J156" s="15">
        <v>96014.306250000009</v>
      </c>
      <c r="K156" s="15">
        <f>SUM(Tasaus[[#This Row],[Kalkylerad kommunalskatt, €]:[Kalkylerad fastighetsskatt, €]])</f>
        <v>1045288.0066195441</v>
      </c>
      <c r="L156" s="15">
        <f>Tasaus[[#This Row],[Kalkylerad skatteinkomst sammanlagt, €]]/Tasaus[[#This Row],[Invånarantal 31.12.2021]]</f>
        <v>971.45725522262467</v>
      </c>
      <c r="M156" s="34">
        <f>$L$11-Tasaus[[#This Row],[Kalkylerad skatteinkomst sammanlagt, €/invånare (=utjämningsgräns)]]</f>
        <v>985.49274477737538</v>
      </c>
      <c r="N156" s="377">
        <f>IF(Tasaus[[#This Row],[Differens = utjämningsgränsen - kalkylerad skatteinkomst, €/inv]]&gt;0,(Tasaus[[#This Row],[Differens = utjämningsgränsen - kalkylerad skatteinkomst, €/inv]]*$B$7),(Tasaus[[#This Row],[Differens = utjämningsgränsen - kalkylerad skatteinkomst, €/inv]]*$B$8))</f>
        <v>886.94347029963785</v>
      </c>
      <c r="O156" s="378">
        <f>Tasaus[[#This Row],[Utjämning,  €/invånare]]*Tasaus[[#This Row],[Invånarantal 31.12.2021]]</f>
        <v>954351.17404241033</v>
      </c>
      <c r="Q156" s="116"/>
      <c r="R156" s="117"/>
      <c r="S156" s="118"/>
    </row>
    <row r="157" spans="1:19">
      <c r="A157" s="269">
        <v>484</v>
      </c>
      <c r="B157" s="13" t="s">
        <v>868</v>
      </c>
      <c r="C157" s="270">
        <v>3055</v>
      </c>
      <c r="D157" s="271">
        <v>20.5</v>
      </c>
      <c r="E157" s="271">
        <f>Tasaus[[#This Row],[Inkomstskattesats 2022]]-12.64</f>
        <v>7.8599999999999994</v>
      </c>
      <c r="F157" s="14">
        <v>8831907.2400000002</v>
      </c>
      <c r="G157" s="14">
        <f>Tasaus[[#This Row],[Kommunalskatt (debiterad), €]]*100/Tasaus[[#This Row],[Inkomstskattesats 2022]]</f>
        <v>43082474.341463417</v>
      </c>
      <c r="H157" s="272">
        <f>Tasaus[[#This Row],[Beskattningsbar inkomst (kommunalskatt), €]]*($E$11/100)</f>
        <v>3175178.3589658546</v>
      </c>
      <c r="I157" s="14">
        <v>979412.24978048902</v>
      </c>
      <c r="J157" s="15">
        <v>631674.78095000004</v>
      </c>
      <c r="K157" s="15">
        <f>SUM(Tasaus[[#This Row],[Kalkylerad kommunalskatt, €]:[Kalkylerad fastighetsskatt, €]])</f>
        <v>4786265.3896963438</v>
      </c>
      <c r="L157" s="15">
        <f>Tasaus[[#This Row],[Kalkylerad skatteinkomst sammanlagt, €]]/Tasaus[[#This Row],[Invånarantal 31.12.2021]]</f>
        <v>1566.6989818973302</v>
      </c>
      <c r="M157" s="34">
        <f>$L$11-Tasaus[[#This Row],[Kalkylerad skatteinkomst sammanlagt, €/invånare (=utjämningsgräns)]]</f>
        <v>390.25101810266983</v>
      </c>
      <c r="N157" s="377">
        <f>IF(Tasaus[[#This Row],[Differens = utjämningsgränsen - kalkylerad skatteinkomst, €/inv]]&gt;0,(Tasaus[[#This Row],[Differens = utjämningsgränsen - kalkylerad skatteinkomst, €/inv]]*$B$7),(Tasaus[[#This Row],[Differens = utjämningsgränsen - kalkylerad skatteinkomst, €/inv]]*$B$8))</f>
        <v>351.22591629240287</v>
      </c>
      <c r="O157" s="378">
        <f>Tasaus[[#This Row],[Utjämning,  €/invånare]]*Tasaus[[#This Row],[Invånarantal 31.12.2021]]</f>
        <v>1072995.1742732907</v>
      </c>
      <c r="Q157" s="116"/>
      <c r="R157" s="117"/>
      <c r="S157" s="118"/>
    </row>
    <row r="158" spans="1:19">
      <c r="A158" s="269">
        <v>489</v>
      </c>
      <c r="B158" s="13" t="s">
        <v>149</v>
      </c>
      <c r="C158" s="270">
        <v>1835</v>
      </c>
      <c r="D158" s="271">
        <v>21.500000000000004</v>
      </c>
      <c r="E158" s="271">
        <f>Tasaus[[#This Row],[Inkomstskattesats 2022]]-12.64</f>
        <v>8.860000000000003</v>
      </c>
      <c r="F158" s="14">
        <v>5218792.9800000004</v>
      </c>
      <c r="G158" s="14">
        <f>Tasaus[[#This Row],[Kommunalskatt (debiterad), €]]*100/Tasaus[[#This Row],[Inkomstskattesats 2022]]</f>
        <v>24273455.72093023</v>
      </c>
      <c r="H158" s="272">
        <f>Tasaus[[#This Row],[Beskattningsbar inkomst (kommunalskatt), €]]*($E$11/100)</f>
        <v>1788953.6866325582</v>
      </c>
      <c r="I158" s="14">
        <v>586135.97734286578</v>
      </c>
      <c r="J158" s="15">
        <v>262887.22250000003</v>
      </c>
      <c r="K158" s="15">
        <f>SUM(Tasaus[[#This Row],[Kalkylerad kommunalskatt, €]:[Kalkylerad fastighetsskatt, €]])</f>
        <v>2637976.8864754243</v>
      </c>
      <c r="L158" s="15">
        <f>Tasaus[[#This Row],[Kalkylerad skatteinkomst sammanlagt, €]]/Tasaus[[#This Row],[Invånarantal 31.12.2021]]</f>
        <v>1437.589583910313</v>
      </c>
      <c r="M158" s="34">
        <f>$L$11-Tasaus[[#This Row],[Kalkylerad skatteinkomst sammanlagt, €/invånare (=utjämningsgräns)]]</f>
        <v>519.36041608968708</v>
      </c>
      <c r="N158" s="377">
        <f>IF(Tasaus[[#This Row],[Differens = utjämningsgränsen - kalkylerad skatteinkomst, €/inv]]&gt;0,(Tasaus[[#This Row],[Differens = utjämningsgränsen - kalkylerad skatteinkomst, €/inv]]*$B$7),(Tasaus[[#This Row],[Differens = utjämningsgränsen - kalkylerad skatteinkomst, €/inv]]*$B$8))</f>
        <v>467.42437448071837</v>
      </c>
      <c r="O158" s="378">
        <f>Tasaus[[#This Row],[Utjämning,  €/invånare]]*Tasaus[[#This Row],[Invånarantal 31.12.2021]]</f>
        <v>857723.72717211826</v>
      </c>
      <c r="Q158" s="116"/>
      <c r="R158" s="117"/>
      <c r="S158" s="118"/>
    </row>
    <row r="159" spans="1:19">
      <c r="A159" s="269">
        <v>491</v>
      </c>
      <c r="B159" s="13" t="s">
        <v>869</v>
      </c>
      <c r="C159" s="270">
        <v>52122</v>
      </c>
      <c r="D159" s="271">
        <v>22</v>
      </c>
      <c r="E159" s="271">
        <f>Tasaus[[#This Row],[Inkomstskattesats 2022]]-12.64</f>
        <v>9.36</v>
      </c>
      <c r="F159" s="14">
        <v>202389150.91999999</v>
      </c>
      <c r="G159" s="14">
        <f>Tasaus[[#This Row],[Kommunalskatt (debiterad), €]]*100/Tasaus[[#This Row],[Inkomstskattesats 2022]]</f>
        <v>919950686</v>
      </c>
      <c r="H159" s="272">
        <f>Tasaus[[#This Row],[Beskattningsbar inkomst (kommunalskatt), €]]*($E$11/100)</f>
        <v>67800365.558200017</v>
      </c>
      <c r="I159" s="14">
        <v>13232160.787886417</v>
      </c>
      <c r="J159" s="15">
        <v>8755928.9741500001</v>
      </c>
      <c r="K159" s="15">
        <f>SUM(Tasaus[[#This Row],[Kalkylerad kommunalskatt, €]:[Kalkylerad fastighetsskatt, €]])</f>
        <v>89788455.32023643</v>
      </c>
      <c r="L159" s="15">
        <f>Tasaus[[#This Row],[Kalkylerad skatteinkomst sammanlagt, €]]/Tasaus[[#This Row],[Invånarantal 31.12.2021]]</f>
        <v>1722.6594397804465</v>
      </c>
      <c r="M159" s="34">
        <f>$L$11-Tasaus[[#This Row],[Kalkylerad skatteinkomst sammanlagt, €/invånare (=utjämningsgräns)]]</f>
        <v>234.29056021955353</v>
      </c>
      <c r="N159" s="377">
        <f>IF(Tasaus[[#This Row],[Differens = utjämningsgränsen - kalkylerad skatteinkomst, €/inv]]&gt;0,(Tasaus[[#This Row],[Differens = utjämningsgränsen - kalkylerad skatteinkomst, €/inv]]*$B$7),(Tasaus[[#This Row],[Differens = utjämningsgränsen - kalkylerad skatteinkomst, €/inv]]*$B$8))</f>
        <v>210.86150419759818</v>
      </c>
      <c r="O159" s="378">
        <f>Tasaus[[#This Row],[Utjämning,  €/invånare]]*Tasaus[[#This Row],[Invånarantal 31.12.2021]]</f>
        <v>10990523.321787212</v>
      </c>
      <c r="Q159" s="116"/>
      <c r="R159" s="117"/>
      <c r="S159" s="118"/>
    </row>
    <row r="160" spans="1:19">
      <c r="A160" s="269">
        <v>494</v>
      </c>
      <c r="B160" s="13" t="s">
        <v>151</v>
      </c>
      <c r="C160" s="270">
        <v>8909</v>
      </c>
      <c r="D160" s="271">
        <v>22</v>
      </c>
      <c r="E160" s="271">
        <f>Tasaus[[#This Row],[Inkomstskattesats 2022]]-12.64</f>
        <v>9.36</v>
      </c>
      <c r="F160" s="14">
        <v>29840297.09</v>
      </c>
      <c r="G160" s="14">
        <f>Tasaus[[#This Row],[Kommunalskatt (debiterad), €]]*100/Tasaus[[#This Row],[Inkomstskattesats 2022]]</f>
        <v>135637714.04545453</v>
      </c>
      <c r="H160" s="272">
        <f>Tasaus[[#This Row],[Beskattningsbar inkomst (kommunalskatt), €]]*($E$11/100)</f>
        <v>9996499.525150001</v>
      </c>
      <c r="I160" s="14">
        <v>920368.47774485883</v>
      </c>
      <c r="J160" s="15">
        <v>965693.70025000011</v>
      </c>
      <c r="K160" s="15">
        <f>SUM(Tasaus[[#This Row],[Kalkylerad kommunalskatt, €]:[Kalkylerad fastighetsskatt, €]])</f>
        <v>11882561.70314486</v>
      </c>
      <c r="L160" s="15">
        <f>Tasaus[[#This Row],[Kalkylerad skatteinkomst sammanlagt, €]]/Tasaus[[#This Row],[Invånarantal 31.12.2021]]</f>
        <v>1333.7705357666248</v>
      </c>
      <c r="M160" s="34">
        <f>$L$11-Tasaus[[#This Row],[Kalkylerad skatteinkomst sammanlagt, €/invånare (=utjämningsgräns)]]</f>
        <v>623.17946423337526</v>
      </c>
      <c r="N160" s="377">
        <f>IF(Tasaus[[#This Row],[Differens = utjämningsgränsen - kalkylerad skatteinkomst, €/inv]]&gt;0,(Tasaus[[#This Row],[Differens = utjämningsgränsen - kalkylerad skatteinkomst, €/inv]]*$B$7),(Tasaus[[#This Row],[Differens = utjämningsgränsen - kalkylerad skatteinkomst, €/inv]]*$B$8))</f>
        <v>560.86151781003775</v>
      </c>
      <c r="O160" s="378">
        <f>Tasaus[[#This Row],[Utjämning,  €/invånare]]*Tasaus[[#This Row],[Invånarantal 31.12.2021]]</f>
        <v>4996715.2621696265</v>
      </c>
      <c r="Q160" s="116"/>
      <c r="R160" s="117"/>
      <c r="S160" s="118"/>
    </row>
    <row r="161" spans="1:19">
      <c r="A161" s="269">
        <v>495</v>
      </c>
      <c r="B161" s="13" t="s">
        <v>152</v>
      </c>
      <c r="C161" s="270">
        <v>1488</v>
      </c>
      <c r="D161" s="271">
        <v>22</v>
      </c>
      <c r="E161" s="271">
        <f>Tasaus[[#This Row],[Inkomstskattesats 2022]]-12.64</f>
        <v>9.36</v>
      </c>
      <c r="F161" s="14">
        <v>4270960.5599999996</v>
      </c>
      <c r="G161" s="14">
        <f>Tasaus[[#This Row],[Kommunalskatt (debiterad), €]]*100/Tasaus[[#This Row],[Inkomstskattesats 2022]]</f>
        <v>19413457.09090909</v>
      </c>
      <c r="H161" s="272">
        <f>Tasaus[[#This Row],[Beskattningsbar inkomst (kommunalskatt), €]]*($E$11/100)</f>
        <v>1430771.7876000002</v>
      </c>
      <c r="I161" s="14">
        <v>930430.34681674058</v>
      </c>
      <c r="J161" s="15">
        <v>242523.93135000003</v>
      </c>
      <c r="K161" s="15">
        <f>SUM(Tasaus[[#This Row],[Kalkylerad kommunalskatt, €]:[Kalkylerad fastighetsskatt, €]])</f>
        <v>2603726.0657667411</v>
      </c>
      <c r="L161" s="15">
        <f>Tasaus[[#This Row],[Kalkylerad skatteinkomst sammanlagt, €]]/Tasaus[[#This Row],[Invånarantal 31.12.2021]]</f>
        <v>1749.8159044131323</v>
      </c>
      <c r="M161" s="34">
        <f>$L$11-Tasaus[[#This Row],[Kalkylerad skatteinkomst sammanlagt, €/invånare (=utjämningsgräns)]]</f>
        <v>207.13409558686772</v>
      </c>
      <c r="N161" s="377">
        <f>IF(Tasaus[[#This Row],[Differens = utjämningsgränsen - kalkylerad skatteinkomst, €/inv]]&gt;0,(Tasaus[[#This Row],[Differens = utjämningsgränsen - kalkylerad skatteinkomst, €/inv]]*$B$7),(Tasaus[[#This Row],[Differens = utjämningsgränsen - kalkylerad skatteinkomst, €/inv]]*$B$8))</f>
        <v>186.42068602818094</v>
      </c>
      <c r="O161" s="378">
        <f>Tasaus[[#This Row],[Utjämning,  €/invånare]]*Tasaus[[#This Row],[Invånarantal 31.12.2021]]</f>
        <v>277393.98080993321</v>
      </c>
      <c r="Q161" s="116"/>
      <c r="R161" s="117"/>
      <c r="S161" s="118"/>
    </row>
    <row r="162" spans="1:19">
      <c r="A162" s="269">
        <v>498</v>
      </c>
      <c r="B162" s="13" t="s">
        <v>153</v>
      </c>
      <c r="C162" s="270">
        <v>2321</v>
      </c>
      <c r="D162" s="271">
        <v>21.5</v>
      </c>
      <c r="E162" s="271">
        <f>Tasaus[[#This Row],[Inkomstskattesats 2022]]-12.64</f>
        <v>8.86</v>
      </c>
      <c r="F162" s="14">
        <v>8244943.0800000001</v>
      </c>
      <c r="G162" s="14">
        <f>Tasaus[[#This Row],[Kommunalskatt (debiterad), €]]*100/Tasaus[[#This Row],[Inkomstskattesats 2022]]</f>
        <v>38348572.465116277</v>
      </c>
      <c r="H162" s="272">
        <f>Tasaus[[#This Row],[Beskattningsbar inkomst (kommunalskatt), €]]*($E$11/100)</f>
        <v>2826289.7906790702</v>
      </c>
      <c r="I162" s="14">
        <v>1075658.3163905591</v>
      </c>
      <c r="J162" s="15">
        <v>599032.7851000001</v>
      </c>
      <c r="K162" s="15">
        <f>SUM(Tasaus[[#This Row],[Kalkylerad kommunalskatt, €]:[Kalkylerad fastighetsskatt, €]])</f>
        <v>4500980.8921696292</v>
      </c>
      <c r="L162" s="15">
        <f>Tasaus[[#This Row],[Kalkylerad skatteinkomst sammanlagt, €]]/Tasaus[[#This Row],[Invånarantal 31.12.2021]]</f>
        <v>1939.2420905513268</v>
      </c>
      <c r="M162" s="34">
        <f>$L$11-Tasaus[[#This Row],[Kalkylerad skatteinkomst sammanlagt, €/invånare (=utjämningsgräns)]]</f>
        <v>17.707909448673263</v>
      </c>
      <c r="N162" s="377">
        <f>IF(Tasaus[[#This Row],[Differens = utjämningsgränsen - kalkylerad skatteinkomst, €/inv]]&gt;0,(Tasaus[[#This Row],[Differens = utjämningsgränsen - kalkylerad skatteinkomst, €/inv]]*$B$7),(Tasaus[[#This Row],[Differens = utjämningsgränsen - kalkylerad skatteinkomst, €/inv]]*$B$8))</f>
        <v>15.937118503805937</v>
      </c>
      <c r="O162" s="378">
        <f>Tasaus[[#This Row],[Utjämning,  €/invånare]]*Tasaus[[#This Row],[Invånarantal 31.12.2021]]</f>
        <v>36990.052047333578</v>
      </c>
      <c r="Q162" s="116"/>
      <c r="R162" s="117"/>
      <c r="S162" s="118"/>
    </row>
    <row r="163" spans="1:19">
      <c r="A163" s="245">
        <v>499</v>
      </c>
      <c r="B163" s="36" t="s">
        <v>870</v>
      </c>
      <c r="C163" s="270">
        <v>19536</v>
      </c>
      <c r="D163" s="271">
        <v>20.75</v>
      </c>
      <c r="E163" s="271">
        <f>Tasaus[[#This Row],[Inkomstskattesats 2022]]-12.64</f>
        <v>8.11</v>
      </c>
      <c r="F163" s="14">
        <v>78883645.819999993</v>
      </c>
      <c r="G163" s="14">
        <f>Tasaus[[#This Row],[Kommunalskatt (debiterad), €]]*100/Tasaus[[#This Row],[Inkomstskattesats 2022]]</f>
        <v>380162148.53012043</v>
      </c>
      <c r="H163" s="272">
        <f>Tasaus[[#This Row],[Beskattningsbar inkomst (kommunalskatt), €]]*($E$11/100)</f>
        <v>28017950.346669883</v>
      </c>
      <c r="I163" s="14">
        <v>3188073.6726180096</v>
      </c>
      <c r="J163" s="15">
        <v>2480853.7922000005</v>
      </c>
      <c r="K163" s="15">
        <f>SUM(Tasaus[[#This Row],[Kalkylerad kommunalskatt, €]:[Kalkylerad fastighetsskatt, €]])</f>
        <v>33686877.811487891</v>
      </c>
      <c r="L163" s="15">
        <f>Tasaus[[#This Row],[Kalkylerad skatteinkomst sammanlagt, €]]/Tasaus[[#This Row],[Invånarantal 31.12.2021]]</f>
        <v>1724.3487823243188</v>
      </c>
      <c r="M163" s="34">
        <f>$L$11-Tasaus[[#This Row],[Kalkylerad skatteinkomst sammanlagt, €/invånare (=utjämningsgräns)]]</f>
        <v>232.60121767568126</v>
      </c>
      <c r="N163" s="377">
        <f>IF(Tasaus[[#This Row],[Differens = utjämningsgränsen - kalkylerad skatteinkomst, €/inv]]&gt;0,(Tasaus[[#This Row],[Differens = utjämningsgränsen - kalkylerad skatteinkomst, €/inv]]*$B$7),(Tasaus[[#This Row],[Differens = utjämningsgränsen - kalkylerad skatteinkomst, €/inv]]*$B$8))</f>
        <v>209.34109590811315</v>
      </c>
      <c r="O163" s="378">
        <f>Tasaus[[#This Row],[Utjämning,  €/invånare]]*Tasaus[[#This Row],[Invånarantal 31.12.2021]]</f>
        <v>4089687.6496608984</v>
      </c>
      <c r="Q163" s="116"/>
      <c r="R163" s="117"/>
      <c r="S163" s="118"/>
    </row>
    <row r="164" spans="1:19">
      <c r="A164" s="269">
        <v>500</v>
      </c>
      <c r="B164" s="13" t="s">
        <v>155</v>
      </c>
      <c r="C164" s="270">
        <v>10426</v>
      </c>
      <c r="D164" s="271">
        <v>19.5</v>
      </c>
      <c r="E164" s="271">
        <f>Tasaus[[#This Row],[Inkomstskattesats 2022]]-12.64</f>
        <v>6.8599999999999994</v>
      </c>
      <c r="F164" s="14">
        <v>40917970.479999997</v>
      </c>
      <c r="G164" s="14">
        <f>Tasaus[[#This Row],[Kommunalskatt (debiterad), €]]*100/Tasaus[[#This Row],[Inkomstskattesats 2022]]</f>
        <v>209835746.05128202</v>
      </c>
      <c r="H164" s="272">
        <f>Tasaus[[#This Row],[Beskattningsbar inkomst (kommunalskatt), €]]*($E$11/100)</f>
        <v>15464894.483979488</v>
      </c>
      <c r="I164" s="14">
        <v>2189011.4878423172</v>
      </c>
      <c r="J164" s="15">
        <v>1276314.4533500001</v>
      </c>
      <c r="K164" s="15">
        <f>SUM(Tasaus[[#This Row],[Kalkylerad kommunalskatt, €]:[Kalkylerad fastighetsskatt, €]])</f>
        <v>18930220.425171804</v>
      </c>
      <c r="L164" s="15">
        <f>Tasaus[[#This Row],[Kalkylerad skatteinkomst sammanlagt, €]]/Tasaus[[#This Row],[Invånarantal 31.12.2021]]</f>
        <v>1815.6743166287938</v>
      </c>
      <c r="M164" s="34">
        <f>$L$11-Tasaus[[#This Row],[Kalkylerad skatteinkomst sammanlagt, €/invånare (=utjämningsgräns)]]</f>
        <v>141.27568337120624</v>
      </c>
      <c r="N164" s="377">
        <f>IF(Tasaus[[#This Row],[Differens = utjämningsgränsen - kalkylerad skatteinkomst, €/inv]]&gt;0,(Tasaus[[#This Row],[Differens = utjämningsgränsen - kalkylerad skatteinkomst, €/inv]]*$B$7),(Tasaus[[#This Row],[Differens = utjämningsgränsen - kalkylerad skatteinkomst, €/inv]]*$B$8))</f>
        <v>127.14811503408562</v>
      </c>
      <c r="O164" s="378">
        <f>Tasaus[[#This Row],[Utjämning,  €/invånare]]*Tasaus[[#This Row],[Invånarantal 31.12.2021]]</f>
        <v>1325646.2473453768</v>
      </c>
      <c r="Q164" s="116"/>
      <c r="R164" s="117"/>
      <c r="S164" s="118"/>
    </row>
    <row r="165" spans="1:19">
      <c r="A165" s="269">
        <v>503</v>
      </c>
      <c r="B165" s="13" t="s">
        <v>156</v>
      </c>
      <c r="C165" s="270">
        <v>7594</v>
      </c>
      <c r="D165" s="271">
        <v>21.25</v>
      </c>
      <c r="E165" s="271">
        <f>Tasaus[[#This Row],[Inkomstskattesats 2022]]-12.64</f>
        <v>8.61</v>
      </c>
      <c r="F165" s="14">
        <v>27479933.420000002</v>
      </c>
      <c r="G165" s="14">
        <f>Tasaus[[#This Row],[Kommunalskatt (debiterad), €]]*100/Tasaus[[#This Row],[Inkomstskattesats 2022]]</f>
        <v>129317333.74117647</v>
      </c>
      <c r="H165" s="272">
        <f>Tasaus[[#This Row],[Beskattningsbar inkomst (kommunalskatt), €]]*($E$11/100)</f>
        <v>9530687.496724708</v>
      </c>
      <c r="I165" s="14">
        <v>1112820.571262304</v>
      </c>
      <c r="J165" s="15">
        <v>955784.72914999991</v>
      </c>
      <c r="K165" s="15">
        <f>SUM(Tasaus[[#This Row],[Kalkylerad kommunalskatt, €]:[Kalkylerad fastighetsskatt, €]])</f>
        <v>11599292.797137011</v>
      </c>
      <c r="L165" s="15">
        <f>Tasaus[[#This Row],[Kalkylerad skatteinkomst sammanlagt, €]]/Tasaus[[#This Row],[Invånarantal 31.12.2021]]</f>
        <v>1527.4286011505151</v>
      </c>
      <c r="M165" s="34">
        <f>$L$11-Tasaus[[#This Row],[Kalkylerad skatteinkomst sammanlagt, €/invånare (=utjämningsgräns)]]</f>
        <v>429.52139884948497</v>
      </c>
      <c r="N165" s="377">
        <f>IF(Tasaus[[#This Row],[Differens = utjämningsgränsen - kalkylerad skatteinkomst, €/inv]]&gt;0,(Tasaus[[#This Row],[Differens = utjämningsgränsen - kalkylerad skatteinkomst, €/inv]]*$B$7),(Tasaus[[#This Row],[Differens = utjämningsgränsen - kalkylerad skatteinkomst, €/inv]]*$B$8))</f>
        <v>386.56925896453646</v>
      </c>
      <c r="O165" s="378">
        <f>Tasaus[[#This Row],[Utjämning,  €/invånare]]*Tasaus[[#This Row],[Invånarantal 31.12.2021]]</f>
        <v>2935606.9525766899</v>
      </c>
      <c r="Q165" s="116"/>
      <c r="R165" s="117"/>
      <c r="S165" s="118"/>
    </row>
    <row r="166" spans="1:19">
      <c r="A166" s="269">
        <v>504</v>
      </c>
      <c r="B166" s="13" t="s">
        <v>871</v>
      </c>
      <c r="C166" s="270">
        <v>1816</v>
      </c>
      <c r="D166" s="271">
        <v>21.5</v>
      </c>
      <c r="E166" s="271">
        <f>Tasaus[[#This Row],[Inkomstskattesats 2022]]-12.64</f>
        <v>8.86</v>
      </c>
      <c r="F166" s="14">
        <v>6107136.8899999997</v>
      </c>
      <c r="G166" s="14">
        <f>Tasaus[[#This Row],[Kommunalskatt (debiterad), €]]*100/Tasaus[[#This Row],[Inkomstskattesats 2022]]</f>
        <v>28405287.860465117</v>
      </c>
      <c r="H166" s="272">
        <f>Tasaus[[#This Row],[Beskattningsbar inkomst (kommunalskatt), €]]*($E$11/100)</f>
        <v>2093469.7153162796</v>
      </c>
      <c r="I166" s="14">
        <v>418623.20783387235</v>
      </c>
      <c r="J166" s="15">
        <v>208844.34025000001</v>
      </c>
      <c r="K166" s="15">
        <f>SUM(Tasaus[[#This Row],[Kalkylerad kommunalskatt, €]:[Kalkylerad fastighetsskatt, €]])</f>
        <v>2720937.2634001519</v>
      </c>
      <c r="L166" s="15">
        <f>Tasaus[[#This Row],[Kalkylerad skatteinkomst sammanlagt, €]]/Tasaus[[#This Row],[Invånarantal 31.12.2021]]</f>
        <v>1498.3134710353258</v>
      </c>
      <c r="M166" s="34">
        <f>$L$11-Tasaus[[#This Row],[Kalkylerad skatteinkomst sammanlagt, €/invånare (=utjämningsgräns)]]</f>
        <v>458.6365289646742</v>
      </c>
      <c r="N166" s="377">
        <f>IF(Tasaus[[#This Row],[Differens = utjämningsgränsen - kalkylerad skatteinkomst, €/inv]]&gt;0,(Tasaus[[#This Row],[Differens = utjämningsgränsen - kalkylerad skatteinkomst, €/inv]]*$B$7),(Tasaus[[#This Row],[Differens = utjämningsgränsen - kalkylerad skatteinkomst, €/inv]]*$B$8))</f>
        <v>412.77287606820681</v>
      </c>
      <c r="O166" s="378">
        <f>Tasaus[[#This Row],[Utjämning,  €/invånare]]*Tasaus[[#This Row],[Invånarantal 31.12.2021]]</f>
        <v>749595.54293986352</v>
      </c>
      <c r="Q166" s="116"/>
      <c r="R166" s="117"/>
      <c r="S166" s="118"/>
    </row>
    <row r="167" spans="1:19">
      <c r="A167" s="269">
        <v>505</v>
      </c>
      <c r="B167" s="13" t="s">
        <v>158</v>
      </c>
      <c r="C167" s="270">
        <v>20837</v>
      </c>
      <c r="D167" s="271">
        <v>20.999999999999996</v>
      </c>
      <c r="E167" s="271">
        <f>Tasaus[[#This Row],[Inkomstskattesats 2022]]-12.64</f>
        <v>8.3599999999999959</v>
      </c>
      <c r="F167" s="14">
        <v>84187344.280000001</v>
      </c>
      <c r="G167" s="14">
        <f>Tasaus[[#This Row],[Kommunalskatt (debiterad), €]]*100/Tasaus[[#This Row],[Inkomstskattesats 2022]]</f>
        <v>400892115.6190477</v>
      </c>
      <c r="H167" s="272">
        <f>Tasaus[[#This Row],[Beskattningsbar inkomst (kommunalskatt), €]]*($E$11/100)</f>
        <v>29545748.921123821</v>
      </c>
      <c r="I167" s="14">
        <v>3645091.3481561202</v>
      </c>
      <c r="J167" s="15">
        <v>3309277.962700001</v>
      </c>
      <c r="K167" s="15">
        <f>SUM(Tasaus[[#This Row],[Kalkylerad kommunalskatt, €]:[Kalkylerad fastighetsskatt, €]])</f>
        <v>36500118.231979944</v>
      </c>
      <c r="L167" s="15">
        <f>Tasaus[[#This Row],[Kalkylerad skatteinkomst sammanlagt, €]]/Tasaus[[#This Row],[Invånarantal 31.12.2021]]</f>
        <v>1751.6973763967915</v>
      </c>
      <c r="M167" s="34">
        <f>$L$11-Tasaus[[#This Row],[Kalkylerad skatteinkomst sammanlagt, €/invånare (=utjämningsgräns)]]</f>
        <v>205.25262360320858</v>
      </c>
      <c r="N167" s="377">
        <f>IF(Tasaus[[#This Row],[Differens = utjämningsgränsen - kalkylerad skatteinkomst, €/inv]]&gt;0,(Tasaus[[#This Row],[Differens = utjämningsgränsen - kalkylerad skatteinkomst, €/inv]]*$B$7),(Tasaus[[#This Row],[Differens = utjämningsgränsen - kalkylerad skatteinkomst, €/inv]]*$B$8))</f>
        <v>184.72736124288772</v>
      </c>
      <c r="O167" s="378">
        <f>Tasaus[[#This Row],[Utjämning,  €/invånare]]*Tasaus[[#This Row],[Invånarantal 31.12.2021]]</f>
        <v>3849164.0262180516</v>
      </c>
      <c r="Q167" s="116"/>
      <c r="R167" s="117"/>
      <c r="S167" s="118"/>
    </row>
    <row r="168" spans="1:19">
      <c r="A168" s="269">
        <v>507</v>
      </c>
      <c r="B168" s="13" t="s">
        <v>159</v>
      </c>
      <c r="C168" s="270">
        <v>5635</v>
      </c>
      <c r="D168" s="271">
        <v>20.750000000000004</v>
      </c>
      <c r="E168" s="271">
        <f>Tasaus[[#This Row],[Inkomstskattesats 2022]]-12.64</f>
        <v>8.110000000000003</v>
      </c>
      <c r="F168" s="14">
        <v>17958668.93</v>
      </c>
      <c r="G168" s="14">
        <f>Tasaus[[#This Row],[Kommunalskatt (debiterad), €]]*100/Tasaus[[#This Row],[Inkomstskattesats 2022]]</f>
        <v>86547802.072289139</v>
      </c>
      <c r="H168" s="272">
        <f>Tasaus[[#This Row],[Beskattningsbar inkomst (kommunalskatt), €]]*($E$11/100)</f>
        <v>6378573.0127277113</v>
      </c>
      <c r="I168" s="14">
        <v>2131965.7330429801</v>
      </c>
      <c r="J168" s="15">
        <v>1436834.0281000002</v>
      </c>
      <c r="K168" s="15">
        <f>SUM(Tasaus[[#This Row],[Kalkylerad kommunalskatt, €]:[Kalkylerad fastighetsskatt, €]])</f>
        <v>9947372.7738706917</v>
      </c>
      <c r="L168" s="15">
        <f>Tasaus[[#This Row],[Kalkylerad skatteinkomst sammanlagt, €]]/Tasaus[[#This Row],[Invånarantal 31.12.2021]]</f>
        <v>1765.2835446088184</v>
      </c>
      <c r="M168" s="34">
        <f>$L$11-Tasaus[[#This Row],[Kalkylerad skatteinkomst sammanlagt, €/invånare (=utjämningsgräns)]]</f>
        <v>191.66645539118167</v>
      </c>
      <c r="N168" s="377">
        <f>IF(Tasaus[[#This Row],[Differens = utjämningsgränsen - kalkylerad skatteinkomst, €/inv]]&gt;0,(Tasaus[[#This Row],[Differens = utjämningsgränsen - kalkylerad skatteinkomst, €/inv]]*$B$7),(Tasaus[[#This Row],[Differens = utjämningsgränsen - kalkylerad skatteinkomst, €/inv]]*$B$8))</f>
        <v>172.49980985206352</v>
      </c>
      <c r="O168" s="378">
        <f>Tasaus[[#This Row],[Utjämning,  €/invånare]]*Tasaus[[#This Row],[Invånarantal 31.12.2021]]</f>
        <v>972036.42851637793</v>
      </c>
      <c r="Q168" s="116"/>
      <c r="R168" s="117"/>
      <c r="S168" s="118"/>
    </row>
    <row r="169" spans="1:19">
      <c r="A169" s="269">
        <v>508</v>
      </c>
      <c r="B169" s="13" t="s">
        <v>160</v>
      </c>
      <c r="C169" s="270">
        <v>9563</v>
      </c>
      <c r="D169" s="271">
        <v>22.500000000000004</v>
      </c>
      <c r="E169" s="271">
        <f>Tasaus[[#This Row],[Inkomstskattesats 2022]]-12.64</f>
        <v>9.860000000000003</v>
      </c>
      <c r="F169" s="14">
        <v>36501088.619999997</v>
      </c>
      <c r="G169" s="14">
        <f>Tasaus[[#This Row],[Kommunalskatt (debiterad), €]]*100/Tasaus[[#This Row],[Inkomstskattesats 2022]]</f>
        <v>162227060.53333327</v>
      </c>
      <c r="H169" s="272">
        <f>Tasaus[[#This Row],[Beskattningsbar inkomst (kommunalskatt), €]]*($E$11/100)</f>
        <v>11956134.361306665</v>
      </c>
      <c r="I169" s="14">
        <v>2635429.4637074783</v>
      </c>
      <c r="J169" s="15">
        <v>1506195.7408</v>
      </c>
      <c r="K169" s="15">
        <f>SUM(Tasaus[[#This Row],[Kalkylerad kommunalskatt, €]:[Kalkylerad fastighetsskatt, €]])</f>
        <v>16097759.565814145</v>
      </c>
      <c r="L169" s="15">
        <f>Tasaus[[#This Row],[Kalkylerad skatteinkomst sammanlagt, €]]/Tasaus[[#This Row],[Invånarantal 31.12.2021]]</f>
        <v>1683.337819284131</v>
      </c>
      <c r="M169" s="34">
        <f>$L$11-Tasaus[[#This Row],[Kalkylerad skatteinkomst sammanlagt, €/invånare (=utjämningsgräns)]]</f>
        <v>273.61218071586904</v>
      </c>
      <c r="N169" s="377">
        <f>IF(Tasaus[[#This Row],[Differens = utjämningsgränsen - kalkylerad skatteinkomst, €/inv]]&gt;0,(Tasaus[[#This Row],[Differens = utjämningsgränsen - kalkylerad skatteinkomst, €/inv]]*$B$7),(Tasaus[[#This Row],[Differens = utjämningsgränsen - kalkylerad skatteinkomst, €/inv]]*$B$8))</f>
        <v>246.25096264428214</v>
      </c>
      <c r="O169" s="378">
        <f>Tasaus[[#This Row],[Utjämning,  €/invånare]]*Tasaus[[#This Row],[Invånarantal 31.12.2021]]</f>
        <v>2354897.9557672702</v>
      </c>
      <c r="Q169" s="116"/>
      <c r="R169" s="117"/>
      <c r="S169" s="118"/>
    </row>
    <row r="170" spans="1:19">
      <c r="A170" s="269">
        <v>529</v>
      </c>
      <c r="B170" s="13" t="s">
        <v>872</v>
      </c>
      <c r="C170" s="270">
        <v>19579</v>
      </c>
      <c r="D170" s="271">
        <v>19</v>
      </c>
      <c r="E170" s="271">
        <f>Tasaus[[#This Row],[Inkomstskattesats 2022]]-12.64</f>
        <v>6.3599999999999994</v>
      </c>
      <c r="F170" s="14">
        <v>84799109.709999993</v>
      </c>
      <c r="G170" s="14">
        <f>Tasaus[[#This Row],[Kommunalskatt (debiterad), €]]*100/Tasaus[[#This Row],[Inkomstskattesats 2022]]</f>
        <v>446311103.73684204</v>
      </c>
      <c r="H170" s="272">
        <f>Tasaus[[#This Row],[Beskattningsbar inkomst (kommunalskatt), €]]*($E$11/100)</f>
        <v>32893128.345405266</v>
      </c>
      <c r="I170" s="14">
        <v>7967345.1501931129</v>
      </c>
      <c r="J170" s="15">
        <v>3799919.1792000006</v>
      </c>
      <c r="K170" s="15">
        <f>SUM(Tasaus[[#This Row],[Kalkylerad kommunalskatt, €]:[Kalkylerad fastighetsskatt, €]])</f>
        <v>44660392.674798377</v>
      </c>
      <c r="L170" s="15">
        <f>Tasaus[[#This Row],[Kalkylerad skatteinkomst sammanlagt, €]]/Tasaus[[#This Row],[Invånarantal 31.12.2021]]</f>
        <v>2281.0354295315583</v>
      </c>
      <c r="M170" s="34">
        <f>$L$11-Tasaus[[#This Row],[Kalkylerad skatteinkomst sammanlagt, €/invånare (=utjämningsgräns)]]</f>
        <v>-324.08542953155825</v>
      </c>
      <c r="N170" s="377">
        <f>IF(Tasaus[[#This Row],[Differens = utjämningsgränsen - kalkylerad skatteinkomst, €/inv]]&gt;0,(Tasaus[[#This Row],[Differens = utjämningsgränsen - kalkylerad skatteinkomst, €/inv]]*$B$7),(Tasaus[[#This Row],[Differens = utjämningsgränsen - kalkylerad skatteinkomst, €/inv]]*$B$8))</f>
        <v>-32.408542953155823</v>
      </c>
      <c r="O170" s="378">
        <f>Tasaus[[#This Row],[Utjämning,  €/invånare]]*Tasaus[[#This Row],[Invånarantal 31.12.2021]]</f>
        <v>-634526.86247983784</v>
      </c>
      <c r="Q170" s="116"/>
      <c r="R170" s="117"/>
      <c r="S170" s="118"/>
    </row>
    <row r="171" spans="1:19">
      <c r="A171" s="269">
        <v>531</v>
      </c>
      <c r="B171" s="13" t="s">
        <v>162</v>
      </c>
      <c r="C171" s="270">
        <v>5169</v>
      </c>
      <c r="D171" s="271">
        <v>21.75</v>
      </c>
      <c r="E171" s="271">
        <f>Tasaus[[#This Row],[Inkomstskattesats 2022]]-12.64</f>
        <v>9.11</v>
      </c>
      <c r="F171" s="14">
        <v>19187853.420000002</v>
      </c>
      <c r="G171" s="14">
        <f>Tasaus[[#This Row],[Kommunalskatt (debiterad), €]]*100/Tasaus[[#This Row],[Inkomstskattesats 2022]]</f>
        <v>88220015.724137947</v>
      </c>
      <c r="H171" s="272">
        <f>Tasaus[[#This Row],[Beskattningsbar inkomst (kommunalskatt), €]]*($E$11/100)</f>
        <v>6501815.1588689685</v>
      </c>
      <c r="I171" s="14">
        <v>593670.29509236</v>
      </c>
      <c r="J171" s="15">
        <v>578334.22750000004</v>
      </c>
      <c r="K171" s="15">
        <f>SUM(Tasaus[[#This Row],[Kalkylerad kommunalskatt, €]:[Kalkylerad fastighetsskatt, €]])</f>
        <v>7673819.6814613286</v>
      </c>
      <c r="L171" s="15">
        <f>Tasaus[[#This Row],[Kalkylerad skatteinkomst sammanlagt, €]]/Tasaus[[#This Row],[Invånarantal 31.12.2021]]</f>
        <v>1484.5849644924219</v>
      </c>
      <c r="M171" s="34">
        <f>$L$11-Tasaus[[#This Row],[Kalkylerad skatteinkomst sammanlagt, €/invånare (=utjämningsgräns)]]</f>
        <v>472.36503550757811</v>
      </c>
      <c r="N171" s="377">
        <f>IF(Tasaus[[#This Row],[Differens = utjämningsgränsen - kalkylerad skatteinkomst, €/inv]]&gt;0,(Tasaus[[#This Row],[Differens = utjämningsgränsen - kalkylerad skatteinkomst, €/inv]]*$B$7),(Tasaus[[#This Row],[Differens = utjämningsgränsen - kalkylerad skatteinkomst, €/inv]]*$B$8))</f>
        <v>425.12853195682032</v>
      </c>
      <c r="O171" s="378">
        <f>Tasaus[[#This Row],[Utjämning,  €/invånare]]*Tasaus[[#This Row],[Invånarantal 31.12.2021]]</f>
        <v>2197489.3816848043</v>
      </c>
      <c r="Q171" s="116"/>
      <c r="R171" s="117"/>
      <c r="S171" s="118"/>
    </row>
    <row r="172" spans="1:19">
      <c r="A172" s="269">
        <v>535</v>
      </c>
      <c r="B172" s="13" t="s">
        <v>163</v>
      </c>
      <c r="C172" s="270">
        <v>10396</v>
      </c>
      <c r="D172" s="271">
        <v>22</v>
      </c>
      <c r="E172" s="271">
        <f>Tasaus[[#This Row],[Inkomstskattesats 2022]]-12.64</f>
        <v>9.36</v>
      </c>
      <c r="F172" s="14">
        <v>31602225.780000001</v>
      </c>
      <c r="G172" s="14">
        <f>Tasaus[[#This Row],[Kommunalskatt (debiterad), €]]*100/Tasaus[[#This Row],[Inkomstskattesats 2022]]</f>
        <v>143646480.81818181</v>
      </c>
      <c r="H172" s="272">
        <f>Tasaus[[#This Row],[Beskattningsbar inkomst (kommunalskatt), €]]*($E$11/100)</f>
        <v>10586745.636300001</v>
      </c>
      <c r="I172" s="14">
        <v>1385842.1056305363</v>
      </c>
      <c r="J172" s="15">
        <v>1202408.6347500004</v>
      </c>
      <c r="K172" s="15">
        <f>SUM(Tasaus[[#This Row],[Kalkylerad kommunalskatt, €]:[Kalkylerad fastighetsskatt, €]])</f>
        <v>13174996.376680538</v>
      </c>
      <c r="L172" s="15">
        <f>Tasaus[[#This Row],[Kalkylerad skatteinkomst sammanlagt, €]]/Tasaus[[#This Row],[Invånarantal 31.12.2021]]</f>
        <v>1267.3140031435685</v>
      </c>
      <c r="M172" s="34">
        <f>$L$11-Tasaus[[#This Row],[Kalkylerad skatteinkomst sammanlagt, €/invånare (=utjämningsgräns)]]</f>
        <v>689.63599685643157</v>
      </c>
      <c r="N172" s="377">
        <f>IF(Tasaus[[#This Row],[Differens = utjämningsgränsen - kalkylerad skatteinkomst, €/inv]]&gt;0,(Tasaus[[#This Row],[Differens = utjämningsgränsen - kalkylerad skatteinkomst, €/inv]]*$B$7),(Tasaus[[#This Row],[Differens = utjämningsgränsen - kalkylerad skatteinkomst, €/inv]]*$B$8))</f>
        <v>620.67239717078849</v>
      </c>
      <c r="O172" s="378">
        <f>Tasaus[[#This Row],[Utjämning,  €/invånare]]*Tasaus[[#This Row],[Invånarantal 31.12.2021]]</f>
        <v>6452510.2409875169</v>
      </c>
      <c r="Q172" s="116"/>
      <c r="R172" s="117"/>
      <c r="S172" s="118"/>
    </row>
    <row r="173" spans="1:19">
      <c r="A173" s="269">
        <v>536</v>
      </c>
      <c r="B173" s="13" t="s">
        <v>164</v>
      </c>
      <c r="C173" s="270">
        <v>34884</v>
      </c>
      <c r="D173" s="271">
        <v>21</v>
      </c>
      <c r="E173" s="271">
        <f>Tasaus[[#This Row],[Inkomstskattesats 2022]]-12.64</f>
        <v>8.36</v>
      </c>
      <c r="F173" s="14">
        <v>144660872.96000001</v>
      </c>
      <c r="G173" s="14">
        <f>Tasaus[[#This Row],[Kommunalskatt (debiterad), €]]*100/Tasaus[[#This Row],[Inkomstskattesats 2022]]</f>
        <v>688861299.80952382</v>
      </c>
      <c r="H173" s="272">
        <f>Tasaus[[#This Row],[Beskattningsbar inkomst (kommunalskatt), €]]*($E$11/100)</f>
        <v>50769077.795961916</v>
      </c>
      <c r="I173" s="14">
        <v>6530974.5629924722</v>
      </c>
      <c r="J173" s="15">
        <v>4737907.0992000001</v>
      </c>
      <c r="K173" s="15">
        <f>SUM(Tasaus[[#This Row],[Kalkylerad kommunalskatt, €]:[Kalkylerad fastighetsskatt, €]])</f>
        <v>62037959.458154388</v>
      </c>
      <c r="L173" s="15">
        <f>Tasaus[[#This Row],[Kalkylerad skatteinkomst sammanlagt, €]]/Tasaus[[#This Row],[Invånarantal 31.12.2021]]</f>
        <v>1778.4072772088748</v>
      </c>
      <c r="M173" s="34">
        <f>$L$11-Tasaus[[#This Row],[Kalkylerad skatteinkomst sammanlagt, €/invånare (=utjämningsgräns)]]</f>
        <v>178.54272279112524</v>
      </c>
      <c r="N173" s="377">
        <f>IF(Tasaus[[#This Row],[Differens = utjämningsgränsen - kalkylerad skatteinkomst, €/inv]]&gt;0,(Tasaus[[#This Row],[Differens = utjämningsgränsen - kalkylerad skatteinkomst, €/inv]]*$B$7),(Tasaus[[#This Row],[Differens = utjämningsgränsen - kalkylerad skatteinkomst, €/inv]]*$B$8))</f>
        <v>160.68845051201274</v>
      </c>
      <c r="O173" s="378">
        <f>Tasaus[[#This Row],[Utjämning,  €/invånare]]*Tasaus[[#This Row],[Invånarantal 31.12.2021]]</f>
        <v>5605455.9076610524</v>
      </c>
      <c r="Q173" s="116"/>
      <c r="R173" s="117"/>
      <c r="S173" s="118"/>
    </row>
    <row r="174" spans="1:19">
      <c r="A174" s="269">
        <v>538</v>
      </c>
      <c r="B174" s="13" t="s">
        <v>873</v>
      </c>
      <c r="C174" s="270">
        <v>4689</v>
      </c>
      <c r="D174" s="271">
        <v>21.5</v>
      </c>
      <c r="E174" s="271">
        <f>Tasaus[[#This Row],[Inkomstskattesats 2022]]-12.64</f>
        <v>8.86</v>
      </c>
      <c r="F174" s="14">
        <v>18213063.219999999</v>
      </c>
      <c r="G174" s="14">
        <f>Tasaus[[#This Row],[Kommunalskatt (debiterad), €]]*100/Tasaus[[#This Row],[Inkomstskattesats 2022]]</f>
        <v>84711921.953488365</v>
      </c>
      <c r="H174" s="272">
        <f>Tasaus[[#This Row],[Beskattningsbar inkomst (kommunalskatt), €]]*($E$11/100)</f>
        <v>6243268.6479720939</v>
      </c>
      <c r="I174" s="14">
        <v>346339.46041468758</v>
      </c>
      <c r="J174" s="15">
        <v>483629.76475000009</v>
      </c>
      <c r="K174" s="15">
        <f>SUM(Tasaus[[#This Row],[Kalkylerad kommunalskatt, €]:[Kalkylerad fastighetsskatt, €]])</f>
        <v>7073237.8731367812</v>
      </c>
      <c r="L174" s="15">
        <f>Tasaus[[#This Row],[Kalkylerad skatteinkomst sammanlagt, €]]/Tasaus[[#This Row],[Invånarantal 31.12.2021]]</f>
        <v>1508.4747010315166</v>
      </c>
      <c r="M174" s="34">
        <f>$L$11-Tasaus[[#This Row],[Kalkylerad skatteinkomst sammanlagt, €/invånare (=utjämningsgräns)]]</f>
        <v>448.47529896848346</v>
      </c>
      <c r="N174" s="377">
        <f>IF(Tasaus[[#This Row],[Differens = utjämningsgränsen - kalkylerad skatteinkomst, €/inv]]&gt;0,(Tasaus[[#This Row],[Differens = utjämningsgränsen - kalkylerad skatteinkomst, €/inv]]*$B$7),(Tasaus[[#This Row],[Differens = utjämningsgränsen - kalkylerad skatteinkomst, €/inv]]*$B$8))</f>
        <v>403.6277690716351</v>
      </c>
      <c r="O174" s="378">
        <f>Tasaus[[#This Row],[Utjämning,  €/invånare]]*Tasaus[[#This Row],[Invånarantal 31.12.2021]]</f>
        <v>1892610.609176897</v>
      </c>
      <c r="Q174" s="116"/>
      <c r="R174" s="117"/>
      <c r="S174" s="118"/>
    </row>
    <row r="175" spans="1:19">
      <c r="A175" s="269">
        <v>541</v>
      </c>
      <c r="B175" s="13" t="s">
        <v>166</v>
      </c>
      <c r="C175" s="270">
        <v>9423</v>
      </c>
      <c r="D175" s="271">
        <v>21</v>
      </c>
      <c r="E175" s="271">
        <f>Tasaus[[#This Row],[Inkomstskattesats 2022]]-12.64</f>
        <v>8.36</v>
      </c>
      <c r="F175" s="14">
        <v>26710262.260000002</v>
      </c>
      <c r="G175" s="14">
        <f>Tasaus[[#This Row],[Kommunalskatt (debiterad), €]]*100/Tasaus[[#This Row],[Inkomstskattesats 2022]]</f>
        <v>127191725.04761904</v>
      </c>
      <c r="H175" s="272">
        <f>Tasaus[[#This Row],[Beskattningsbar inkomst (kommunalskatt), €]]*($E$11/100)</f>
        <v>9374030.1360095255</v>
      </c>
      <c r="I175" s="14">
        <v>2804342.9013747177</v>
      </c>
      <c r="J175" s="15">
        <v>1186584.4151500002</v>
      </c>
      <c r="K175" s="15">
        <f>SUM(Tasaus[[#This Row],[Kalkylerad kommunalskatt, €]:[Kalkylerad fastighetsskatt, €]])</f>
        <v>13364957.452534243</v>
      </c>
      <c r="L175" s="15">
        <f>Tasaus[[#This Row],[Kalkylerad skatteinkomst sammanlagt, €]]/Tasaus[[#This Row],[Invånarantal 31.12.2021]]</f>
        <v>1418.3335936043982</v>
      </c>
      <c r="M175" s="34">
        <f>$L$11-Tasaus[[#This Row],[Kalkylerad skatteinkomst sammanlagt, €/invånare (=utjämningsgräns)]]</f>
        <v>538.61640639560187</v>
      </c>
      <c r="N175" s="377">
        <f>IF(Tasaus[[#This Row],[Differens = utjämningsgränsen - kalkylerad skatteinkomst, €/inv]]&gt;0,(Tasaus[[#This Row],[Differens = utjämningsgränsen - kalkylerad skatteinkomst, €/inv]]*$B$7),(Tasaus[[#This Row],[Differens = utjämningsgränsen - kalkylerad skatteinkomst, €/inv]]*$B$8))</f>
        <v>484.75476575604171</v>
      </c>
      <c r="O175" s="378">
        <f>Tasaus[[#This Row],[Utjämning,  €/invånare]]*Tasaus[[#This Row],[Invånarantal 31.12.2021]]</f>
        <v>4567844.1577191809</v>
      </c>
      <c r="Q175" s="116"/>
      <c r="R175" s="117"/>
      <c r="S175" s="118"/>
    </row>
    <row r="176" spans="1:19">
      <c r="A176" s="269">
        <v>543</v>
      </c>
      <c r="B176" s="13" t="s">
        <v>167</v>
      </c>
      <c r="C176" s="270">
        <v>44127</v>
      </c>
      <c r="D176" s="271">
        <v>19.75</v>
      </c>
      <c r="E176" s="271">
        <f>Tasaus[[#This Row],[Inkomstskattesats 2022]]-12.64</f>
        <v>7.1099999999999994</v>
      </c>
      <c r="F176" s="14">
        <v>198182195.91</v>
      </c>
      <c r="G176" s="14">
        <f>Tasaus[[#This Row],[Kommunalskatt (debiterad), €]]*100/Tasaus[[#This Row],[Inkomstskattesats 2022]]</f>
        <v>1003454156.5063291</v>
      </c>
      <c r="H176" s="272">
        <f>Tasaus[[#This Row],[Beskattningsbar inkomst (kommunalskatt), €]]*($E$11/100)</f>
        <v>73954571.334516466</v>
      </c>
      <c r="I176" s="14">
        <v>8162286.0178433983</v>
      </c>
      <c r="J176" s="15">
        <v>6225801.6045500003</v>
      </c>
      <c r="K176" s="15">
        <f>SUM(Tasaus[[#This Row],[Kalkylerad kommunalskatt, €]:[Kalkylerad fastighetsskatt, €]])</f>
        <v>88342658.956909865</v>
      </c>
      <c r="L176" s="15">
        <f>Tasaus[[#This Row],[Kalkylerad skatteinkomst sammanlagt, €]]/Tasaus[[#This Row],[Invånarantal 31.12.2021]]</f>
        <v>2002.0091770777499</v>
      </c>
      <c r="M176" s="34">
        <f>$L$11-Tasaus[[#This Row],[Kalkylerad skatteinkomst sammanlagt, €/invånare (=utjämningsgräns)]]</f>
        <v>-45.059177077749837</v>
      </c>
      <c r="N176" s="377">
        <f>IF(Tasaus[[#This Row],[Differens = utjämningsgränsen - kalkylerad skatteinkomst, €/inv]]&gt;0,(Tasaus[[#This Row],[Differens = utjämningsgränsen - kalkylerad skatteinkomst, €/inv]]*$B$7),(Tasaus[[#This Row],[Differens = utjämningsgränsen - kalkylerad skatteinkomst, €/inv]]*$B$8))</f>
        <v>-4.5059177077749837</v>
      </c>
      <c r="O176" s="378">
        <f>Tasaus[[#This Row],[Utjämning,  €/invånare]]*Tasaus[[#This Row],[Invånarantal 31.12.2021]]</f>
        <v>-198832.6306909867</v>
      </c>
      <c r="Q176" s="116"/>
      <c r="R176" s="117"/>
      <c r="S176" s="118"/>
    </row>
    <row r="177" spans="1:19">
      <c r="A177" s="269">
        <v>545</v>
      </c>
      <c r="B177" s="13" t="s">
        <v>874</v>
      </c>
      <c r="C177" s="270">
        <v>9562</v>
      </c>
      <c r="D177" s="271">
        <v>21</v>
      </c>
      <c r="E177" s="271">
        <f>Tasaus[[#This Row],[Inkomstskattesats 2022]]-12.64</f>
        <v>8.36</v>
      </c>
      <c r="F177" s="14">
        <v>29606222.329999998</v>
      </c>
      <c r="G177" s="14">
        <f>Tasaus[[#This Row],[Kommunalskatt (debiterad), €]]*100/Tasaus[[#This Row],[Inkomstskattesats 2022]]</f>
        <v>140982011.09523809</v>
      </c>
      <c r="H177" s="272">
        <f>Tasaus[[#This Row],[Beskattningsbar inkomst (kommunalskatt), €]]*($E$11/100)</f>
        <v>10390374.21771905</v>
      </c>
      <c r="I177" s="14">
        <v>2983325.2421156638</v>
      </c>
      <c r="J177" s="15">
        <v>1872062.1213</v>
      </c>
      <c r="K177" s="15">
        <f>SUM(Tasaus[[#This Row],[Kalkylerad kommunalskatt, €]:[Kalkylerad fastighetsskatt, €]])</f>
        <v>15245761.581134714</v>
      </c>
      <c r="L177" s="15">
        <f>Tasaus[[#This Row],[Kalkylerad skatteinkomst sammanlagt, €]]/Tasaus[[#This Row],[Invånarantal 31.12.2021]]</f>
        <v>1594.4113763997818</v>
      </c>
      <c r="M177" s="34">
        <f>$L$11-Tasaus[[#This Row],[Kalkylerad skatteinkomst sammanlagt, €/invånare (=utjämningsgräns)]]</f>
        <v>362.53862360021822</v>
      </c>
      <c r="N177" s="377">
        <f>IF(Tasaus[[#This Row],[Differens = utjämningsgränsen - kalkylerad skatteinkomst, €/inv]]&gt;0,(Tasaus[[#This Row],[Differens = utjämningsgränsen - kalkylerad skatteinkomst, €/inv]]*$B$7),(Tasaus[[#This Row],[Differens = utjämningsgränsen - kalkylerad skatteinkomst, €/inv]]*$B$8))</f>
        <v>326.28476124019642</v>
      </c>
      <c r="O177" s="378">
        <f>Tasaus[[#This Row],[Utjämning,  €/invånare]]*Tasaus[[#This Row],[Invånarantal 31.12.2021]]</f>
        <v>3119934.886978758</v>
      </c>
      <c r="Q177" s="116"/>
      <c r="R177" s="117"/>
      <c r="S177" s="118"/>
    </row>
    <row r="178" spans="1:19">
      <c r="A178" s="269">
        <v>560</v>
      </c>
      <c r="B178" s="13" t="s">
        <v>169</v>
      </c>
      <c r="C178" s="270">
        <v>15808</v>
      </c>
      <c r="D178" s="271">
        <v>21.25</v>
      </c>
      <c r="E178" s="271">
        <f>Tasaus[[#This Row],[Inkomstskattesats 2022]]-12.64</f>
        <v>8.61</v>
      </c>
      <c r="F178" s="14">
        <v>55699668.600000001</v>
      </c>
      <c r="G178" s="14">
        <f>Tasaus[[#This Row],[Kommunalskatt (debiterad), €]]*100/Tasaus[[#This Row],[Inkomstskattesats 2022]]</f>
        <v>262116087.52941176</v>
      </c>
      <c r="H178" s="272">
        <f>Tasaus[[#This Row],[Beskattningsbar inkomst (kommunalskatt), €]]*($E$11/100)</f>
        <v>19317955.650917649</v>
      </c>
      <c r="I178" s="14">
        <v>2668214.7658539698</v>
      </c>
      <c r="J178" s="15">
        <v>2150233.4522500001</v>
      </c>
      <c r="K178" s="15">
        <f>SUM(Tasaus[[#This Row],[Kalkylerad kommunalskatt, €]:[Kalkylerad fastighetsskatt, €]])</f>
        <v>24136403.869021621</v>
      </c>
      <c r="L178" s="15">
        <f>Tasaus[[#This Row],[Kalkylerad skatteinkomst sammanlagt, €]]/Tasaus[[#This Row],[Invånarantal 31.12.2021]]</f>
        <v>1526.8474107427644</v>
      </c>
      <c r="M178" s="34">
        <f>$L$11-Tasaus[[#This Row],[Kalkylerad skatteinkomst sammanlagt, €/invånare (=utjämningsgräns)]]</f>
        <v>430.10258925723565</v>
      </c>
      <c r="N178" s="377">
        <f>IF(Tasaus[[#This Row],[Differens = utjämningsgränsen - kalkylerad skatteinkomst, €/inv]]&gt;0,(Tasaus[[#This Row],[Differens = utjämningsgränsen - kalkylerad skatteinkomst, €/inv]]*$B$7),(Tasaus[[#This Row],[Differens = utjämningsgränsen - kalkylerad skatteinkomst, €/inv]]*$B$8))</f>
        <v>387.09233033151207</v>
      </c>
      <c r="O178" s="378">
        <f>Tasaus[[#This Row],[Utjämning,  €/invånare]]*Tasaus[[#This Row],[Invånarantal 31.12.2021]]</f>
        <v>6119155.5578805432</v>
      </c>
      <c r="Q178" s="116"/>
      <c r="R178" s="117"/>
      <c r="S178" s="118"/>
    </row>
    <row r="179" spans="1:19">
      <c r="A179" s="269">
        <v>561</v>
      </c>
      <c r="B179" s="13" t="s">
        <v>170</v>
      </c>
      <c r="C179" s="270">
        <v>1337</v>
      </c>
      <c r="D179" s="271">
        <v>21</v>
      </c>
      <c r="E179" s="271">
        <f>Tasaus[[#This Row],[Inkomstskattesats 2022]]-12.64</f>
        <v>8.36</v>
      </c>
      <c r="F179" s="14">
        <v>4074981.07</v>
      </c>
      <c r="G179" s="14">
        <f>Tasaus[[#This Row],[Kommunalskatt (debiterad), €]]*100/Tasaus[[#This Row],[Inkomstskattesats 2022]]</f>
        <v>19404671.761904761</v>
      </c>
      <c r="H179" s="272">
        <f>Tasaus[[#This Row],[Beskattningsbar inkomst (kommunalskatt), €]]*($E$11/100)</f>
        <v>1430124.3088523813</v>
      </c>
      <c r="I179" s="14">
        <v>490145.29910674319</v>
      </c>
      <c r="J179" s="15">
        <v>210867.67204999999</v>
      </c>
      <c r="K179" s="15">
        <f>SUM(Tasaus[[#This Row],[Kalkylerad kommunalskatt, €]:[Kalkylerad fastighetsskatt, €]])</f>
        <v>2131137.2800091244</v>
      </c>
      <c r="L179" s="15">
        <f>Tasaus[[#This Row],[Kalkylerad skatteinkomst sammanlagt, €]]/Tasaus[[#This Row],[Invånarantal 31.12.2021]]</f>
        <v>1593.9695437614992</v>
      </c>
      <c r="M179" s="34">
        <f>$L$11-Tasaus[[#This Row],[Kalkylerad skatteinkomst sammanlagt, €/invånare (=utjämningsgräns)]]</f>
        <v>362.98045623850089</v>
      </c>
      <c r="N179" s="377">
        <f>IF(Tasaus[[#This Row],[Differens = utjämningsgränsen - kalkylerad skatteinkomst, €/inv]]&gt;0,(Tasaus[[#This Row],[Differens = utjämningsgränsen - kalkylerad skatteinkomst, €/inv]]*$B$7),(Tasaus[[#This Row],[Differens = utjämningsgränsen - kalkylerad skatteinkomst, €/inv]]*$B$8))</f>
        <v>326.68241061465079</v>
      </c>
      <c r="O179" s="378">
        <f>Tasaus[[#This Row],[Utjämning,  €/invånare]]*Tasaus[[#This Row],[Invånarantal 31.12.2021]]</f>
        <v>436774.38299178809</v>
      </c>
      <c r="Q179" s="116"/>
      <c r="R179" s="117"/>
      <c r="S179" s="118"/>
    </row>
    <row r="180" spans="1:19">
      <c r="A180" s="269">
        <v>562</v>
      </c>
      <c r="B180" s="13" t="s">
        <v>171</v>
      </c>
      <c r="C180" s="270">
        <v>8978</v>
      </c>
      <c r="D180" s="271">
        <v>22</v>
      </c>
      <c r="E180" s="271">
        <f>Tasaus[[#This Row],[Inkomstskattesats 2022]]-12.64</f>
        <v>9.36</v>
      </c>
      <c r="F180" s="14">
        <v>32116256.84</v>
      </c>
      <c r="G180" s="14">
        <f>Tasaus[[#This Row],[Kommunalskatt (debiterad), €]]*100/Tasaus[[#This Row],[Inkomstskattesats 2022]]</f>
        <v>145982985.63636363</v>
      </c>
      <c r="H180" s="272">
        <f>Tasaus[[#This Row],[Beskattningsbar inkomst (kommunalskatt), €]]*($E$11/100)</f>
        <v>10758946.041400002</v>
      </c>
      <c r="I180" s="14">
        <v>1773651.6961371216</v>
      </c>
      <c r="J180" s="15">
        <v>1391987.3760000002</v>
      </c>
      <c r="K180" s="15">
        <f>SUM(Tasaus[[#This Row],[Kalkylerad kommunalskatt, €]:[Kalkylerad fastighetsskatt, €]])</f>
        <v>13924585.113537123</v>
      </c>
      <c r="L180" s="15">
        <f>Tasaus[[#This Row],[Kalkylerad skatteinkomst sammanlagt, €]]/Tasaus[[#This Row],[Invånarantal 31.12.2021]]</f>
        <v>1550.9673773153402</v>
      </c>
      <c r="M180" s="34">
        <f>$L$11-Tasaus[[#This Row],[Kalkylerad skatteinkomst sammanlagt, €/invånare (=utjämningsgräns)]]</f>
        <v>405.98262268465987</v>
      </c>
      <c r="N180" s="377">
        <f>IF(Tasaus[[#This Row],[Differens = utjämningsgränsen - kalkylerad skatteinkomst, €/inv]]&gt;0,(Tasaus[[#This Row],[Differens = utjämningsgränsen - kalkylerad skatteinkomst, €/inv]]*$B$7),(Tasaus[[#This Row],[Differens = utjämningsgränsen - kalkylerad skatteinkomst, €/inv]]*$B$8))</f>
        <v>365.38436041619389</v>
      </c>
      <c r="O180" s="378">
        <f>Tasaus[[#This Row],[Utjämning,  €/invånare]]*Tasaus[[#This Row],[Invånarantal 31.12.2021]]</f>
        <v>3280420.7878165888</v>
      </c>
      <c r="Q180" s="116"/>
      <c r="R180" s="117"/>
      <c r="S180" s="118"/>
    </row>
    <row r="181" spans="1:19">
      <c r="A181" s="269">
        <v>563</v>
      </c>
      <c r="B181" s="13" t="s">
        <v>172</v>
      </c>
      <c r="C181" s="270">
        <v>7102</v>
      </c>
      <c r="D181" s="271">
        <v>22</v>
      </c>
      <c r="E181" s="271">
        <f>Tasaus[[#This Row],[Inkomstskattesats 2022]]-12.64</f>
        <v>9.36</v>
      </c>
      <c r="F181" s="14">
        <v>23714914.870000001</v>
      </c>
      <c r="G181" s="14">
        <f>Tasaus[[#This Row],[Kommunalskatt (debiterad), €]]*100/Tasaus[[#This Row],[Inkomstskattesats 2022]]</f>
        <v>107795067.59090909</v>
      </c>
      <c r="H181" s="272">
        <f>Tasaus[[#This Row],[Beskattningsbar inkomst (kommunalskatt), €]]*($E$11/100)</f>
        <v>7944496.4814500017</v>
      </c>
      <c r="I181" s="14">
        <v>1197034.1661354145</v>
      </c>
      <c r="J181" s="15">
        <v>881089.46625000017</v>
      </c>
      <c r="K181" s="15">
        <f>SUM(Tasaus[[#This Row],[Kalkylerad kommunalskatt, €]:[Kalkylerad fastighetsskatt, €]])</f>
        <v>10022620.113835417</v>
      </c>
      <c r="L181" s="15">
        <f>Tasaus[[#This Row],[Kalkylerad skatteinkomst sammanlagt, €]]/Tasaus[[#This Row],[Invånarantal 31.12.2021]]</f>
        <v>1411.2391036096053</v>
      </c>
      <c r="M181" s="34">
        <f>$L$11-Tasaus[[#This Row],[Kalkylerad skatteinkomst sammanlagt, €/invånare (=utjämningsgräns)]]</f>
        <v>545.71089639039474</v>
      </c>
      <c r="N181" s="377">
        <f>IF(Tasaus[[#This Row],[Differens = utjämningsgränsen - kalkylerad skatteinkomst, €/inv]]&gt;0,(Tasaus[[#This Row],[Differens = utjämningsgränsen - kalkylerad skatteinkomst, €/inv]]*$B$7),(Tasaus[[#This Row],[Differens = utjämningsgränsen - kalkylerad skatteinkomst, €/inv]]*$B$8))</f>
        <v>491.13980675135525</v>
      </c>
      <c r="O181" s="378">
        <f>Tasaus[[#This Row],[Utjämning,  €/invånare]]*Tasaus[[#This Row],[Invånarantal 31.12.2021]]</f>
        <v>3488074.9075481249</v>
      </c>
      <c r="Q181" s="116"/>
      <c r="R181" s="117"/>
      <c r="S181" s="118"/>
    </row>
    <row r="182" spans="1:19">
      <c r="A182" s="269">
        <v>564</v>
      </c>
      <c r="B182" s="13" t="s">
        <v>875</v>
      </c>
      <c r="C182" s="270">
        <v>209551</v>
      </c>
      <c r="D182" s="271">
        <v>20.5</v>
      </c>
      <c r="E182" s="271">
        <f>Tasaus[[#This Row],[Inkomstskattesats 2022]]-12.64</f>
        <v>7.8599999999999994</v>
      </c>
      <c r="F182" s="14">
        <v>819984431.00999999</v>
      </c>
      <c r="G182" s="14">
        <f>Tasaus[[#This Row],[Kommunalskatt (debiterad), €]]*100/Tasaus[[#This Row],[Inkomstskattesats 2022]]</f>
        <v>3999924053.7073169</v>
      </c>
      <c r="H182" s="272">
        <f>Tasaus[[#This Row],[Beskattningsbar inkomst (kommunalskatt), €]]*($E$11/100)</f>
        <v>294794402.75822932</v>
      </c>
      <c r="I182" s="14">
        <v>45481846.781372488</v>
      </c>
      <c r="J182" s="15">
        <v>30616849.319049999</v>
      </c>
      <c r="K182" s="15">
        <f>SUM(Tasaus[[#This Row],[Kalkylerad kommunalskatt, €]:[Kalkylerad fastighetsskatt, €]])</f>
        <v>370893098.85865182</v>
      </c>
      <c r="L182" s="15">
        <f>Tasaus[[#This Row],[Kalkylerad skatteinkomst sammanlagt, €]]/Tasaus[[#This Row],[Invånarantal 31.12.2021]]</f>
        <v>1769.9419179992069</v>
      </c>
      <c r="M182" s="34">
        <f>$L$11-Tasaus[[#This Row],[Kalkylerad skatteinkomst sammanlagt, €/invånare (=utjämningsgräns)]]</f>
        <v>187.00808200079314</v>
      </c>
      <c r="N182" s="377">
        <f>IF(Tasaus[[#This Row],[Differens = utjämningsgränsen - kalkylerad skatteinkomst, €/inv]]&gt;0,(Tasaus[[#This Row],[Differens = utjämningsgränsen - kalkylerad skatteinkomst, €/inv]]*$B$7),(Tasaus[[#This Row],[Differens = utjämningsgränsen - kalkylerad skatteinkomst, €/inv]]*$B$8))</f>
        <v>168.30727380071383</v>
      </c>
      <c r="O182" s="378">
        <f>Tasaus[[#This Row],[Utjämning,  €/invånare]]*Tasaus[[#This Row],[Invånarantal 31.12.2021]]</f>
        <v>35268957.532213382</v>
      </c>
      <c r="Q182" s="116"/>
      <c r="R182" s="117"/>
      <c r="S182" s="118"/>
    </row>
    <row r="183" spans="1:19">
      <c r="A183" s="269">
        <v>576</v>
      </c>
      <c r="B183" s="13" t="s">
        <v>174</v>
      </c>
      <c r="C183" s="270">
        <v>2813</v>
      </c>
      <c r="D183" s="271">
        <v>21</v>
      </c>
      <c r="E183" s="271">
        <f>Tasaus[[#This Row],[Inkomstskattesats 2022]]-12.64</f>
        <v>8.36</v>
      </c>
      <c r="F183" s="14">
        <v>8133580.2699999996</v>
      </c>
      <c r="G183" s="14">
        <f>Tasaus[[#This Row],[Kommunalskatt (debiterad), €]]*100/Tasaus[[#This Row],[Inkomstskattesats 2022]]</f>
        <v>38731334.619047619</v>
      </c>
      <c r="H183" s="272">
        <f>Tasaus[[#This Row],[Beskattningsbar inkomst (kommunalskatt), €]]*($E$11/100)</f>
        <v>2854499.36142381</v>
      </c>
      <c r="I183" s="14">
        <v>982716.24668892438</v>
      </c>
      <c r="J183" s="15">
        <v>794307.4519000001</v>
      </c>
      <c r="K183" s="15">
        <f>SUM(Tasaus[[#This Row],[Kalkylerad kommunalskatt, €]:[Kalkylerad fastighetsskatt, €]])</f>
        <v>4631523.0600127345</v>
      </c>
      <c r="L183" s="15">
        <f>Tasaus[[#This Row],[Kalkylerad skatteinkomst sammanlagt, €]]/Tasaus[[#This Row],[Invånarantal 31.12.2021]]</f>
        <v>1646.4710487069799</v>
      </c>
      <c r="M183" s="34">
        <f>$L$11-Tasaus[[#This Row],[Kalkylerad skatteinkomst sammanlagt, €/invånare (=utjämningsgräns)]]</f>
        <v>310.47895129302015</v>
      </c>
      <c r="N183" s="377">
        <f>IF(Tasaus[[#This Row],[Differens = utjämningsgränsen - kalkylerad skatteinkomst, €/inv]]&gt;0,(Tasaus[[#This Row],[Differens = utjämningsgränsen - kalkylerad skatteinkomst, €/inv]]*$B$7),(Tasaus[[#This Row],[Differens = utjämningsgränsen - kalkylerad skatteinkomst, €/inv]]*$B$8))</f>
        <v>279.43105616371815</v>
      </c>
      <c r="O183" s="378">
        <f>Tasaus[[#This Row],[Utjämning,  €/invånare]]*Tasaus[[#This Row],[Invånarantal 31.12.2021]]</f>
        <v>786039.56098853913</v>
      </c>
      <c r="Q183" s="116"/>
      <c r="R183" s="117"/>
      <c r="S183" s="118"/>
    </row>
    <row r="184" spans="1:19">
      <c r="A184" s="269">
        <v>577</v>
      </c>
      <c r="B184" s="13" t="s">
        <v>876</v>
      </c>
      <c r="C184" s="270">
        <v>11041</v>
      </c>
      <c r="D184" s="271">
        <v>20.75</v>
      </c>
      <c r="E184" s="271">
        <f>Tasaus[[#This Row],[Inkomstskattesats 2022]]-12.64</f>
        <v>8.11</v>
      </c>
      <c r="F184" s="14">
        <v>44002510.009999998</v>
      </c>
      <c r="G184" s="14">
        <f>Tasaus[[#This Row],[Kommunalskatt (debiterad), €]]*100/Tasaus[[#This Row],[Inkomstskattesats 2022]]</f>
        <v>212060289.20481929</v>
      </c>
      <c r="H184" s="272">
        <f>Tasaus[[#This Row],[Beskattningsbar inkomst (kommunalskatt), €]]*($E$11/100)</f>
        <v>15628843.314395186</v>
      </c>
      <c r="I184" s="14">
        <v>1982883.1304691571</v>
      </c>
      <c r="J184" s="15">
        <v>1355938.6021500002</v>
      </c>
      <c r="K184" s="15">
        <f>SUM(Tasaus[[#This Row],[Kalkylerad kommunalskatt, €]:[Kalkylerad fastighetsskatt, €]])</f>
        <v>18967665.047014344</v>
      </c>
      <c r="L184" s="15">
        <f>Tasaus[[#This Row],[Kalkylerad skatteinkomst sammanlagt, €]]/Tasaus[[#This Row],[Invånarantal 31.12.2021]]</f>
        <v>1717.9299924838642</v>
      </c>
      <c r="M184" s="34">
        <f>$L$11-Tasaus[[#This Row],[Kalkylerad skatteinkomst sammanlagt, €/invånare (=utjämningsgräns)]]</f>
        <v>239.02000751613582</v>
      </c>
      <c r="N184" s="377">
        <f>IF(Tasaus[[#This Row],[Differens = utjämningsgränsen - kalkylerad skatteinkomst, €/inv]]&gt;0,(Tasaus[[#This Row],[Differens = utjämningsgränsen - kalkylerad skatteinkomst, €/inv]]*$B$7),(Tasaus[[#This Row],[Differens = utjämningsgränsen - kalkylerad skatteinkomst, €/inv]]*$B$8))</f>
        <v>215.11800676452225</v>
      </c>
      <c r="O184" s="378">
        <f>Tasaus[[#This Row],[Utjämning,  €/invånare]]*Tasaus[[#This Row],[Invånarantal 31.12.2021]]</f>
        <v>2375117.9126870902</v>
      </c>
      <c r="Q184" s="116"/>
      <c r="R184" s="117"/>
      <c r="S184" s="118"/>
    </row>
    <row r="185" spans="1:19">
      <c r="A185" s="269">
        <v>578</v>
      </c>
      <c r="B185" s="13" t="s">
        <v>176</v>
      </c>
      <c r="C185" s="270">
        <v>3183</v>
      </c>
      <c r="D185" s="271">
        <v>22</v>
      </c>
      <c r="E185" s="271">
        <f>Tasaus[[#This Row],[Inkomstskattesats 2022]]-12.64</f>
        <v>9.36</v>
      </c>
      <c r="F185" s="14">
        <v>9829299.7100000009</v>
      </c>
      <c r="G185" s="14">
        <f>Tasaus[[#This Row],[Kommunalskatt (debiterad), €]]*100/Tasaus[[#This Row],[Inkomstskattesats 2022]]</f>
        <v>44678635.045454554</v>
      </c>
      <c r="H185" s="272">
        <f>Tasaus[[#This Row],[Beskattningsbar inkomst (kommunalskatt), €]]*($E$11/100)</f>
        <v>3292815.4028500011</v>
      </c>
      <c r="I185" s="14">
        <v>588407.95993228455</v>
      </c>
      <c r="J185" s="15">
        <v>479156.98560000007</v>
      </c>
      <c r="K185" s="15">
        <f>SUM(Tasaus[[#This Row],[Kalkylerad kommunalskatt, €]:[Kalkylerad fastighetsskatt, €]])</f>
        <v>4360380.3483822858</v>
      </c>
      <c r="L185" s="15">
        <f>Tasaus[[#This Row],[Kalkylerad skatteinkomst sammanlagt, €]]/Tasaus[[#This Row],[Invånarantal 31.12.2021]]</f>
        <v>1369.8964336733541</v>
      </c>
      <c r="M185" s="34">
        <f>$L$11-Tasaus[[#This Row],[Kalkylerad skatteinkomst sammanlagt, €/invånare (=utjämningsgräns)]]</f>
        <v>587.05356632664598</v>
      </c>
      <c r="N185" s="377">
        <f>IF(Tasaus[[#This Row],[Differens = utjämningsgränsen - kalkylerad skatteinkomst, €/inv]]&gt;0,(Tasaus[[#This Row],[Differens = utjämningsgränsen - kalkylerad skatteinkomst, €/inv]]*$B$7),(Tasaus[[#This Row],[Differens = utjämningsgränsen - kalkylerad skatteinkomst, €/inv]]*$B$8))</f>
        <v>528.3482096939814</v>
      </c>
      <c r="O185" s="378">
        <f>Tasaus[[#This Row],[Utjämning,  €/invånare]]*Tasaus[[#This Row],[Invånarantal 31.12.2021]]</f>
        <v>1681732.3514559427</v>
      </c>
      <c r="Q185" s="116"/>
      <c r="R185" s="117"/>
      <c r="S185" s="118"/>
    </row>
    <row r="186" spans="1:19">
      <c r="A186" s="269">
        <v>580</v>
      </c>
      <c r="B186" s="13" t="s">
        <v>177</v>
      </c>
      <c r="C186" s="270">
        <v>4567</v>
      </c>
      <c r="D186" s="271">
        <v>21.5</v>
      </c>
      <c r="E186" s="271">
        <f>Tasaus[[#This Row],[Inkomstskattesats 2022]]-12.64</f>
        <v>8.86</v>
      </c>
      <c r="F186" s="14">
        <v>14277699.789999999</v>
      </c>
      <c r="G186" s="14">
        <f>Tasaus[[#This Row],[Kommunalskatt (debiterad), €]]*100/Tasaus[[#This Row],[Inkomstskattesats 2022]]</f>
        <v>66407906</v>
      </c>
      <c r="H186" s="272">
        <f>Tasaus[[#This Row],[Beskattningsbar inkomst (kommunalskatt), €]]*($E$11/100)</f>
        <v>4894262.6722000008</v>
      </c>
      <c r="I186" s="14">
        <v>1064547.1185336306</v>
      </c>
      <c r="J186" s="15">
        <v>735333.52795000013</v>
      </c>
      <c r="K186" s="15">
        <f>SUM(Tasaus[[#This Row],[Kalkylerad kommunalskatt, €]:[Kalkylerad fastighetsskatt, €]])</f>
        <v>6694143.3186836317</v>
      </c>
      <c r="L186" s="15">
        <f>Tasaus[[#This Row],[Kalkylerad skatteinkomst sammanlagt, €]]/Tasaus[[#This Row],[Invånarantal 31.12.2021]]</f>
        <v>1465.7638096526455</v>
      </c>
      <c r="M186" s="34">
        <f>$L$11-Tasaus[[#This Row],[Kalkylerad skatteinkomst sammanlagt, €/invånare (=utjämningsgräns)]]</f>
        <v>491.18619034735457</v>
      </c>
      <c r="N186" s="377">
        <f>IF(Tasaus[[#This Row],[Differens = utjämningsgränsen - kalkylerad skatteinkomst, €/inv]]&gt;0,(Tasaus[[#This Row],[Differens = utjämningsgränsen - kalkylerad skatteinkomst, €/inv]]*$B$7),(Tasaus[[#This Row],[Differens = utjämningsgränsen - kalkylerad skatteinkomst, €/inv]]*$B$8))</f>
        <v>442.06757131261912</v>
      </c>
      <c r="O186" s="378">
        <f>Tasaus[[#This Row],[Utjämning,  €/invånare]]*Tasaus[[#This Row],[Invånarantal 31.12.2021]]</f>
        <v>2018922.5981847316</v>
      </c>
      <c r="Q186" s="116"/>
      <c r="R186" s="117"/>
      <c r="S186" s="118"/>
    </row>
    <row r="187" spans="1:19">
      <c r="A187" s="269">
        <v>581</v>
      </c>
      <c r="B187" s="13" t="s">
        <v>178</v>
      </c>
      <c r="C187" s="270">
        <v>6286</v>
      </c>
      <c r="D187" s="271">
        <v>22</v>
      </c>
      <c r="E187" s="271">
        <f>Tasaus[[#This Row],[Inkomstskattesats 2022]]-12.64</f>
        <v>9.36</v>
      </c>
      <c r="F187" s="14">
        <v>20235275.82</v>
      </c>
      <c r="G187" s="14">
        <f>Tasaus[[#This Row],[Kommunalskatt (debiterad), €]]*100/Tasaus[[#This Row],[Inkomstskattesats 2022]]</f>
        <v>91978526.454545453</v>
      </c>
      <c r="H187" s="272">
        <f>Tasaus[[#This Row],[Beskattningsbar inkomst (kommunalskatt), €]]*($E$11/100)</f>
        <v>6778817.3997000009</v>
      </c>
      <c r="I187" s="14">
        <v>2062057.4942913537</v>
      </c>
      <c r="J187" s="15">
        <v>1025241.2018000002</v>
      </c>
      <c r="K187" s="15">
        <f>SUM(Tasaus[[#This Row],[Kalkylerad kommunalskatt, €]:[Kalkylerad fastighetsskatt, €]])</f>
        <v>9866116.0957913548</v>
      </c>
      <c r="L187" s="15">
        <f>Tasaus[[#This Row],[Kalkylerad skatteinkomst sammanlagt, €]]/Tasaus[[#This Row],[Invånarantal 31.12.2021]]</f>
        <v>1569.5380362378864</v>
      </c>
      <c r="M187" s="34">
        <f>$L$11-Tasaus[[#This Row],[Kalkylerad skatteinkomst sammanlagt, €/invånare (=utjämningsgräns)]]</f>
        <v>387.4119637621136</v>
      </c>
      <c r="N187" s="377">
        <f>IF(Tasaus[[#This Row],[Differens = utjämningsgränsen - kalkylerad skatteinkomst, €/inv]]&gt;0,(Tasaus[[#This Row],[Differens = utjämningsgränsen - kalkylerad skatteinkomst, €/inv]]*$B$7),(Tasaus[[#This Row],[Differens = utjämningsgränsen - kalkylerad skatteinkomst, €/inv]]*$B$8))</f>
        <v>348.67076738590225</v>
      </c>
      <c r="O187" s="378">
        <f>Tasaus[[#This Row],[Utjämning,  €/invånare]]*Tasaus[[#This Row],[Invånarantal 31.12.2021]]</f>
        <v>2191744.4437877815</v>
      </c>
      <c r="Q187" s="116"/>
      <c r="R187" s="117"/>
      <c r="S187" s="118"/>
    </row>
    <row r="188" spans="1:19">
      <c r="A188" s="269">
        <v>583</v>
      </c>
      <c r="B188" s="13" t="s">
        <v>179</v>
      </c>
      <c r="C188" s="270">
        <v>924</v>
      </c>
      <c r="D188" s="271">
        <v>22</v>
      </c>
      <c r="E188" s="271">
        <f>Tasaus[[#This Row],[Inkomstskattesats 2022]]-12.64</f>
        <v>9.36</v>
      </c>
      <c r="F188" s="14">
        <v>3168598.82</v>
      </c>
      <c r="G188" s="14">
        <f>Tasaus[[#This Row],[Kommunalskatt (debiterad), €]]*100/Tasaus[[#This Row],[Inkomstskattesats 2022]]</f>
        <v>14402721.909090908</v>
      </c>
      <c r="H188" s="272">
        <f>Tasaus[[#This Row],[Beskattningsbar inkomst (kommunalskatt), €]]*($E$11/100)</f>
        <v>1061480.6047000003</v>
      </c>
      <c r="I188" s="14">
        <v>302451.07656721876</v>
      </c>
      <c r="J188" s="15">
        <v>402577.25525000005</v>
      </c>
      <c r="K188" s="15">
        <f>SUM(Tasaus[[#This Row],[Kalkylerad kommunalskatt, €]:[Kalkylerad fastighetsskatt, €]])</f>
        <v>1766508.9365172191</v>
      </c>
      <c r="L188" s="15">
        <f>Tasaus[[#This Row],[Kalkylerad skatteinkomst sammanlagt, €]]/Tasaus[[#This Row],[Invånarantal 31.12.2021]]</f>
        <v>1911.8062083519687</v>
      </c>
      <c r="M188" s="34">
        <f>$L$11-Tasaus[[#This Row],[Kalkylerad skatteinkomst sammanlagt, €/invånare (=utjämningsgräns)]]</f>
        <v>45.143791648031311</v>
      </c>
      <c r="N188" s="377">
        <f>IF(Tasaus[[#This Row],[Differens = utjämningsgränsen - kalkylerad skatteinkomst, €/inv]]&gt;0,(Tasaus[[#This Row],[Differens = utjämningsgränsen - kalkylerad skatteinkomst, €/inv]]*$B$7),(Tasaus[[#This Row],[Differens = utjämningsgränsen - kalkylerad skatteinkomst, €/inv]]*$B$8))</f>
        <v>40.62941248322818</v>
      </c>
      <c r="O188" s="378">
        <f>Tasaus[[#This Row],[Utjämning,  €/invånare]]*Tasaus[[#This Row],[Invånarantal 31.12.2021]]</f>
        <v>37541.577134502841</v>
      </c>
      <c r="Q188" s="116"/>
      <c r="R188" s="117"/>
      <c r="S188" s="118"/>
    </row>
    <row r="189" spans="1:19">
      <c r="A189" s="269">
        <v>584</v>
      </c>
      <c r="B189" s="13" t="s">
        <v>180</v>
      </c>
      <c r="C189" s="270">
        <v>2676</v>
      </c>
      <c r="D189" s="271">
        <v>21.5</v>
      </c>
      <c r="E189" s="271">
        <f>Tasaus[[#This Row],[Inkomstskattesats 2022]]-12.64</f>
        <v>8.86</v>
      </c>
      <c r="F189" s="14">
        <v>6741395.04</v>
      </c>
      <c r="G189" s="14">
        <f>Tasaus[[#This Row],[Kommunalskatt (debiterad), €]]*100/Tasaus[[#This Row],[Inkomstskattesats 2022]]</f>
        <v>31355325.767441861</v>
      </c>
      <c r="H189" s="272">
        <f>Tasaus[[#This Row],[Beskattningsbar inkomst (kommunalskatt), €]]*($E$11/100)</f>
        <v>2310887.5090604657</v>
      </c>
      <c r="I189" s="14">
        <v>621754.35899357207</v>
      </c>
      <c r="J189" s="15">
        <v>280857.04945000005</v>
      </c>
      <c r="K189" s="15">
        <f>SUM(Tasaus[[#This Row],[Kalkylerad kommunalskatt, €]:[Kalkylerad fastighetsskatt, €]])</f>
        <v>3213498.9175040377</v>
      </c>
      <c r="L189" s="15">
        <f>Tasaus[[#This Row],[Kalkylerad skatteinkomst sammanlagt, €]]/Tasaus[[#This Row],[Invånarantal 31.12.2021]]</f>
        <v>1200.859087258609</v>
      </c>
      <c r="M189" s="34">
        <f>$L$11-Tasaus[[#This Row],[Kalkylerad skatteinkomst sammanlagt, €/invånare (=utjämningsgräns)]]</f>
        <v>756.09091274139109</v>
      </c>
      <c r="N189" s="377">
        <f>IF(Tasaus[[#This Row],[Differens = utjämningsgränsen - kalkylerad skatteinkomst, €/inv]]&gt;0,(Tasaus[[#This Row],[Differens = utjämningsgränsen - kalkylerad skatteinkomst, €/inv]]*$B$7),(Tasaus[[#This Row],[Differens = utjämningsgränsen - kalkylerad skatteinkomst, €/inv]]*$B$8))</f>
        <v>680.48182146725196</v>
      </c>
      <c r="O189" s="378">
        <f>Tasaus[[#This Row],[Utjämning,  €/invånare]]*Tasaus[[#This Row],[Invånarantal 31.12.2021]]</f>
        <v>1820969.3542463663</v>
      </c>
      <c r="Q189" s="116"/>
      <c r="R189" s="117"/>
      <c r="S189" s="118"/>
    </row>
    <row r="190" spans="1:19">
      <c r="A190" s="269">
        <v>588</v>
      </c>
      <c r="B190" s="13" t="s">
        <v>181</v>
      </c>
      <c r="C190" s="270">
        <v>1644</v>
      </c>
      <c r="D190" s="271">
        <v>21.5</v>
      </c>
      <c r="E190" s="271">
        <f>Tasaus[[#This Row],[Inkomstskattesats 2022]]-12.64</f>
        <v>8.86</v>
      </c>
      <c r="F190" s="14">
        <v>4739283.5199999996</v>
      </c>
      <c r="G190" s="14">
        <f>Tasaus[[#This Row],[Kommunalskatt (debiterad), €]]*100/Tasaus[[#This Row],[Inkomstskattesats 2022]]</f>
        <v>22043179.162790693</v>
      </c>
      <c r="H190" s="272">
        <f>Tasaus[[#This Row],[Beskattningsbar inkomst (kommunalskatt), €]]*($E$11/100)</f>
        <v>1624582.3042976744</v>
      </c>
      <c r="I190" s="14">
        <v>655347.30883677083</v>
      </c>
      <c r="J190" s="15">
        <v>446293.86980000004</v>
      </c>
      <c r="K190" s="15">
        <f>SUM(Tasaus[[#This Row],[Kalkylerad kommunalskatt, €]:[Kalkylerad fastighetsskatt, €]])</f>
        <v>2726223.4829344451</v>
      </c>
      <c r="L190" s="15">
        <f>Tasaus[[#This Row],[Kalkylerad skatteinkomst sammanlagt, €]]/Tasaus[[#This Row],[Invånarantal 31.12.2021]]</f>
        <v>1658.2867901061102</v>
      </c>
      <c r="M190" s="34">
        <f>$L$11-Tasaus[[#This Row],[Kalkylerad skatteinkomst sammanlagt, €/invånare (=utjämningsgräns)]]</f>
        <v>298.66320989388987</v>
      </c>
      <c r="N190" s="377">
        <f>IF(Tasaus[[#This Row],[Differens = utjämningsgränsen - kalkylerad skatteinkomst, €/inv]]&gt;0,(Tasaus[[#This Row],[Differens = utjämningsgränsen - kalkylerad skatteinkomst, €/inv]]*$B$7),(Tasaus[[#This Row],[Differens = utjämningsgränsen - kalkylerad skatteinkomst, €/inv]]*$B$8))</f>
        <v>268.79688890450092</v>
      </c>
      <c r="O190" s="378">
        <f>Tasaus[[#This Row],[Utjämning,  €/invånare]]*Tasaus[[#This Row],[Invånarantal 31.12.2021]]</f>
        <v>441902.08535899949</v>
      </c>
      <c r="Q190" s="116"/>
      <c r="R190" s="117"/>
      <c r="S190" s="118"/>
    </row>
    <row r="191" spans="1:19">
      <c r="A191" s="269">
        <v>592</v>
      </c>
      <c r="B191" s="13" t="s">
        <v>182</v>
      </c>
      <c r="C191" s="270">
        <v>3678</v>
      </c>
      <c r="D191" s="271">
        <v>21.75</v>
      </c>
      <c r="E191" s="271">
        <f>Tasaus[[#This Row],[Inkomstskattesats 2022]]-12.64</f>
        <v>9.11</v>
      </c>
      <c r="F191" s="14">
        <v>12135275.26</v>
      </c>
      <c r="G191" s="14">
        <f>Tasaus[[#This Row],[Kommunalskatt (debiterad), €]]*100/Tasaus[[#This Row],[Inkomstskattesats 2022]]</f>
        <v>55794369.011494257</v>
      </c>
      <c r="H191" s="272">
        <f>Tasaus[[#This Row],[Beskattningsbar inkomst (kommunalskatt), €]]*($E$11/100)</f>
        <v>4112044.9961471274</v>
      </c>
      <c r="I191" s="14">
        <v>1034306.6821755563</v>
      </c>
      <c r="J191" s="15">
        <v>467750.17535000003</v>
      </c>
      <c r="K191" s="15">
        <f>SUM(Tasaus[[#This Row],[Kalkylerad kommunalskatt, €]:[Kalkylerad fastighetsskatt, €]])</f>
        <v>5614101.8536726842</v>
      </c>
      <c r="L191" s="15">
        <f>Tasaus[[#This Row],[Kalkylerad skatteinkomst sammanlagt, €]]/Tasaus[[#This Row],[Invånarantal 31.12.2021]]</f>
        <v>1526.4007214988267</v>
      </c>
      <c r="M191" s="34">
        <f>$L$11-Tasaus[[#This Row],[Kalkylerad skatteinkomst sammanlagt, €/invånare (=utjämningsgräns)]]</f>
        <v>430.54927850117338</v>
      </c>
      <c r="N191" s="377">
        <f>IF(Tasaus[[#This Row],[Differens = utjämningsgränsen - kalkylerad skatteinkomst, €/inv]]&gt;0,(Tasaus[[#This Row],[Differens = utjämningsgränsen - kalkylerad skatteinkomst, €/inv]]*$B$7),(Tasaus[[#This Row],[Differens = utjämningsgränsen - kalkylerad skatteinkomst, €/inv]]*$B$8))</f>
        <v>387.49435065105604</v>
      </c>
      <c r="O191" s="378">
        <f>Tasaus[[#This Row],[Utjämning,  €/invånare]]*Tasaus[[#This Row],[Invånarantal 31.12.2021]]</f>
        <v>1425204.221694584</v>
      </c>
      <c r="Q191" s="116"/>
      <c r="R191" s="117"/>
      <c r="S191" s="118"/>
    </row>
    <row r="192" spans="1:19">
      <c r="A192" s="269">
        <v>593</v>
      </c>
      <c r="B192" s="13" t="s">
        <v>183</v>
      </c>
      <c r="C192" s="270">
        <v>17253</v>
      </c>
      <c r="D192" s="271">
        <v>22</v>
      </c>
      <c r="E192" s="271">
        <f>Tasaus[[#This Row],[Inkomstskattesats 2022]]-12.64</f>
        <v>9.36</v>
      </c>
      <c r="F192" s="14">
        <v>60657211.75</v>
      </c>
      <c r="G192" s="14">
        <f>Tasaus[[#This Row],[Kommunalskatt (debiterad), €]]*100/Tasaus[[#This Row],[Inkomstskattesats 2022]]</f>
        <v>275714598.86363637</v>
      </c>
      <c r="H192" s="272">
        <f>Tasaus[[#This Row],[Beskattningsbar inkomst (kommunalskatt), €]]*($E$11/100)</f>
        <v>20320165.936250005</v>
      </c>
      <c r="I192" s="14">
        <v>4140011.4719887716</v>
      </c>
      <c r="J192" s="15">
        <v>2338143.0480000004</v>
      </c>
      <c r="K192" s="15">
        <f>SUM(Tasaus[[#This Row],[Kalkylerad kommunalskatt, €]:[Kalkylerad fastighetsskatt, €]])</f>
        <v>26798320.456238776</v>
      </c>
      <c r="L192" s="15">
        <f>Tasaus[[#This Row],[Kalkylerad skatteinkomst sammanlagt, €]]/Tasaus[[#This Row],[Invånarantal 31.12.2021]]</f>
        <v>1553.2556921253565</v>
      </c>
      <c r="M192" s="34">
        <f>$L$11-Tasaus[[#This Row],[Kalkylerad skatteinkomst sammanlagt, €/invånare (=utjämningsgräns)]]</f>
        <v>403.69430787464353</v>
      </c>
      <c r="N192" s="377">
        <f>IF(Tasaus[[#This Row],[Differens = utjämningsgränsen - kalkylerad skatteinkomst, €/inv]]&gt;0,(Tasaus[[#This Row],[Differens = utjämningsgränsen - kalkylerad skatteinkomst, €/inv]]*$B$7),(Tasaus[[#This Row],[Differens = utjämningsgränsen - kalkylerad skatteinkomst, €/inv]]*$B$8))</f>
        <v>363.32487708717917</v>
      </c>
      <c r="O192" s="378">
        <f>Tasaus[[#This Row],[Utjämning,  €/invånare]]*Tasaus[[#This Row],[Invånarantal 31.12.2021]]</f>
        <v>6268444.1043851022</v>
      </c>
      <c r="Q192" s="116"/>
      <c r="R192" s="117"/>
      <c r="S192" s="118"/>
    </row>
    <row r="193" spans="1:19">
      <c r="A193" s="269">
        <v>595</v>
      </c>
      <c r="B193" s="13" t="s">
        <v>184</v>
      </c>
      <c r="C193" s="270">
        <v>4269</v>
      </c>
      <c r="D193" s="271">
        <v>21.750000000000004</v>
      </c>
      <c r="E193" s="271">
        <f>Tasaus[[#This Row],[Inkomstskattesats 2022]]-12.64</f>
        <v>9.110000000000003</v>
      </c>
      <c r="F193" s="14">
        <v>11091079.710000001</v>
      </c>
      <c r="G193" s="14">
        <f>Tasaus[[#This Row],[Kommunalskatt (debiterad), €]]*100/Tasaus[[#This Row],[Inkomstskattesats 2022]]</f>
        <v>50993469.931034476</v>
      </c>
      <c r="H193" s="272">
        <f>Tasaus[[#This Row],[Beskattningsbar inkomst (kommunalskatt), €]]*($E$11/100)</f>
        <v>3758218.7339172415</v>
      </c>
      <c r="I193" s="14">
        <v>1432355.6150308345</v>
      </c>
      <c r="J193" s="15">
        <v>629548.54930000007</v>
      </c>
      <c r="K193" s="15">
        <f>SUM(Tasaus[[#This Row],[Kalkylerad kommunalskatt, €]:[Kalkylerad fastighetsskatt, €]])</f>
        <v>5820122.8982480764</v>
      </c>
      <c r="L193" s="15">
        <f>Tasaus[[#This Row],[Kalkylerad skatteinkomst sammanlagt, €]]/Tasaus[[#This Row],[Invånarantal 31.12.2021]]</f>
        <v>1363.3457245837612</v>
      </c>
      <c r="M193" s="34">
        <f>$L$11-Tasaus[[#This Row],[Kalkylerad skatteinkomst sammanlagt, €/invånare (=utjämningsgräns)]]</f>
        <v>593.60427541623881</v>
      </c>
      <c r="N193" s="377">
        <f>IF(Tasaus[[#This Row],[Differens = utjämningsgränsen - kalkylerad skatteinkomst, €/inv]]&gt;0,(Tasaus[[#This Row],[Differens = utjämningsgränsen - kalkylerad skatteinkomst, €/inv]]*$B$7),(Tasaus[[#This Row],[Differens = utjämningsgränsen - kalkylerad skatteinkomst, €/inv]]*$B$8))</f>
        <v>534.24384787461497</v>
      </c>
      <c r="O193" s="378">
        <f>Tasaus[[#This Row],[Utjämning,  €/invånare]]*Tasaus[[#This Row],[Invånarantal 31.12.2021]]</f>
        <v>2280686.9865767313</v>
      </c>
      <c r="Q193" s="116"/>
      <c r="R193" s="117"/>
      <c r="S193" s="118"/>
    </row>
    <row r="194" spans="1:19">
      <c r="A194" s="269">
        <v>598</v>
      </c>
      <c r="B194" s="13" t="s">
        <v>877</v>
      </c>
      <c r="C194" s="270">
        <v>19097</v>
      </c>
      <c r="D194" s="271">
        <v>21.25</v>
      </c>
      <c r="E194" s="271">
        <f>Tasaus[[#This Row],[Inkomstskattesats 2022]]-12.64</f>
        <v>8.61</v>
      </c>
      <c r="F194" s="14">
        <v>74060254.959999993</v>
      </c>
      <c r="G194" s="14">
        <f>Tasaus[[#This Row],[Kommunalskatt (debiterad), €]]*100/Tasaus[[#This Row],[Inkomstskattesats 2022]]</f>
        <v>348518846.87058818</v>
      </c>
      <c r="H194" s="272">
        <f>Tasaus[[#This Row],[Beskattningsbar inkomst (kommunalskatt), €]]*($E$11/100)</f>
        <v>25685839.014362354</v>
      </c>
      <c r="I194" s="14">
        <v>7026927.6029392472</v>
      </c>
      <c r="J194" s="15">
        <v>2981533.3269500001</v>
      </c>
      <c r="K194" s="15">
        <f>SUM(Tasaus[[#This Row],[Kalkylerad kommunalskatt, €]:[Kalkylerad fastighetsskatt, €]])</f>
        <v>35694299.944251604</v>
      </c>
      <c r="L194" s="15">
        <f>Tasaus[[#This Row],[Kalkylerad skatteinkomst sammanlagt, €]]/Tasaus[[#This Row],[Invånarantal 31.12.2021]]</f>
        <v>1869.1050921218832</v>
      </c>
      <c r="M194" s="34">
        <f>$L$11-Tasaus[[#This Row],[Kalkylerad skatteinkomst sammanlagt, €/invånare (=utjämningsgräns)]]</f>
        <v>87.844907878116828</v>
      </c>
      <c r="N194" s="377">
        <f>IF(Tasaus[[#This Row],[Differens = utjämningsgränsen - kalkylerad skatteinkomst, €/inv]]&gt;0,(Tasaus[[#This Row],[Differens = utjämningsgränsen - kalkylerad skatteinkomst, €/inv]]*$B$7),(Tasaus[[#This Row],[Differens = utjämningsgränsen - kalkylerad skatteinkomst, €/inv]]*$B$8))</f>
        <v>79.060417090305151</v>
      </c>
      <c r="O194" s="378">
        <f>Tasaus[[#This Row],[Utjämning,  €/invånare]]*Tasaus[[#This Row],[Invånarantal 31.12.2021]]</f>
        <v>1509816.7851735575</v>
      </c>
      <c r="Q194" s="116"/>
      <c r="R194" s="117"/>
      <c r="S194" s="118"/>
    </row>
    <row r="195" spans="1:19">
      <c r="A195" s="269">
        <v>599</v>
      </c>
      <c r="B195" s="13" t="s">
        <v>186</v>
      </c>
      <c r="C195" s="270">
        <v>11172</v>
      </c>
      <c r="D195" s="271">
        <v>21</v>
      </c>
      <c r="E195" s="271">
        <f>Tasaus[[#This Row],[Inkomstskattesats 2022]]-12.64</f>
        <v>8.36</v>
      </c>
      <c r="F195" s="14">
        <v>35639736.229999997</v>
      </c>
      <c r="G195" s="14">
        <f>Tasaus[[#This Row],[Kommunalskatt (debiterad), €]]*100/Tasaus[[#This Row],[Inkomstskattesats 2022]]</f>
        <v>169713029.66666666</v>
      </c>
      <c r="H195" s="272">
        <f>Tasaus[[#This Row],[Beskattningsbar inkomst (kommunalskatt), €]]*($E$11/100)</f>
        <v>12507850.286433335</v>
      </c>
      <c r="I195" s="14">
        <v>2737025.8806799445</v>
      </c>
      <c r="J195" s="15">
        <v>1291980.7241500004</v>
      </c>
      <c r="K195" s="15">
        <f>SUM(Tasaus[[#This Row],[Kalkylerad kommunalskatt, €]:[Kalkylerad fastighetsskatt, €]])</f>
        <v>16536856.89126328</v>
      </c>
      <c r="L195" s="15">
        <f>Tasaus[[#This Row],[Kalkylerad skatteinkomst sammanlagt, €]]/Tasaus[[#This Row],[Invånarantal 31.12.2021]]</f>
        <v>1480.205593560981</v>
      </c>
      <c r="M195" s="34">
        <f>$L$11-Tasaus[[#This Row],[Kalkylerad skatteinkomst sammanlagt, €/invånare (=utjämningsgräns)]]</f>
        <v>476.74440643901903</v>
      </c>
      <c r="N195" s="377">
        <f>IF(Tasaus[[#This Row],[Differens = utjämningsgränsen - kalkylerad skatteinkomst, €/inv]]&gt;0,(Tasaus[[#This Row],[Differens = utjämningsgränsen - kalkylerad skatteinkomst, €/inv]]*$B$7),(Tasaus[[#This Row],[Differens = utjämningsgränsen - kalkylerad skatteinkomst, €/inv]]*$B$8))</f>
        <v>429.06996579511713</v>
      </c>
      <c r="O195" s="378">
        <f>Tasaus[[#This Row],[Utjämning,  €/invånare]]*Tasaus[[#This Row],[Invånarantal 31.12.2021]]</f>
        <v>4793569.6578630488</v>
      </c>
      <c r="Q195" s="116"/>
      <c r="R195" s="117"/>
      <c r="S195" s="118"/>
    </row>
    <row r="196" spans="1:19">
      <c r="A196" s="269">
        <v>601</v>
      </c>
      <c r="B196" s="13" t="s">
        <v>187</v>
      </c>
      <c r="C196" s="270">
        <v>3873</v>
      </c>
      <c r="D196" s="271">
        <v>21.000000000000004</v>
      </c>
      <c r="E196" s="271">
        <f>Tasaus[[#This Row],[Inkomstskattesats 2022]]-12.64</f>
        <v>8.360000000000003</v>
      </c>
      <c r="F196" s="14">
        <v>10550988.619999999</v>
      </c>
      <c r="G196" s="14">
        <f>Tasaus[[#This Row],[Kommunalskatt (debiterad), €]]*100/Tasaus[[#This Row],[Inkomstskattesats 2022]]</f>
        <v>50242802.95238094</v>
      </c>
      <c r="H196" s="272">
        <f>Tasaus[[#This Row],[Beskattningsbar inkomst (kommunalskatt), €]]*($E$11/100)</f>
        <v>3702894.5775904763</v>
      </c>
      <c r="I196" s="14">
        <v>1670840.7415162353</v>
      </c>
      <c r="J196" s="15">
        <v>494560.53130000003</v>
      </c>
      <c r="K196" s="15">
        <f>SUM(Tasaus[[#This Row],[Kalkylerad kommunalskatt, €]:[Kalkylerad fastighetsskatt, €]])</f>
        <v>5868295.850406711</v>
      </c>
      <c r="L196" s="15">
        <f>Tasaus[[#This Row],[Kalkylerad skatteinkomst sammanlagt, €]]/Tasaus[[#This Row],[Invånarantal 31.12.2021]]</f>
        <v>1515.1809580187737</v>
      </c>
      <c r="M196" s="34">
        <f>$L$11-Tasaus[[#This Row],[Kalkylerad skatteinkomst sammanlagt, €/invånare (=utjämningsgräns)]]</f>
        <v>441.76904198122634</v>
      </c>
      <c r="N196" s="377">
        <f>IF(Tasaus[[#This Row],[Differens = utjämningsgränsen - kalkylerad skatteinkomst, €/inv]]&gt;0,(Tasaus[[#This Row],[Differens = utjämningsgränsen - kalkylerad skatteinkomst, €/inv]]*$B$7),(Tasaus[[#This Row],[Differens = utjämningsgränsen - kalkylerad skatteinkomst, €/inv]]*$B$8))</f>
        <v>397.59213778310374</v>
      </c>
      <c r="O196" s="378">
        <f>Tasaus[[#This Row],[Utjämning,  €/invånare]]*Tasaus[[#This Row],[Invånarantal 31.12.2021]]</f>
        <v>1539874.3496339608</v>
      </c>
      <c r="Q196" s="116"/>
      <c r="R196" s="117"/>
      <c r="S196" s="118"/>
    </row>
    <row r="197" spans="1:19">
      <c r="A197" s="269">
        <v>604</v>
      </c>
      <c r="B197" s="13" t="s">
        <v>878</v>
      </c>
      <c r="C197" s="270">
        <v>20206</v>
      </c>
      <c r="D197" s="271">
        <v>20.5</v>
      </c>
      <c r="E197" s="271">
        <f>Tasaus[[#This Row],[Inkomstskattesats 2022]]-12.64</f>
        <v>7.8599999999999994</v>
      </c>
      <c r="F197" s="14">
        <v>97209996.439999998</v>
      </c>
      <c r="G197" s="14">
        <f>Tasaus[[#This Row],[Kommunalskatt (debiterad), €]]*100/Tasaus[[#This Row],[Inkomstskattesats 2022]]</f>
        <v>474195104.58536583</v>
      </c>
      <c r="H197" s="272">
        <f>Tasaus[[#This Row],[Beskattningsbar inkomst (kommunalskatt), €]]*($E$11/100)</f>
        <v>34948179.207941473</v>
      </c>
      <c r="I197" s="14">
        <v>5506387.6088256771</v>
      </c>
      <c r="J197" s="15">
        <v>3124470.3032500008</v>
      </c>
      <c r="K197" s="15">
        <f>SUM(Tasaus[[#This Row],[Kalkylerad kommunalskatt, €]:[Kalkylerad fastighetsskatt, €]])</f>
        <v>43579037.120017149</v>
      </c>
      <c r="L197" s="15">
        <f>Tasaus[[#This Row],[Kalkylerad skatteinkomst sammanlagt, €]]/Tasaus[[#This Row],[Invånarantal 31.12.2021]]</f>
        <v>2156.7374601611973</v>
      </c>
      <c r="M197" s="34">
        <f>$L$11-Tasaus[[#This Row],[Kalkylerad skatteinkomst sammanlagt, €/invånare (=utjämningsgräns)]]</f>
        <v>-199.78746016119726</v>
      </c>
      <c r="N197" s="377">
        <f>IF(Tasaus[[#This Row],[Differens = utjämningsgränsen - kalkylerad skatteinkomst, €/inv]]&gt;0,(Tasaus[[#This Row],[Differens = utjämningsgränsen - kalkylerad skatteinkomst, €/inv]]*$B$7),(Tasaus[[#This Row],[Differens = utjämningsgränsen - kalkylerad skatteinkomst, €/inv]]*$B$8))</f>
        <v>-19.978746016119729</v>
      </c>
      <c r="O197" s="378">
        <f>Tasaus[[#This Row],[Utjämning,  €/invånare]]*Tasaus[[#This Row],[Invånarantal 31.12.2021]]</f>
        <v>-403690.54200171522</v>
      </c>
      <c r="Q197" s="116"/>
      <c r="R197" s="117"/>
      <c r="S197" s="118"/>
    </row>
    <row r="198" spans="1:19">
      <c r="A198" s="269">
        <v>607</v>
      </c>
      <c r="B198" s="13" t="s">
        <v>189</v>
      </c>
      <c r="C198" s="270">
        <v>4161</v>
      </c>
      <c r="D198" s="271">
        <v>20.25</v>
      </c>
      <c r="E198" s="271">
        <f>Tasaus[[#This Row],[Inkomstskattesats 2022]]-12.64</f>
        <v>7.6099999999999994</v>
      </c>
      <c r="F198" s="14">
        <v>10041039.560000001</v>
      </c>
      <c r="G198" s="14">
        <f>Tasaus[[#This Row],[Kommunalskatt (debiterad), €]]*100/Tasaus[[#This Row],[Inkomstskattesats 2022]]</f>
        <v>49585380.543209873</v>
      </c>
      <c r="H198" s="272">
        <f>Tasaus[[#This Row],[Beskattningsbar inkomst (kommunalskatt), €]]*($E$11/100)</f>
        <v>3654442.5460345685</v>
      </c>
      <c r="I198" s="14">
        <v>1158629.9590440348</v>
      </c>
      <c r="J198" s="15">
        <v>513933.81449999998</v>
      </c>
      <c r="K198" s="15">
        <f>SUM(Tasaus[[#This Row],[Kalkylerad kommunalskatt, €]:[Kalkylerad fastighetsskatt, €]])</f>
        <v>5327006.3195786038</v>
      </c>
      <c r="L198" s="15">
        <f>Tasaus[[#This Row],[Kalkylerad skatteinkomst sammanlagt, €]]/Tasaus[[#This Row],[Invånarantal 31.12.2021]]</f>
        <v>1280.2226194613324</v>
      </c>
      <c r="M198" s="34">
        <f>$L$11-Tasaus[[#This Row],[Kalkylerad skatteinkomst sammanlagt, €/invånare (=utjämningsgräns)]]</f>
        <v>676.7273805386676</v>
      </c>
      <c r="N198" s="377">
        <f>IF(Tasaus[[#This Row],[Differens = utjämningsgränsen - kalkylerad skatteinkomst, €/inv]]&gt;0,(Tasaus[[#This Row],[Differens = utjämningsgränsen - kalkylerad skatteinkomst, €/inv]]*$B$7),(Tasaus[[#This Row],[Differens = utjämningsgränsen - kalkylerad skatteinkomst, €/inv]]*$B$8))</f>
        <v>609.05464248480087</v>
      </c>
      <c r="O198" s="378">
        <f>Tasaus[[#This Row],[Utjämning,  €/invånare]]*Tasaus[[#This Row],[Invånarantal 31.12.2021]]</f>
        <v>2534276.3673792565</v>
      </c>
      <c r="Q198" s="116"/>
      <c r="R198" s="117"/>
      <c r="S198" s="118"/>
    </row>
    <row r="199" spans="1:19">
      <c r="A199" s="269">
        <v>608</v>
      </c>
      <c r="B199" s="13" t="s">
        <v>879</v>
      </c>
      <c r="C199" s="270">
        <v>2013</v>
      </c>
      <c r="D199" s="271">
        <v>21.5</v>
      </c>
      <c r="E199" s="271">
        <f>Tasaus[[#This Row],[Inkomstskattesats 2022]]-12.64</f>
        <v>8.86</v>
      </c>
      <c r="F199" s="14">
        <v>6129403.8700000001</v>
      </c>
      <c r="G199" s="14">
        <f>Tasaus[[#This Row],[Kommunalskatt (debiterad), €]]*100/Tasaus[[#This Row],[Inkomstskattesats 2022]]</f>
        <v>28508855.209302325</v>
      </c>
      <c r="H199" s="272">
        <f>Tasaus[[#This Row],[Beskattningsbar inkomst (kommunalskatt), €]]*($E$11/100)</f>
        <v>2101102.6289255819</v>
      </c>
      <c r="I199" s="14">
        <v>538205.02639535477</v>
      </c>
      <c r="J199" s="15">
        <v>296292.9718</v>
      </c>
      <c r="K199" s="15">
        <f>SUM(Tasaus[[#This Row],[Kalkylerad kommunalskatt, €]:[Kalkylerad fastighetsskatt, €]])</f>
        <v>2935600.6271209368</v>
      </c>
      <c r="L199" s="15">
        <f>Tasaus[[#This Row],[Kalkylerad skatteinkomst sammanlagt, €]]/Tasaus[[#This Row],[Invånarantal 31.12.2021]]</f>
        <v>1458.3212255941066</v>
      </c>
      <c r="M199" s="34">
        <f>$L$11-Tasaus[[#This Row],[Kalkylerad skatteinkomst sammanlagt, €/invånare (=utjämningsgräns)]]</f>
        <v>498.62877440589341</v>
      </c>
      <c r="N199" s="377">
        <f>IF(Tasaus[[#This Row],[Differens = utjämningsgränsen - kalkylerad skatteinkomst, €/inv]]&gt;0,(Tasaus[[#This Row],[Differens = utjämningsgränsen - kalkylerad skatteinkomst, €/inv]]*$B$7),(Tasaus[[#This Row],[Differens = utjämningsgränsen - kalkylerad skatteinkomst, €/inv]]*$B$8))</f>
        <v>448.76589696530408</v>
      </c>
      <c r="O199" s="378">
        <f>Tasaus[[#This Row],[Utjämning,  €/invånare]]*Tasaus[[#This Row],[Invånarantal 31.12.2021]]</f>
        <v>903365.75059115712</v>
      </c>
      <c r="Q199" s="116"/>
      <c r="R199" s="117"/>
      <c r="S199" s="118"/>
    </row>
    <row r="200" spans="1:19">
      <c r="A200" s="269">
        <v>609</v>
      </c>
      <c r="B200" s="13" t="s">
        <v>880</v>
      </c>
      <c r="C200" s="270">
        <v>83482</v>
      </c>
      <c r="D200" s="271">
        <v>21.000000000000004</v>
      </c>
      <c r="E200" s="271">
        <f>Tasaus[[#This Row],[Inkomstskattesats 2022]]-12.64</f>
        <v>8.360000000000003</v>
      </c>
      <c r="F200" s="14">
        <v>309895695.25</v>
      </c>
      <c r="G200" s="14">
        <f>Tasaus[[#This Row],[Kommunalskatt (debiterad), €]]*100/Tasaus[[#This Row],[Inkomstskattesats 2022]]</f>
        <v>1475693786.9047616</v>
      </c>
      <c r="H200" s="272">
        <f>Tasaus[[#This Row],[Beskattningsbar inkomst (kommunalskatt), €]]*($E$11/100)</f>
        <v>108758632.09488095</v>
      </c>
      <c r="I200" s="14">
        <v>15784243.462176429</v>
      </c>
      <c r="J200" s="15">
        <v>13619911.894650001</v>
      </c>
      <c r="K200" s="15">
        <f>SUM(Tasaus[[#This Row],[Kalkylerad kommunalskatt, €]:[Kalkylerad fastighetsskatt, €]])</f>
        <v>138162787.45170739</v>
      </c>
      <c r="L200" s="15">
        <f>Tasaus[[#This Row],[Kalkylerad skatteinkomst sammanlagt, €]]/Tasaus[[#This Row],[Invånarantal 31.12.2021]]</f>
        <v>1655.0009277653553</v>
      </c>
      <c r="M200" s="34">
        <f>$L$11-Tasaus[[#This Row],[Kalkylerad skatteinkomst sammanlagt, €/invånare (=utjämningsgräns)]]</f>
        <v>301.94907223464475</v>
      </c>
      <c r="N200" s="377">
        <f>IF(Tasaus[[#This Row],[Differens = utjämningsgränsen - kalkylerad skatteinkomst, €/inv]]&gt;0,(Tasaus[[#This Row],[Differens = utjämningsgränsen - kalkylerad skatteinkomst, €/inv]]*$B$7),(Tasaus[[#This Row],[Differens = utjämningsgränsen - kalkylerad skatteinkomst, €/inv]]*$B$8))</f>
        <v>271.75416501118031</v>
      </c>
      <c r="O200" s="378">
        <f>Tasaus[[#This Row],[Utjämning,  €/invånare]]*Tasaus[[#This Row],[Invånarantal 31.12.2021]]</f>
        <v>22686581.203463353</v>
      </c>
      <c r="Q200" s="116"/>
      <c r="R200" s="117"/>
      <c r="S200" s="118"/>
    </row>
    <row r="201" spans="1:19">
      <c r="A201" s="269">
        <v>611</v>
      </c>
      <c r="B201" s="13" t="s">
        <v>881</v>
      </c>
      <c r="C201" s="270">
        <v>5066</v>
      </c>
      <c r="D201" s="271">
        <v>20.500000000000004</v>
      </c>
      <c r="E201" s="271">
        <f>Tasaus[[#This Row],[Inkomstskattesats 2022]]-12.64</f>
        <v>7.860000000000003</v>
      </c>
      <c r="F201" s="14">
        <v>20922671.82</v>
      </c>
      <c r="G201" s="14">
        <f>Tasaus[[#This Row],[Kommunalskatt (debiterad), €]]*100/Tasaus[[#This Row],[Inkomstskattesats 2022]]</f>
        <v>102061813.75609754</v>
      </c>
      <c r="H201" s="272">
        <f>Tasaus[[#This Row],[Beskattningsbar inkomst (kommunalskatt), €]]*($E$11/100)</f>
        <v>7521955.6738243904</v>
      </c>
      <c r="I201" s="14">
        <v>472389.49455165031</v>
      </c>
      <c r="J201" s="15">
        <v>666697.58290000004</v>
      </c>
      <c r="K201" s="15">
        <f>SUM(Tasaus[[#This Row],[Kalkylerad kommunalskatt, €]:[Kalkylerad fastighetsskatt, €]])</f>
        <v>8661042.7512760404</v>
      </c>
      <c r="L201" s="15">
        <f>Tasaus[[#This Row],[Kalkylerad skatteinkomst sammanlagt, €]]/Tasaus[[#This Row],[Invånarantal 31.12.2021]]</f>
        <v>1709.6412852893882</v>
      </c>
      <c r="M201" s="34">
        <f>$L$11-Tasaus[[#This Row],[Kalkylerad skatteinkomst sammanlagt, €/invånare (=utjämningsgräns)]]</f>
        <v>247.30871471061187</v>
      </c>
      <c r="N201" s="377">
        <f>IF(Tasaus[[#This Row],[Differens = utjämningsgränsen - kalkylerad skatteinkomst, €/inv]]&gt;0,(Tasaus[[#This Row],[Differens = utjämningsgränsen - kalkylerad skatteinkomst, €/inv]]*$B$7),(Tasaus[[#This Row],[Differens = utjämningsgränsen - kalkylerad skatteinkomst, €/inv]]*$B$8))</f>
        <v>222.57784323955067</v>
      </c>
      <c r="O201" s="378">
        <f>Tasaus[[#This Row],[Utjämning,  €/invånare]]*Tasaus[[#This Row],[Invånarantal 31.12.2021]]</f>
        <v>1127579.3538515638</v>
      </c>
      <c r="Q201" s="116"/>
      <c r="R201" s="117"/>
      <c r="S201" s="118"/>
    </row>
    <row r="202" spans="1:19">
      <c r="A202" s="269">
        <v>614</v>
      </c>
      <c r="B202" s="13" t="s">
        <v>193</v>
      </c>
      <c r="C202" s="270">
        <v>3066</v>
      </c>
      <c r="D202" s="271">
        <v>21.75</v>
      </c>
      <c r="E202" s="271">
        <f>Tasaus[[#This Row],[Inkomstskattesats 2022]]-12.64</f>
        <v>9.11</v>
      </c>
      <c r="F202" s="14">
        <v>8783795.5999999996</v>
      </c>
      <c r="G202" s="14">
        <f>Tasaus[[#This Row],[Kommunalskatt (debiterad), €]]*100/Tasaus[[#This Row],[Inkomstskattesats 2022]]</f>
        <v>40385267.126436785</v>
      </c>
      <c r="H202" s="272">
        <f>Tasaus[[#This Row],[Beskattningsbar inkomst (kommunalskatt), €]]*($E$11/100)</f>
        <v>2976394.1872183918</v>
      </c>
      <c r="I202" s="14">
        <v>682609.83739664755</v>
      </c>
      <c r="J202" s="15">
        <v>655849.23175000004</v>
      </c>
      <c r="K202" s="15">
        <f>SUM(Tasaus[[#This Row],[Kalkylerad kommunalskatt, €]:[Kalkylerad fastighetsskatt, €]])</f>
        <v>4314853.2563650394</v>
      </c>
      <c r="L202" s="15">
        <f>Tasaus[[#This Row],[Kalkylerad skatteinkomst sammanlagt, €]]/Tasaus[[#This Row],[Invånarantal 31.12.2021]]</f>
        <v>1407.3233060551336</v>
      </c>
      <c r="M202" s="34">
        <f>$L$11-Tasaus[[#This Row],[Kalkylerad skatteinkomst sammanlagt, €/invånare (=utjämningsgräns)]]</f>
        <v>549.62669394486647</v>
      </c>
      <c r="N202" s="377">
        <f>IF(Tasaus[[#This Row],[Differens = utjämningsgränsen - kalkylerad skatteinkomst, €/inv]]&gt;0,(Tasaus[[#This Row],[Differens = utjämningsgränsen - kalkylerad skatteinkomst, €/inv]]*$B$7),(Tasaus[[#This Row],[Differens = utjämningsgränsen - kalkylerad skatteinkomst, €/inv]]*$B$8))</f>
        <v>494.66402455037985</v>
      </c>
      <c r="O202" s="378">
        <f>Tasaus[[#This Row],[Utjämning,  €/invånare]]*Tasaus[[#This Row],[Invånarantal 31.12.2021]]</f>
        <v>1516639.8992714647</v>
      </c>
      <c r="Q202" s="116"/>
      <c r="R202" s="117"/>
      <c r="S202" s="118"/>
    </row>
    <row r="203" spans="1:19">
      <c r="A203" s="269">
        <v>615</v>
      </c>
      <c r="B203" s="13" t="s">
        <v>194</v>
      </c>
      <c r="C203" s="270">
        <v>7702</v>
      </c>
      <c r="D203" s="271">
        <v>21</v>
      </c>
      <c r="E203" s="271">
        <f>Tasaus[[#This Row],[Inkomstskattesats 2022]]-12.64</f>
        <v>8.36</v>
      </c>
      <c r="F203" s="14">
        <v>20092871.210000001</v>
      </c>
      <c r="G203" s="14">
        <f>Tasaus[[#This Row],[Kommunalskatt (debiterad), €]]*100/Tasaus[[#This Row],[Inkomstskattesats 2022]]</f>
        <v>95680339.09523809</v>
      </c>
      <c r="H203" s="272">
        <f>Tasaus[[#This Row],[Beskattningsbar inkomst (kommunalskatt), €]]*($E$11/100)</f>
        <v>7051640.9913190482</v>
      </c>
      <c r="I203" s="14">
        <v>2462654.3590384093</v>
      </c>
      <c r="J203" s="15">
        <v>1485734.5059</v>
      </c>
      <c r="K203" s="15">
        <f>SUM(Tasaus[[#This Row],[Kalkylerad kommunalskatt, €]:[Kalkylerad fastighetsskatt, €]])</f>
        <v>11000029.856257457</v>
      </c>
      <c r="L203" s="15">
        <f>Tasaus[[#This Row],[Kalkylerad skatteinkomst sammanlagt, €]]/Tasaus[[#This Row],[Invånarantal 31.12.2021]]</f>
        <v>1428.2043438402306</v>
      </c>
      <c r="M203" s="34">
        <f>$L$11-Tasaus[[#This Row],[Kalkylerad skatteinkomst sammanlagt, €/invånare (=utjämningsgräns)]]</f>
        <v>528.7456561597694</v>
      </c>
      <c r="N203" s="377">
        <f>IF(Tasaus[[#This Row],[Differens = utjämningsgränsen - kalkylerad skatteinkomst, €/inv]]&gt;0,(Tasaus[[#This Row],[Differens = utjämningsgränsen - kalkylerad skatteinkomst, €/inv]]*$B$7),(Tasaus[[#This Row],[Differens = utjämningsgränsen - kalkylerad skatteinkomst, €/inv]]*$B$8))</f>
        <v>475.87109054379249</v>
      </c>
      <c r="O203" s="378">
        <f>Tasaus[[#This Row],[Utjämning,  €/invånare]]*Tasaus[[#This Row],[Invånarantal 31.12.2021]]</f>
        <v>3665159.1393682896</v>
      </c>
      <c r="Q203" s="116"/>
      <c r="R203" s="117"/>
      <c r="S203" s="118"/>
    </row>
    <row r="204" spans="1:19">
      <c r="A204" s="269">
        <v>616</v>
      </c>
      <c r="B204" s="13" t="s">
        <v>195</v>
      </c>
      <c r="C204" s="270">
        <v>1848</v>
      </c>
      <c r="D204" s="271">
        <v>21.5</v>
      </c>
      <c r="E204" s="271">
        <f>Tasaus[[#This Row],[Inkomstskattesats 2022]]-12.64</f>
        <v>8.86</v>
      </c>
      <c r="F204" s="14">
        <v>6745011.9400000004</v>
      </c>
      <c r="G204" s="14">
        <f>Tasaus[[#This Row],[Kommunalskatt (debiterad), €]]*100/Tasaus[[#This Row],[Inkomstskattesats 2022]]</f>
        <v>31372148.558139537</v>
      </c>
      <c r="H204" s="272">
        <f>Tasaus[[#This Row],[Beskattningsbar inkomst (kommunalskatt), €]]*($E$11/100)</f>
        <v>2312127.3487348845</v>
      </c>
      <c r="I204" s="14">
        <v>239007.08549260741</v>
      </c>
      <c r="J204" s="15">
        <v>198961.527</v>
      </c>
      <c r="K204" s="15">
        <f>SUM(Tasaus[[#This Row],[Kalkylerad kommunalskatt, €]:[Kalkylerad fastighetsskatt, €]])</f>
        <v>2750095.9612274915</v>
      </c>
      <c r="L204" s="15">
        <f>Tasaus[[#This Row],[Kalkylerad skatteinkomst sammanlagt, €]]/Tasaus[[#This Row],[Invånarantal 31.12.2021]]</f>
        <v>1488.1471651663915</v>
      </c>
      <c r="M204" s="34">
        <f>$L$11-Tasaus[[#This Row],[Kalkylerad skatteinkomst sammanlagt, €/invånare (=utjämningsgräns)]]</f>
        <v>468.80283483360859</v>
      </c>
      <c r="N204" s="377">
        <f>IF(Tasaus[[#This Row],[Differens = utjämningsgränsen - kalkylerad skatteinkomst, €/inv]]&gt;0,(Tasaus[[#This Row],[Differens = utjämningsgränsen - kalkylerad skatteinkomst, €/inv]]*$B$7),(Tasaus[[#This Row],[Differens = utjämningsgränsen - kalkylerad skatteinkomst, €/inv]]*$B$8))</f>
        <v>421.92255135024772</v>
      </c>
      <c r="O204" s="378">
        <f>Tasaus[[#This Row],[Utjämning,  €/invånare]]*Tasaus[[#This Row],[Invånarantal 31.12.2021]]</f>
        <v>779712.87489525776</v>
      </c>
      <c r="Q204" s="116"/>
      <c r="R204" s="117"/>
      <c r="S204" s="118"/>
    </row>
    <row r="205" spans="1:19">
      <c r="A205" s="269">
        <v>619</v>
      </c>
      <c r="B205" s="13" t="s">
        <v>196</v>
      </c>
      <c r="C205" s="270">
        <v>2721</v>
      </c>
      <c r="D205" s="271">
        <v>22</v>
      </c>
      <c r="E205" s="271">
        <f>Tasaus[[#This Row],[Inkomstskattesats 2022]]-12.64</f>
        <v>9.36</v>
      </c>
      <c r="F205" s="14">
        <v>8190360.7000000002</v>
      </c>
      <c r="G205" s="14">
        <f>Tasaus[[#This Row],[Kommunalskatt (debiterad), €]]*100/Tasaus[[#This Row],[Inkomstskattesats 2022]]</f>
        <v>37228912.272727273</v>
      </c>
      <c r="H205" s="272">
        <f>Tasaus[[#This Row],[Beskattningsbar inkomst (kommunalskatt), €]]*($E$11/100)</f>
        <v>2743770.8345000008</v>
      </c>
      <c r="I205" s="14">
        <v>521047.8334314567</v>
      </c>
      <c r="J205" s="15">
        <v>326140.8737</v>
      </c>
      <c r="K205" s="15">
        <f>SUM(Tasaus[[#This Row],[Kalkylerad kommunalskatt, €]:[Kalkylerad fastighetsskatt, €]])</f>
        <v>3590959.5416314574</v>
      </c>
      <c r="L205" s="15">
        <f>Tasaus[[#This Row],[Kalkylerad skatteinkomst sammanlagt, €]]/Tasaus[[#This Row],[Invånarantal 31.12.2021]]</f>
        <v>1319.7205224665408</v>
      </c>
      <c r="M205" s="34">
        <f>$L$11-Tasaus[[#This Row],[Kalkylerad skatteinkomst sammanlagt, €/invånare (=utjämningsgräns)]]</f>
        <v>637.2294775334592</v>
      </c>
      <c r="N205" s="377">
        <f>IF(Tasaus[[#This Row],[Differens = utjämningsgränsen - kalkylerad skatteinkomst, €/inv]]&gt;0,(Tasaus[[#This Row],[Differens = utjämningsgränsen - kalkylerad skatteinkomst, €/inv]]*$B$7),(Tasaus[[#This Row],[Differens = utjämningsgränsen - kalkylerad skatteinkomst, €/inv]]*$B$8))</f>
        <v>573.50652978011328</v>
      </c>
      <c r="O205" s="378">
        <f>Tasaus[[#This Row],[Utjämning,  €/invånare]]*Tasaus[[#This Row],[Invånarantal 31.12.2021]]</f>
        <v>1560511.2675316883</v>
      </c>
      <c r="Q205" s="116"/>
      <c r="R205" s="117"/>
      <c r="S205" s="118"/>
    </row>
    <row r="206" spans="1:19">
      <c r="A206" s="269">
        <v>620</v>
      </c>
      <c r="B206" s="13" t="s">
        <v>197</v>
      </c>
      <c r="C206" s="270">
        <v>2446</v>
      </c>
      <c r="D206" s="271">
        <v>21.5</v>
      </c>
      <c r="E206" s="271">
        <f>Tasaus[[#This Row],[Inkomstskattesats 2022]]-12.64</f>
        <v>8.86</v>
      </c>
      <c r="F206" s="14">
        <v>6612177.2999999998</v>
      </c>
      <c r="G206" s="14">
        <f>Tasaus[[#This Row],[Kommunalskatt (debiterad), €]]*100/Tasaus[[#This Row],[Inkomstskattesats 2022]]</f>
        <v>30754313.023255814</v>
      </c>
      <c r="H206" s="272">
        <f>Tasaus[[#This Row],[Beskattningsbar inkomst (kommunalskatt), €]]*($E$11/100)</f>
        <v>2266592.869813954</v>
      </c>
      <c r="I206" s="14">
        <v>1187454.216368044</v>
      </c>
      <c r="J206" s="15">
        <v>448517.70465000003</v>
      </c>
      <c r="K206" s="15">
        <f>SUM(Tasaus[[#This Row],[Kalkylerad kommunalskatt, €]:[Kalkylerad fastighetsskatt, €]])</f>
        <v>3902564.7908319985</v>
      </c>
      <c r="L206" s="15">
        <f>Tasaus[[#This Row],[Kalkylerad skatteinkomst sammanlagt, €]]/Tasaus[[#This Row],[Invånarantal 31.12.2021]]</f>
        <v>1595.4884672248563</v>
      </c>
      <c r="M206" s="34">
        <f>$L$11-Tasaus[[#This Row],[Kalkylerad skatteinkomst sammanlagt, €/invånare (=utjämningsgräns)]]</f>
        <v>361.46153277514372</v>
      </c>
      <c r="N206" s="377">
        <f>IF(Tasaus[[#This Row],[Differens = utjämningsgränsen - kalkylerad skatteinkomst, €/inv]]&gt;0,(Tasaus[[#This Row],[Differens = utjämningsgränsen - kalkylerad skatteinkomst, €/inv]]*$B$7),(Tasaus[[#This Row],[Differens = utjämningsgränsen - kalkylerad skatteinkomst, €/inv]]*$B$8))</f>
        <v>325.31537949762935</v>
      </c>
      <c r="O206" s="378">
        <f>Tasaus[[#This Row],[Utjämning,  €/invånare]]*Tasaus[[#This Row],[Invånarantal 31.12.2021]]</f>
        <v>795721.41825120139</v>
      </c>
      <c r="Q206" s="116"/>
      <c r="R206" s="117"/>
      <c r="S206" s="118"/>
    </row>
    <row r="207" spans="1:19">
      <c r="A207" s="269">
        <v>623</v>
      </c>
      <c r="B207" s="13" t="s">
        <v>198</v>
      </c>
      <c r="C207" s="270">
        <v>2117</v>
      </c>
      <c r="D207" s="271">
        <v>19.5</v>
      </c>
      <c r="E207" s="271">
        <f>Tasaus[[#This Row],[Inkomstskattesats 2022]]-12.64</f>
        <v>6.8599999999999994</v>
      </c>
      <c r="F207" s="14">
        <v>6908169.1200000001</v>
      </c>
      <c r="G207" s="14">
        <f>Tasaus[[#This Row],[Kommunalskatt (debiterad), €]]*100/Tasaus[[#This Row],[Inkomstskattesats 2022]]</f>
        <v>35426508.307692304</v>
      </c>
      <c r="H207" s="272">
        <f>Tasaus[[#This Row],[Beskattningsbar inkomst (kommunalskatt), €]]*($E$11/100)</f>
        <v>2610933.6622769232</v>
      </c>
      <c r="I207" s="14">
        <v>1201962.8371063636</v>
      </c>
      <c r="J207" s="15">
        <v>1044830.0414500001</v>
      </c>
      <c r="K207" s="15">
        <f>SUM(Tasaus[[#This Row],[Kalkylerad kommunalskatt, €]:[Kalkylerad fastighetsskatt, €]])</f>
        <v>4857726.5408332869</v>
      </c>
      <c r="L207" s="15">
        <f>Tasaus[[#This Row],[Kalkylerad skatteinkomst sammanlagt, €]]/Tasaus[[#This Row],[Invånarantal 31.12.2021]]</f>
        <v>2294.6275582585199</v>
      </c>
      <c r="M207" s="34">
        <f>$L$11-Tasaus[[#This Row],[Kalkylerad skatteinkomst sammanlagt, €/invånare (=utjämningsgräns)]]</f>
        <v>-337.67755825851987</v>
      </c>
      <c r="N207" s="377">
        <f>IF(Tasaus[[#This Row],[Differens = utjämningsgränsen - kalkylerad skatteinkomst, €/inv]]&gt;0,(Tasaus[[#This Row],[Differens = utjämningsgränsen - kalkylerad skatteinkomst, €/inv]]*$B$7),(Tasaus[[#This Row],[Differens = utjämningsgränsen - kalkylerad skatteinkomst, €/inv]]*$B$8))</f>
        <v>-33.767755825851985</v>
      </c>
      <c r="O207" s="378">
        <f>Tasaus[[#This Row],[Utjämning,  €/invånare]]*Tasaus[[#This Row],[Invånarantal 31.12.2021]]</f>
        <v>-71486.339083328654</v>
      </c>
      <c r="Q207" s="116"/>
      <c r="R207" s="117"/>
      <c r="S207" s="118"/>
    </row>
    <row r="208" spans="1:19">
      <c r="A208" s="269">
        <v>624</v>
      </c>
      <c r="B208" s="13" t="s">
        <v>882</v>
      </c>
      <c r="C208" s="270">
        <v>5119</v>
      </c>
      <c r="D208" s="271">
        <v>20.75</v>
      </c>
      <c r="E208" s="271">
        <f>Tasaus[[#This Row],[Inkomstskattesats 2022]]-12.64</f>
        <v>8.11</v>
      </c>
      <c r="F208" s="14">
        <v>20449549.870000001</v>
      </c>
      <c r="G208" s="14">
        <f>Tasaus[[#This Row],[Kommunalskatt (debiterad), €]]*100/Tasaus[[#This Row],[Inkomstskattesats 2022]]</f>
        <v>98552047.566265061</v>
      </c>
      <c r="H208" s="272">
        <f>Tasaus[[#This Row],[Beskattningsbar inkomst (kommunalskatt), €]]*($E$11/100)</f>
        <v>7263285.9056337364</v>
      </c>
      <c r="I208" s="14">
        <v>753263.31962366309</v>
      </c>
      <c r="J208" s="15">
        <v>801042.54270000011</v>
      </c>
      <c r="K208" s="15">
        <f>SUM(Tasaus[[#This Row],[Kalkylerad kommunalskatt, €]:[Kalkylerad fastighetsskatt, €]])</f>
        <v>8817591.7679574005</v>
      </c>
      <c r="L208" s="15">
        <f>Tasaus[[#This Row],[Kalkylerad skatteinkomst sammanlagt, €]]/Tasaus[[#This Row],[Invånarantal 31.12.2021]]</f>
        <v>1722.5223223202579</v>
      </c>
      <c r="M208" s="34">
        <f>$L$11-Tasaus[[#This Row],[Kalkylerad skatteinkomst sammanlagt, €/invånare (=utjämningsgräns)]]</f>
        <v>234.42767767974215</v>
      </c>
      <c r="N208" s="377">
        <f>IF(Tasaus[[#This Row],[Differens = utjämningsgränsen - kalkylerad skatteinkomst, €/inv]]&gt;0,(Tasaus[[#This Row],[Differens = utjämningsgränsen - kalkylerad skatteinkomst, €/inv]]*$B$7),(Tasaus[[#This Row],[Differens = utjämningsgränsen - kalkylerad skatteinkomst, €/inv]]*$B$8))</f>
        <v>210.98490991176794</v>
      </c>
      <c r="O208" s="378">
        <f>Tasaus[[#This Row],[Utjämning,  €/invånare]]*Tasaus[[#This Row],[Invånarantal 31.12.2021]]</f>
        <v>1080031.7538383401</v>
      </c>
      <c r="Q208" s="116"/>
      <c r="R208" s="117"/>
      <c r="S208" s="118"/>
    </row>
    <row r="209" spans="1:19">
      <c r="A209" s="269">
        <v>625</v>
      </c>
      <c r="B209" s="13" t="s">
        <v>200</v>
      </c>
      <c r="C209" s="270">
        <v>3048</v>
      </c>
      <c r="D209" s="271">
        <v>20.75</v>
      </c>
      <c r="E209" s="271">
        <f>Tasaus[[#This Row],[Inkomstskattesats 2022]]-12.64</f>
        <v>8.11</v>
      </c>
      <c r="F209" s="14">
        <v>10752503.41</v>
      </c>
      <c r="G209" s="14">
        <f>Tasaus[[#This Row],[Kommunalskatt (debiterad), €]]*100/Tasaus[[#This Row],[Inkomstskattesats 2022]]</f>
        <v>51819293.542168677</v>
      </c>
      <c r="H209" s="272">
        <f>Tasaus[[#This Row],[Beskattningsbar inkomst (kommunalskatt), €]]*($E$11/100)</f>
        <v>3819081.9340578322</v>
      </c>
      <c r="I209" s="14">
        <v>492423.41390288109</v>
      </c>
      <c r="J209" s="15">
        <v>1007267.6679000001</v>
      </c>
      <c r="K209" s="15">
        <f>SUM(Tasaus[[#This Row],[Kalkylerad kommunalskatt, €]:[Kalkylerad fastighetsskatt, €]])</f>
        <v>5318773.0158607131</v>
      </c>
      <c r="L209" s="15">
        <f>Tasaus[[#This Row],[Kalkylerad skatteinkomst sammanlagt, €]]/Tasaus[[#This Row],[Invånarantal 31.12.2021]]</f>
        <v>1745.0042702955095</v>
      </c>
      <c r="M209" s="34">
        <f>$L$11-Tasaus[[#This Row],[Kalkylerad skatteinkomst sammanlagt, €/invånare (=utjämningsgräns)]]</f>
        <v>211.94572970449053</v>
      </c>
      <c r="N209" s="377">
        <f>IF(Tasaus[[#This Row],[Differens = utjämningsgränsen - kalkylerad skatteinkomst, €/inv]]&gt;0,(Tasaus[[#This Row],[Differens = utjämningsgränsen - kalkylerad skatteinkomst, €/inv]]*$B$7),(Tasaus[[#This Row],[Differens = utjämningsgränsen - kalkylerad skatteinkomst, €/inv]]*$B$8))</f>
        <v>190.75115673404147</v>
      </c>
      <c r="O209" s="378">
        <f>Tasaus[[#This Row],[Utjämning,  €/invånare]]*Tasaus[[#This Row],[Invånarantal 31.12.2021]]</f>
        <v>581409.5257253584</v>
      </c>
      <c r="Q209" s="116"/>
      <c r="R209" s="117"/>
      <c r="S209" s="118"/>
    </row>
    <row r="210" spans="1:19">
      <c r="A210" s="269">
        <v>626</v>
      </c>
      <c r="B210" s="13" t="s">
        <v>201</v>
      </c>
      <c r="C210" s="270">
        <v>4964</v>
      </c>
      <c r="D210" s="271">
        <v>21.75</v>
      </c>
      <c r="E210" s="271">
        <f>Tasaus[[#This Row],[Inkomstskattesats 2022]]-12.64</f>
        <v>9.11</v>
      </c>
      <c r="F210" s="14">
        <v>15673146.52</v>
      </c>
      <c r="G210" s="14">
        <f>Tasaus[[#This Row],[Kommunalskatt (debiterad), €]]*100/Tasaus[[#This Row],[Inkomstskattesats 2022]]</f>
        <v>72060443.770114943</v>
      </c>
      <c r="H210" s="272">
        <f>Tasaus[[#This Row],[Beskattningsbar inkomst (kommunalskatt), €]]*($E$11/100)</f>
        <v>5310854.7058574725</v>
      </c>
      <c r="I210" s="14">
        <v>2012569.1431962179</v>
      </c>
      <c r="J210" s="15">
        <v>609710.72080000013</v>
      </c>
      <c r="K210" s="15">
        <f>SUM(Tasaus[[#This Row],[Kalkylerad kommunalskatt, €]:[Kalkylerad fastighetsskatt, €]])</f>
        <v>7933134.5698536905</v>
      </c>
      <c r="L210" s="15">
        <f>Tasaus[[#This Row],[Kalkylerad skatteinkomst sammanlagt, €]]/Tasaus[[#This Row],[Invånarantal 31.12.2021]]</f>
        <v>1598.1334749906709</v>
      </c>
      <c r="M210" s="34">
        <f>$L$11-Tasaus[[#This Row],[Kalkylerad skatteinkomst sammanlagt, €/invånare (=utjämningsgräns)]]</f>
        <v>358.8165250093291</v>
      </c>
      <c r="N210" s="377">
        <f>IF(Tasaus[[#This Row],[Differens = utjämningsgränsen - kalkylerad skatteinkomst, €/inv]]&gt;0,(Tasaus[[#This Row],[Differens = utjämningsgränsen - kalkylerad skatteinkomst, €/inv]]*$B$7),(Tasaus[[#This Row],[Differens = utjämningsgränsen - kalkylerad skatteinkomst, €/inv]]*$B$8))</f>
        <v>322.93487250839621</v>
      </c>
      <c r="O210" s="378">
        <f>Tasaus[[#This Row],[Utjämning,  €/invånare]]*Tasaus[[#This Row],[Invånarantal 31.12.2021]]</f>
        <v>1603048.7071316787</v>
      </c>
      <c r="Q210" s="116"/>
      <c r="R210" s="117"/>
      <c r="S210" s="118"/>
    </row>
    <row r="211" spans="1:19">
      <c r="A211" s="269">
        <v>630</v>
      </c>
      <c r="B211" s="13" t="s">
        <v>202</v>
      </c>
      <c r="C211" s="270">
        <v>1631</v>
      </c>
      <c r="D211" s="271">
        <v>19.75</v>
      </c>
      <c r="E211" s="271">
        <f>Tasaus[[#This Row],[Inkomstskattesats 2022]]-12.64</f>
        <v>7.1099999999999994</v>
      </c>
      <c r="F211" s="14">
        <v>4536739.83</v>
      </c>
      <c r="G211" s="14">
        <f>Tasaus[[#This Row],[Kommunalskatt (debiterad), €]]*100/Tasaus[[#This Row],[Inkomstskattesats 2022]]</f>
        <v>22970834.582278483</v>
      </c>
      <c r="H211" s="272">
        <f>Tasaus[[#This Row],[Beskattningsbar inkomst (kommunalskatt), €]]*($E$11/100)</f>
        <v>1692950.5087139246</v>
      </c>
      <c r="I211" s="14">
        <v>596146.44409371982</v>
      </c>
      <c r="J211" s="15">
        <v>282077.45640000002</v>
      </c>
      <c r="K211" s="15">
        <f>SUM(Tasaus[[#This Row],[Kalkylerad kommunalskatt, €]:[Kalkylerad fastighetsskatt, €]])</f>
        <v>2571174.4092076444</v>
      </c>
      <c r="L211" s="15">
        <f>Tasaus[[#This Row],[Kalkylerad skatteinkomst sammanlagt, €]]/Tasaus[[#This Row],[Invånarantal 31.12.2021]]</f>
        <v>1576.4404716171946</v>
      </c>
      <c r="M211" s="34">
        <f>$L$11-Tasaus[[#This Row],[Kalkylerad skatteinkomst sammanlagt, €/invånare (=utjämningsgräns)]]</f>
        <v>380.50952838280546</v>
      </c>
      <c r="N211" s="377">
        <f>IF(Tasaus[[#This Row],[Differens = utjämningsgränsen - kalkylerad skatteinkomst, €/inv]]&gt;0,(Tasaus[[#This Row],[Differens = utjämningsgränsen - kalkylerad skatteinkomst, €/inv]]*$B$7),(Tasaus[[#This Row],[Differens = utjämningsgränsen - kalkylerad skatteinkomst, €/inv]]*$B$8))</f>
        <v>342.45857554452493</v>
      </c>
      <c r="O211" s="378">
        <f>Tasaus[[#This Row],[Utjämning,  €/invånare]]*Tasaus[[#This Row],[Invånarantal 31.12.2021]]</f>
        <v>558549.9367131202</v>
      </c>
      <c r="Q211" s="116"/>
      <c r="R211" s="117"/>
      <c r="S211" s="118"/>
    </row>
    <row r="212" spans="1:19">
      <c r="A212" s="269">
        <v>631</v>
      </c>
      <c r="B212" s="13" t="s">
        <v>203</v>
      </c>
      <c r="C212" s="270">
        <v>1985</v>
      </c>
      <c r="D212" s="271">
        <v>21.75</v>
      </c>
      <c r="E212" s="271">
        <f>Tasaus[[#This Row],[Inkomstskattesats 2022]]-12.64</f>
        <v>9.11</v>
      </c>
      <c r="F212" s="14">
        <v>7617760.2400000002</v>
      </c>
      <c r="G212" s="14">
        <f>Tasaus[[#This Row],[Kommunalskatt (debiterad), €]]*100/Tasaus[[#This Row],[Inkomstskattesats 2022]]</f>
        <v>35024185.011494257</v>
      </c>
      <c r="H212" s="272">
        <f>Tasaus[[#This Row],[Beskattningsbar inkomst (kommunalskatt), €]]*($E$11/100)</f>
        <v>2581282.4353471273</v>
      </c>
      <c r="I212" s="14">
        <v>346496.91384015098</v>
      </c>
      <c r="J212" s="15">
        <v>297773.5183</v>
      </c>
      <c r="K212" s="15">
        <f>SUM(Tasaus[[#This Row],[Kalkylerad kommunalskatt, €]:[Kalkylerad fastighetsskatt, €]])</f>
        <v>3225552.8674872783</v>
      </c>
      <c r="L212" s="15">
        <f>Tasaus[[#This Row],[Kalkylerad skatteinkomst sammanlagt, €]]/Tasaus[[#This Row],[Invånarantal 31.12.2021]]</f>
        <v>1624.9636612026591</v>
      </c>
      <c r="M212" s="34">
        <f>$L$11-Tasaus[[#This Row],[Kalkylerad skatteinkomst sammanlagt, €/invånare (=utjämningsgräns)]]</f>
        <v>331.98633879734098</v>
      </c>
      <c r="N212" s="377">
        <f>IF(Tasaus[[#This Row],[Differens = utjämningsgränsen - kalkylerad skatteinkomst, €/inv]]&gt;0,(Tasaus[[#This Row],[Differens = utjämningsgränsen - kalkylerad skatteinkomst, €/inv]]*$B$7),(Tasaus[[#This Row],[Differens = utjämningsgränsen - kalkylerad skatteinkomst, €/inv]]*$B$8))</f>
        <v>298.7877049176069</v>
      </c>
      <c r="O212" s="378">
        <f>Tasaus[[#This Row],[Utjämning,  €/invånare]]*Tasaus[[#This Row],[Invånarantal 31.12.2021]]</f>
        <v>593093.59426144965</v>
      </c>
      <c r="Q212" s="116"/>
      <c r="R212" s="117"/>
      <c r="S212" s="118"/>
    </row>
    <row r="213" spans="1:19">
      <c r="A213" s="269">
        <v>635</v>
      </c>
      <c r="B213" s="13" t="s">
        <v>204</v>
      </c>
      <c r="C213" s="270">
        <v>6439</v>
      </c>
      <c r="D213" s="271">
        <v>21.5</v>
      </c>
      <c r="E213" s="271">
        <f>Tasaus[[#This Row],[Inkomstskattesats 2022]]-12.64</f>
        <v>8.86</v>
      </c>
      <c r="F213" s="14">
        <v>22000002.809999999</v>
      </c>
      <c r="G213" s="14">
        <f>Tasaus[[#This Row],[Kommunalskatt (debiterad), €]]*100/Tasaus[[#This Row],[Inkomstskattesats 2022]]</f>
        <v>102325594.46511628</v>
      </c>
      <c r="H213" s="272">
        <f>Tasaus[[#This Row],[Beskattningsbar inkomst (kommunalskatt), €]]*($E$11/100)</f>
        <v>7541396.3120790711</v>
      </c>
      <c r="I213" s="14">
        <v>1188766.6889649481</v>
      </c>
      <c r="J213" s="15">
        <v>1293391.216</v>
      </c>
      <c r="K213" s="15">
        <f>SUM(Tasaus[[#This Row],[Kalkylerad kommunalskatt, €]:[Kalkylerad fastighetsskatt, €]])</f>
        <v>10023554.21704402</v>
      </c>
      <c r="L213" s="15">
        <f>Tasaus[[#This Row],[Kalkylerad skatteinkomst sammanlagt, €]]/Tasaus[[#This Row],[Invånarantal 31.12.2021]]</f>
        <v>1556.6942408827488</v>
      </c>
      <c r="M213" s="34">
        <f>$L$11-Tasaus[[#This Row],[Kalkylerad skatteinkomst sammanlagt, €/invånare (=utjämningsgräns)]]</f>
        <v>400.25575911725127</v>
      </c>
      <c r="N213" s="377">
        <f>IF(Tasaus[[#This Row],[Differens = utjämningsgränsen - kalkylerad skatteinkomst, €/inv]]&gt;0,(Tasaus[[#This Row],[Differens = utjämningsgränsen - kalkylerad skatteinkomst, €/inv]]*$B$7),(Tasaus[[#This Row],[Differens = utjämningsgränsen - kalkylerad skatteinkomst, €/inv]]*$B$8))</f>
        <v>360.23018320552615</v>
      </c>
      <c r="O213" s="378">
        <f>Tasaus[[#This Row],[Utjämning,  €/invånare]]*Tasaus[[#This Row],[Invånarantal 31.12.2021]]</f>
        <v>2319522.1496603829</v>
      </c>
      <c r="Q213" s="116"/>
      <c r="R213" s="117"/>
      <c r="S213" s="118"/>
    </row>
    <row r="214" spans="1:19">
      <c r="A214" s="269">
        <v>636</v>
      </c>
      <c r="B214" s="13" t="s">
        <v>205</v>
      </c>
      <c r="C214" s="270">
        <v>8222</v>
      </c>
      <c r="D214" s="271">
        <v>21.25</v>
      </c>
      <c r="E214" s="271">
        <f>Tasaus[[#This Row],[Inkomstskattesats 2022]]-12.64</f>
        <v>8.61</v>
      </c>
      <c r="F214" s="14">
        <v>25992343.09</v>
      </c>
      <c r="G214" s="14">
        <f>Tasaus[[#This Row],[Kommunalskatt (debiterad), €]]*100/Tasaus[[#This Row],[Inkomstskattesats 2022]]</f>
        <v>122316908.65882353</v>
      </c>
      <c r="H214" s="272">
        <f>Tasaus[[#This Row],[Beskattningsbar inkomst (kommunalskatt), €]]*($E$11/100)</f>
        <v>9014756.1681552958</v>
      </c>
      <c r="I214" s="14">
        <v>1853728.215783108</v>
      </c>
      <c r="J214" s="15">
        <v>1064205.9016</v>
      </c>
      <c r="K214" s="15">
        <f>SUM(Tasaus[[#This Row],[Kalkylerad kommunalskatt, €]:[Kalkylerad fastighetsskatt, €]])</f>
        <v>11932690.285538403</v>
      </c>
      <c r="L214" s="15">
        <f>Tasaus[[#This Row],[Kalkylerad skatteinkomst sammanlagt, €]]/Tasaus[[#This Row],[Invånarantal 31.12.2021]]</f>
        <v>1451.3123674943326</v>
      </c>
      <c r="M214" s="34">
        <f>$L$11-Tasaus[[#This Row],[Kalkylerad skatteinkomst sammanlagt, €/invånare (=utjämningsgräns)]]</f>
        <v>505.6376325056674</v>
      </c>
      <c r="N214" s="377">
        <f>IF(Tasaus[[#This Row],[Differens = utjämningsgränsen - kalkylerad skatteinkomst, €/inv]]&gt;0,(Tasaus[[#This Row],[Differens = utjämningsgränsen - kalkylerad skatteinkomst, €/inv]]*$B$7),(Tasaus[[#This Row],[Differens = utjämningsgränsen - kalkylerad skatteinkomst, €/inv]]*$B$8))</f>
        <v>455.07386925510065</v>
      </c>
      <c r="O214" s="378">
        <f>Tasaus[[#This Row],[Utjämning,  €/invånare]]*Tasaus[[#This Row],[Invånarantal 31.12.2021]]</f>
        <v>3741617.3530154377</v>
      </c>
      <c r="Q214" s="116"/>
      <c r="R214" s="117"/>
      <c r="S214" s="118"/>
    </row>
    <row r="215" spans="1:19">
      <c r="A215" s="269">
        <v>638</v>
      </c>
      <c r="B215" s="13" t="s">
        <v>883</v>
      </c>
      <c r="C215" s="270">
        <v>51149</v>
      </c>
      <c r="D215" s="271">
        <v>19.75</v>
      </c>
      <c r="E215" s="271">
        <f>Tasaus[[#This Row],[Inkomstskattesats 2022]]-12.64</f>
        <v>7.1099999999999994</v>
      </c>
      <c r="F215" s="14">
        <v>221701513.22999999</v>
      </c>
      <c r="G215" s="14">
        <f>Tasaus[[#This Row],[Kommunalskatt (debiterad), €]]*100/Tasaus[[#This Row],[Inkomstskattesats 2022]]</f>
        <v>1122539307.4936709</v>
      </c>
      <c r="H215" s="272">
        <f>Tasaus[[#This Row],[Beskattningsbar inkomst (kommunalskatt), €]]*($E$11/100)</f>
        <v>82731146.962283567</v>
      </c>
      <c r="I215" s="14">
        <v>43674686.002337001</v>
      </c>
      <c r="J215" s="15">
        <v>8159721.5815000013</v>
      </c>
      <c r="K215" s="15">
        <f>SUM(Tasaus[[#This Row],[Kalkylerad kommunalskatt, €]:[Kalkylerad fastighetsskatt, €]])</f>
        <v>134565554.54612055</v>
      </c>
      <c r="L215" s="15">
        <f>Tasaus[[#This Row],[Kalkylerad skatteinkomst sammanlagt, €]]/Tasaus[[#This Row],[Invånarantal 31.12.2021]]</f>
        <v>2630.8540645197472</v>
      </c>
      <c r="M215" s="34">
        <f>$L$11-Tasaus[[#This Row],[Kalkylerad skatteinkomst sammanlagt, €/invånare (=utjämningsgräns)]]</f>
        <v>-673.90406451974718</v>
      </c>
      <c r="N215" s="377">
        <f>IF(Tasaus[[#This Row],[Differens = utjämningsgränsen - kalkylerad skatteinkomst, €/inv]]&gt;0,(Tasaus[[#This Row],[Differens = utjämningsgränsen - kalkylerad skatteinkomst, €/inv]]*$B$7),(Tasaus[[#This Row],[Differens = utjämningsgränsen - kalkylerad skatteinkomst, €/inv]]*$B$8))</f>
        <v>-67.390406451974727</v>
      </c>
      <c r="O215" s="378">
        <f>Tasaus[[#This Row],[Utjämning,  €/invånare]]*Tasaus[[#This Row],[Invånarantal 31.12.2021]]</f>
        <v>-3446951.8996120552</v>
      </c>
      <c r="Q215" s="116"/>
      <c r="R215" s="117"/>
      <c r="S215" s="118"/>
    </row>
    <row r="216" spans="1:19">
      <c r="A216" s="269">
        <v>678</v>
      </c>
      <c r="B216" s="13" t="s">
        <v>884</v>
      </c>
      <c r="C216" s="270">
        <v>24260</v>
      </c>
      <c r="D216" s="271">
        <v>21.25</v>
      </c>
      <c r="E216" s="271">
        <f>Tasaus[[#This Row],[Inkomstskattesats 2022]]-12.64</f>
        <v>8.61</v>
      </c>
      <c r="F216" s="14">
        <v>92497471.819999993</v>
      </c>
      <c r="G216" s="14">
        <f>Tasaus[[#This Row],[Kommunalskatt (debiterad), €]]*100/Tasaus[[#This Row],[Inkomstskattesats 2022]]</f>
        <v>435282220.32941175</v>
      </c>
      <c r="H216" s="272">
        <f>Tasaus[[#This Row],[Beskattningsbar inkomst (kommunalskatt), €]]*($E$11/100)</f>
        <v>32080299.638277654</v>
      </c>
      <c r="I216" s="14">
        <v>3481122.2726946692</v>
      </c>
      <c r="J216" s="15">
        <v>3178842.4985000007</v>
      </c>
      <c r="K216" s="15">
        <f>SUM(Tasaus[[#This Row],[Kalkylerad kommunalskatt, €]:[Kalkylerad fastighetsskatt, €]])</f>
        <v>38740264.409472317</v>
      </c>
      <c r="L216" s="15">
        <f>Tasaus[[#This Row],[Kalkylerad skatteinkomst sammanlagt, €]]/Tasaus[[#This Row],[Invånarantal 31.12.2021]]</f>
        <v>1596.8781702173255</v>
      </c>
      <c r="M216" s="34">
        <f>$L$11-Tasaus[[#This Row],[Kalkylerad skatteinkomst sammanlagt, €/invånare (=utjämningsgräns)]]</f>
        <v>360.07182978267451</v>
      </c>
      <c r="N216" s="377">
        <f>IF(Tasaus[[#This Row],[Differens = utjämningsgränsen - kalkylerad skatteinkomst, €/inv]]&gt;0,(Tasaus[[#This Row],[Differens = utjämningsgränsen - kalkylerad skatteinkomst, €/inv]]*$B$7),(Tasaus[[#This Row],[Differens = utjämningsgränsen - kalkylerad skatteinkomst, €/inv]]*$B$8))</f>
        <v>324.06464680440706</v>
      </c>
      <c r="O216" s="378">
        <f>Tasaus[[#This Row],[Utjämning,  €/invånare]]*Tasaus[[#This Row],[Invånarantal 31.12.2021]]</f>
        <v>7861808.3314749151</v>
      </c>
      <c r="Q216" s="116"/>
      <c r="R216" s="117"/>
      <c r="S216" s="118"/>
    </row>
    <row r="217" spans="1:19">
      <c r="A217" s="269">
        <v>680</v>
      </c>
      <c r="B217" s="13" t="s">
        <v>885</v>
      </c>
      <c r="C217" s="270">
        <v>24810</v>
      </c>
      <c r="D217" s="271">
        <v>20.25</v>
      </c>
      <c r="E217" s="271">
        <f>Tasaus[[#This Row],[Inkomstskattesats 2022]]-12.64</f>
        <v>7.6099999999999994</v>
      </c>
      <c r="F217" s="14">
        <v>101411479.56999999</v>
      </c>
      <c r="G217" s="14">
        <f>Tasaus[[#This Row],[Kommunalskatt (debiterad), €]]*100/Tasaus[[#This Row],[Inkomstskattesats 2022]]</f>
        <v>500797429.97530866</v>
      </c>
      <c r="H217" s="272">
        <f>Tasaus[[#This Row],[Beskattningsbar inkomst (kommunalskatt), €]]*($E$11/100)</f>
        <v>36908770.589180253</v>
      </c>
      <c r="I217" s="14">
        <v>5959194.8030150542</v>
      </c>
      <c r="J217" s="15">
        <v>3985641.1482500006</v>
      </c>
      <c r="K217" s="15">
        <f>SUM(Tasaus[[#This Row],[Kalkylerad kommunalskatt, €]:[Kalkylerad fastighetsskatt, €]])</f>
        <v>46853606.540445305</v>
      </c>
      <c r="L217" s="15">
        <f>Tasaus[[#This Row],[Kalkylerad skatteinkomst sammanlagt, €]]/Tasaus[[#This Row],[Invånarantal 31.12.2021]]</f>
        <v>1888.4968375834464</v>
      </c>
      <c r="M217" s="34">
        <f>$L$11-Tasaus[[#This Row],[Kalkylerad skatteinkomst sammanlagt, €/invånare (=utjämningsgräns)]]</f>
        <v>68.453162416553596</v>
      </c>
      <c r="N217" s="377">
        <f>IF(Tasaus[[#This Row],[Differens = utjämningsgränsen - kalkylerad skatteinkomst, €/inv]]&gt;0,(Tasaus[[#This Row],[Differens = utjämningsgränsen - kalkylerad skatteinkomst, €/inv]]*$B$7),(Tasaus[[#This Row],[Differens = utjämningsgränsen - kalkylerad skatteinkomst, €/inv]]*$B$8))</f>
        <v>61.607846174898235</v>
      </c>
      <c r="O217" s="378">
        <f>Tasaus[[#This Row],[Utjämning,  €/invånare]]*Tasaus[[#This Row],[Invånarantal 31.12.2021]]</f>
        <v>1528490.6635992252</v>
      </c>
      <c r="Q217" s="116"/>
      <c r="R217" s="117"/>
      <c r="S217" s="118"/>
    </row>
    <row r="218" spans="1:19">
      <c r="A218" s="269">
        <v>681</v>
      </c>
      <c r="B218" s="13" t="s">
        <v>209</v>
      </c>
      <c r="C218" s="270">
        <v>3330</v>
      </c>
      <c r="D218" s="271">
        <v>21.999999999999996</v>
      </c>
      <c r="E218" s="271">
        <f>Tasaus[[#This Row],[Inkomstskattesats 2022]]-12.64</f>
        <v>9.3599999999999959</v>
      </c>
      <c r="F218" s="14">
        <v>10042134.43</v>
      </c>
      <c r="G218" s="14">
        <f>Tasaus[[#This Row],[Kommunalskatt (debiterad), €]]*100/Tasaus[[#This Row],[Inkomstskattesats 2022]]</f>
        <v>45646065.590909101</v>
      </c>
      <c r="H218" s="272">
        <f>Tasaus[[#This Row],[Beskattningsbar inkomst (kommunalskatt), €]]*($E$11/100)</f>
        <v>3364115.0340500013</v>
      </c>
      <c r="I218" s="14">
        <v>1157558.4460993863</v>
      </c>
      <c r="J218" s="15">
        <v>719777.87460000021</v>
      </c>
      <c r="K218" s="15">
        <f>SUM(Tasaus[[#This Row],[Kalkylerad kommunalskatt, €]:[Kalkylerad fastighetsskatt, €]])</f>
        <v>5241451.3547493871</v>
      </c>
      <c r="L218" s="15">
        <f>Tasaus[[#This Row],[Kalkylerad skatteinkomst sammanlagt, €]]/Tasaus[[#This Row],[Invånarantal 31.12.2021]]</f>
        <v>1574.0094158406569</v>
      </c>
      <c r="M218" s="34">
        <f>$L$11-Tasaus[[#This Row],[Kalkylerad skatteinkomst sammanlagt, €/invånare (=utjämningsgräns)]]</f>
        <v>382.94058415934319</v>
      </c>
      <c r="N218" s="377">
        <f>IF(Tasaus[[#This Row],[Differens = utjämningsgränsen - kalkylerad skatteinkomst, €/inv]]&gt;0,(Tasaus[[#This Row],[Differens = utjämningsgränsen - kalkylerad skatteinkomst, €/inv]]*$B$7),(Tasaus[[#This Row],[Differens = utjämningsgränsen - kalkylerad skatteinkomst, €/inv]]*$B$8))</f>
        <v>344.64652574340886</v>
      </c>
      <c r="O218" s="378">
        <f>Tasaus[[#This Row],[Utjämning,  €/invånare]]*Tasaus[[#This Row],[Invånarantal 31.12.2021]]</f>
        <v>1147672.9307255514</v>
      </c>
      <c r="Q218" s="116"/>
      <c r="R218" s="117"/>
      <c r="S218" s="118"/>
    </row>
    <row r="219" spans="1:19">
      <c r="A219" s="269">
        <v>683</v>
      </c>
      <c r="B219" s="13" t="s">
        <v>210</v>
      </c>
      <c r="C219" s="270">
        <v>3670</v>
      </c>
      <c r="D219" s="271">
        <v>19.75</v>
      </c>
      <c r="E219" s="271">
        <f>Tasaus[[#This Row],[Inkomstskattesats 2022]]-12.64</f>
        <v>7.1099999999999994</v>
      </c>
      <c r="F219" s="14">
        <v>8579626.9399999995</v>
      </c>
      <c r="G219" s="14">
        <f>Tasaus[[#This Row],[Kommunalskatt (debiterad), €]]*100/Tasaus[[#This Row],[Inkomstskattesats 2022]]</f>
        <v>43441149.06329114</v>
      </c>
      <c r="H219" s="272">
        <f>Tasaus[[#This Row],[Beskattningsbar inkomst (kommunalskatt), €]]*($E$11/100)</f>
        <v>3201612.6859645578</v>
      </c>
      <c r="I219" s="14">
        <v>655616.76521436812</v>
      </c>
      <c r="J219" s="15">
        <v>555391.04560000007</v>
      </c>
      <c r="K219" s="15">
        <f>SUM(Tasaus[[#This Row],[Kalkylerad kommunalskatt, €]:[Kalkylerad fastighetsskatt, €]])</f>
        <v>4412620.4967789259</v>
      </c>
      <c r="L219" s="15">
        <f>Tasaus[[#This Row],[Kalkylerad skatteinkomst sammanlagt, €]]/Tasaus[[#This Row],[Invånarantal 31.12.2021]]</f>
        <v>1202.348909204067</v>
      </c>
      <c r="M219" s="34">
        <f>$L$11-Tasaus[[#This Row],[Kalkylerad skatteinkomst sammanlagt, €/invånare (=utjämningsgräns)]]</f>
        <v>754.60109079593303</v>
      </c>
      <c r="N219" s="377">
        <f>IF(Tasaus[[#This Row],[Differens = utjämningsgränsen - kalkylerad skatteinkomst, €/inv]]&gt;0,(Tasaus[[#This Row],[Differens = utjämningsgränsen - kalkylerad skatteinkomst, €/inv]]*$B$7),(Tasaus[[#This Row],[Differens = utjämningsgränsen - kalkylerad skatteinkomst, €/inv]]*$B$8))</f>
        <v>679.14098171633975</v>
      </c>
      <c r="O219" s="378">
        <f>Tasaus[[#This Row],[Utjämning,  €/invånare]]*Tasaus[[#This Row],[Invånarantal 31.12.2021]]</f>
        <v>2492447.4028989668</v>
      </c>
      <c r="Q219" s="116"/>
      <c r="R219" s="117"/>
      <c r="S219" s="118"/>
    </row>
    <row r="220" spans="1:19">
      <c r="A220" s="269">
        <v>684</v>
      </c>
      <c r="B220" s="13" t="s">
        <v>886</v>
      </c>
      <c r="C220" s="270">
        <v>38959</v>
      </c>
      <c r="D220" s="271">
        <v>20.5</v>
      </c>
      <c r="E220" s="271">
        <f>Tasaus[[#This Row],[Inkomstskattesats 2022]]-12.64</f>
        <v>7.8599999999999994</v>
      </c>
      <c r="F220" s="14">
        <v>163092109.63</v>
      </c>
      <c r="G220" s="14">
        <f>Tasaus[[#This Row],[Kommunalskatt (debiterad), €]]*100/Tasaus[[#This Row],[Inkomstskattesats 2022]]</f>
        <v>795571266.48780489</v>
      </c>
      <c r="H220" s="272">
        <f>Tasaus[[#This Row],[Beskattningsbar inkomst (kommunalskatt), €]]*($E$11/100)</f>
        <v>58633602.340151235</v>
      </c>
      <c r="I220" s="14">
        <v>12049017.332482865</v>
      </c>
      <c r="J220" s="15">
        <v>5536749.8237500004</v>
      </c>
      <c r="K220" s="15">
        <f>SUM(Tasaus[[#This Row],[Kalkylerad kommunalskatt, €]:[Kalkylerad fastighetsskatt, €]])</f>
        <v>76219369.496384099</v>
      </c>
      <c r="L220" s="15">
        <f>Tasaus[[#This Row],[Kalkylerad skatteinkomst sammanlagt, €]]/Tasaus[[#This Row],[Invånarantal 31.12.2021]]</f>
        <v>1956.3995353162068</v>
      </c>
      <c r="M220" s="34">
        <f>$L$11-Tasaus[[#This Row],[Kalkylerad skatteinkomst sammanlagt, €/invånare (=utjämningsgräns)]]</f>
        <v>0.55046468379327962</v>
      </c>
      <c r="N220" s="377">
        <f>IF(Tasaus[[#This Row],[Differens = utjämningsgränsen - kalkylerad skatteinkomst, €/inv]]&gt;0,(Tasaus[[#This Row],[Differens = utjämningsgränsen - kalkylerad skatteinkomst, €/inv]]*$B$7),(Tasaus[[#This Row],[Differens = utjämningsgränsen - kalkylerad skatteinkomst, €/inv]]*$B$8))</f>
        <v>0.49541821541395165</v>
      </c>
      <c r="O220" s="378">
        <f>Tasaus[[#This Row],[Utjämning,  €/invånare]]*Tasaus[[#This Row],[Invånarantal 31.12.2021]]</f>
        <v>19300.99825431214</v>
      </c>
      <c r="Q220" s="116"/>
      <c r="R220" s="117"/>
      <c r="S220" s="118"/>
    </row>
    <row r="221" spans="1:19">
      <c r="A221" s="269">
        <v>686</v>
      </c>
      <c r="B221" s="13" t="s">
        <v>212</v>
      </c>
      <c r="C221" s="270">
        <v>3033</v>
      </c>
      <c r="D221" s="271">
        <v>22.499999999999996</v>
      </c>
      <c r="E221" s="271">
        <f>Tasaus[[#This Row],[Inkomstskattesats 2022]]-12.64</f>
        <v>9.8599999999999959</v>
      </c>
      <c r="F221" s="14">
        <v>9468840.2400000002</v>
      </c>
      <c r="G221" s="14">
        <f>Tasaus[[#This Row],[Kommunalskatt (debiterad), €]]*100/Tasaus[[#This Row],[Inkomstskattesats 2022]]</f>
        <v>42083734.400000006</v>
      </c>
      <c r="H221" s="272">
        <f>Tasaus[[#This Row],[Beskattningsbar inkomst (kommunalskatt), €]]*($E$11/100)</f>
        <v>3101571.2252800013</v>
      </c>
      <c r="I221" s="14">
        <v>726272.95282670076</v>
      </c>
      <c r="J221" s="15">
        <v>554943.49245000002</v>
      </c>
      <c r="K221" s="15">
        <f>SUM(Tasaus[[#This Row],[Kalkylerad kommunalskatt, €]:[Kalkylerad fastighetsskatt, €]])</f>
        <v>4382787.6705567017</v>
      </c>
      <c r="L221" s="15">
        <f>Tasaus[[#This Row],[Kalkylerad skatteinkomst sammanlagt, €]]/Tasaus[[#This Row],[Invånarantal 31.12.2021]]</f>
        <v>1445.0338511561827</v>
      </c>
      <c r="M221" s="34">
        <f>$L$11-Tasaus[[#This Row],[Kalkylerad skatteinkomst sammanlagt, €/invånare (=utjämningsgräns)]]</f>
        <v>511.91614884381738</v>
      </c>
      <c r="N221" s="377">
        <f>IF(Tasaus[[#This Row],[Differens = utjämningsgränsen - kalkylerad skatteinkomst, €/inv]]&gt;0,(Tasaus[[#This Row],[Differens = utjämningsgränsen - kalkylerad skatteinkomst, €/inv]]*$B$7),(Tasaus[[#This Row],[Differens = utjämningsgränsen - kalkylerad skatteinkomst, €/inv]]*$B$8))</f>
        <v>460.72453395943563</v>
      </c>
      <c r="O221" s="378">
        <f>Tasaus[[#This Row],[Utjämning,  €/invånare]]*Tasaus[[#This Row],[Invånarantal 31.12.2021]]</f>
        <v>1397377.5114989683</v>
      </c>
      <c r="Q221" s="116"/>
      <c r="R221" s="117"/>
      <c r="S221" s="118"/>
    </row>
    <row r="222" spans="1:19">
      <c r="A222" s="269">
        <v>687</v>
      </c>
      <c r="B222" s="13" t="s">
        <v>213</v>
      </c>
      <c r="C222" s="270">
        <v>1513</v>
      </c>
      <c r="D222" s="271">
        <v>22</v>
      </c>
      <c r="E222" s="271">
        <f>Tasaus[[#This Row],[Inkomstskattesats 2022]]-12.64</f>
        <v>9.36</v>
      </c>
      <c r="F222" s="14">
        <v>3835194.94</v>
      </c>
      <c r="G222" s="14">
        <f>Tasaus[[#This Row],[Kommunalskatt (debiterad), €]]*100/Tasaus[[#This Row],[Inkomstskattesats 2022]]</f>
        <v>17432704.272727273</v>
      </c>
      <c r="H222" s="272">
        <f>Tasaus[[#This Row],[Beskattningsbar inkomst (kommunalskatt), €]]*($E$11/100)</f>
        <v>1284790.3049000003</v>
      </c>
      <c r="I222" s="14">
        <v>1298346.5176495707</v>
      </c>
      <c r="J222" s="15">
        <v>204781.36040000001</v>
      </c>
      <c r="K222" s="15">
        <f>SUM(Tasaus[[#This Row],[Kalkylerad kommunalskatt, €]:[Kalkylerad fastighetsskatt, €]])</f>
        <v>2787918.1829495714</v>
      </c>
      <c r="L222" s="15">
        <f>Tasaus[[#This Row],[Kalkylerad skatteinkomst sammanlagt, €]]/Tasaus[[#This Row],[Invånarantal 31.12.2021]]</f>
        <v>1842.6425531722216</v>
      </c>
      <c r="M222" s="34">
        <f>$L$11-Tasaus[[#This Row],[Kalkylerad skatteinkomst sammanlagt, €/invånare (=utjämningsgräns)]]</f>
        <v>114.30744682777845</v>
      </c>
      <c r="N222" s="377">
        <f>IF(Tasaus[[#This Row],[Differens = utjämningsgränsen - kalkylerad skatteinkomst, €/inv]]&gt;0,(Tasaus[[#This Row],[Differens = utjämningsgränsen - kalkylerad skatteinkomst, €/inv]]*$B$7),(Tasaus[[#This Row],[Differens = utjämningsgränsen - kalkylerad skatteinkomst, €/inv]]*$B$8))</f>
        <v>102.87670214500061</v>
      </c>
      <c r="O222" s="378">
        <f>Tasaus[[#This Row],[Utjämning,  €/invånare]]*Tasaus[[#This Row],[Invånarantal 31.12.2021]]</f>
        <v>155652.45034538591</v>
      </c>
      <c r="Q222" s="116"/>
      <c r="R222" s="117"/>
      <c r="S222" s="118"/>
    </row>
    <row r="223" spans="1:19">
      <c r="A223" s="269">
        <v>689</v>
      </c>
      <c r="B223" s="13" t="s">
        <v>214</v>
      </c>
      <c r="C223" s="270">
        <v>3092</v>
      </c>
      <c r="D223" s="271">
        <v>21</v>
      </c>
      <c r="E223" s="271">
        <f>Tasaus[[#This Row],[Inkomstskattesats 2022]]-12.64</f>
        <v>8.36</v>
      </c>
      <c r="F223" s="14">
        <v>10731329.35</v>
      </c>
      <c r="G223" s="14">
        <f>Tasaus[[#This Row],[Kommunalskatt (debiterad), €]]*100/Tasaus[[#This Row],[Inkomstskattesats 2022]]</f>
        <v>51101568.333333336</v>
      </c>
      <c r="H223" s="272">
        <f>Tasaus[[#This Row],[Beskattningsbar inkomst (kommunalskatt), €]]*($E$11/100)</f>
        <v>3766185.5861666678</v>
      </c>
      <c r="I223" s="14">
        <v>2078158.5048274009</v>
      </c>
      <c r="J223" s="15">
        <v>414275.36440000008</v>
      </c>
      <c r="K223" s="15">
        <f>SUM(Tasaus[[#This Row],[Kalkylerad kommunalskatt, €]:[Kalkylerad fastighetsskatt, €]])</f>
        <v>6258619.4553940687</v>
      </c>
      <c r="L223" s="15">
        <f>Tasaus[[#This Row],[Kalkylerad skatteinkomst sammanlagt, €]]/Tasaus[[#This Row],[Invånarantal 31.12.2021]]</f>
        <v>2024.1330709553908</v>
      </c>
      <c r="M223" s="34">
        <f>$L$11-Tasaus[[#This Row],[Kalkylerad skatteinkomst sammanlagt, €/invånare (=utjämningsgräns)]]</f>
        <v>-67.183070955390804</v>
      </c>
      <c r="N223" s="377">
        <f>IF(Tasaus[[#This Row],[Differens = utjämningsgränsen - kalkylerad skatteinkomst, €/inv]]&gt;0,(Tasaus[[#This Row],[Differens = utjämningsgränsen - kalkylerad skatteinkomst, €/inv]]*$B$7),(Tasaus[[#This Row],[Differens = utjämningsgränsen - kalkylerad skatteinkomst, €/inv]]*$B$8))</f>
        <v>-6.7183070955390809</v>
      </c>
      <c r="O223" s="378">
        <f>Tasaus[[#This Row],[Utjämning,  €/invånare]]*Tasaus[[#This Row],[Invånarantal 31.12.2021]]</f>
        <v>-20773.005539406837</v>
      </c>
      <c r="Q223" s="116"/>
      <c r="R223" s="117"/>
      <c r="S223" s="118"/>
    </row>
    <row r="224" spans="1:19">
      <c r="A224" s="269">
        <v>691</v>
      </c>
      <c r="B224" s="13" t="s">
        <v>215</v>
      </c>
      <c r="C224" s="270">
        <v>2690</v>
      </c>
      <c r="D224" s="271">
        <v>22.5</v>
      </c>
      <c r="E224" s="271">
        <f>Tasaus[[#This Row],[Inkomstskattesats 2022]]-12.64</f>
        <v>9.86</v>
      </c>
      <c r="F224" s="14">
        <v>7979399.7800000003</v>
      </c>
      <c r="G224" s="14">
        <f>Tasaus[[#This Row],[Kommunalskatt (debiterad), €]]*100/Tasaus[[#This Row],[Inkomstskattesats 2022]]</f>
        <v>35463999.022222221</v>
      </c>
      <c r="H224" s="272">
        <f>Tasaus[[#This Row],[Beskattningsbar inkomst (kommunalskatt), €]]*($E$11/100)</f>
        <v>2613696.7279377785</v>
      </c>
      <c r="I224" s="14">
        <v>423300.27797031798</v>
      </c>
      <c r="J224" s="15">
        <v>328441.08565000002</v>
      </c>
      <c r="K224" s="15">
        <f>SUM(Tasaus[[#This Row],[Kalkylerad kommunalskatt, €]:[Kalkylerad fastighetsskatt, €]])</f>
        <v>3365438.091558096</v>
      </c>
      <c r="L224" s="15">
        <f>Tasaus[[#This Row],[Kalkylerad skatteinkomst sammanlagt, €]]/Tasaus[[#This Row],[Invånarantal 31.12.2021]]</f>
        <v>1251.0922273450171</v>
      </c>
      <c r="M224" s="34">
        <f>$L$11-Tasaus[[#This Row],[Kalkylerad skatteinkomst sammanlagt, €/invånare (=utjämningsgräns)]]</f>
        <v>705.85777265498291</v>
      </c>
      <c r="N224" s="377">
        <f>IF(Tasaus[[#This Row],[Differens = utjämningsgränsen - kalkylerad skatteinkomst, €/inv]]&gt;0,(Tasaus[[#This Row],[Differens = utjämningsgränsen - kalkylerad skatteinkomst, €/inv]]*$B$7),(Tasaus[[#This Row],[Differens = utjämningsgränsen - kalkylerad skatteinkomst, €/inv]]*$B$8))</f>
        <v>635.27199538948469</v>
      </c>
      <c r="O224" s="378">
        <f>Tasaus[[#This Row],[Utjämning,  €/invånare]]*Tasaus[[#This Row],[Invånarantal 31.12.2021]]</f>
        <v>1708881.6675977139</v>
      </c>
      <c r="Q224" s="116"/>
      <c r="R224" s="117"/>
      <c r="S224" s="118"/>
    </row>
    <row r="225" spans="1:19">
      <c r="A225" s="269">
        <v>694</v>
      </c>
      <c r="B225" s="13" t="s">
        <v>216</v>
      </c>
      <c r="C225" s="270">
        <v>28521</v>
      </c>
      <c r="D225" s="271">
        <v>20.5</v>
      </c>
      <c r="E225" s="271">
        <f>Tasaus[[#This Row],[Inkomstskattesats 2022]]-12.64</f>
        <v>7.8599999999999994</v>
      </c>
      <c r="F225" s="14">
        <v>113950923.88</v>
      </c>
      <c r="G225" s="14">
        <f>Tasaus[[#This Row],[Kommunalskatt (debiterad), €]]*100/Tasaus[[#This Row],[Inkomstskattesats 2022]]</f>
        <v>555858165.26829267</v>
      </c>
      <c r="H225" s="272">
        <f>Tasaus[[#This Row],[Beskattningsbar inkomst (kommunalskatt), €]]*($E$11/100)</f>
        <v>40966746.780273177</v>
      </c>
      <c r="I225" s="14">
        <v>9833326.777514087</v>
      </c>
      <c r="J225" s="15">
        <v>4160837.0737000005</v>
      </c>
      <c r="K225" s="15">
        <f>SUM(Tasaus[[#This Row],[Kalkylerad kommunalskatt, €]:[Kalkylerad fastighetsskatt, €]])</f>
        <v>54960910.631487265</v>
      </c>
      <c r="L225" s="15">
        <f>Tasaus[[#This Row],[Kalkylerad skatteinkomst sammanlagt, €]]/Tasaus[[#This Row],[Invånarantal 31.12.2021]]</f>
        <v>1927.0330854979582</v>
      </c>
      <c r="M225" s="34">
        <f>$L$11-Tasaus[[#This Row],[Kalkylerad skatteinkomst sammanlagt, €/invånare (=utjämningsgräns)]]</f>
        <v>29.916914502041891</v>
      </c>
      <c r="N225" s="377">
        <f>IF(Tasaus[[#This Row],[Differens = utjämningsgränsen - kalkylerad skatteinkomst, €/inv]]&gt;0,(Tasaus[[#This Row],[Differens = utjämningsgränsen - kalkylerad skatteinkomst, €/inv]]*$B$7),(Tasaus[[#This Row],[Differens = utjämningsgränsen - kalkylerad skatteinkomst, €/inv]]*$B$8))</f>
        <v>26.925223051837701</v>
      </c>
      <c r="O225" s="378">
        <f>Tasaus[[#This Row],[Utjämning,  €/invånare]]*Tasaus[[#This Row],[Invånarantal 31.12.2021]]</f>
        <v>767934.28666146309</v>
      </c>
      <c r="Q225" s="116"/>
      <c r="R225" s="117"/>
      <c r="S225" s="118"/>
    </row>
    <row r="226" spans="1:19">
      <c r="A226" s="269">
        <v>697</v>
      </c>
      <c r="B226" s="13" t="s">
        <v>217</v>
      </c>
      <c r="C226" s="270">
        <v>1210</v>
      </c>
      <c r="D226" s="271">
        <v>22</v>
      </c>
      <c r="E226" s="271">
        <f>Tasaus[[#This Row],[Inkomstskattesats 2022]]-12.64</f>
        <v>9.36</v>
      </c>
      <c r="F226" s="14">
        <v>3823159.4</v>
      </c>
      <c r="G226" s="14">
        <f>Tasaus[[#This Row],[Kommunalskatt (debiterad), €]]*100/Tasaus[[#This Row],[Inkomstskattesats 2022]]</f>
        <v>17377997.272727273</v>
      </c>
      <c r="H226" s="272">
        <f>Tasaus[[#This Row],[Beskattningsbar inkomst (kommunalskatt), €]]*($E$11/100)</f>
        <v>1280758.3990000002</v>
      </c>
      <c r="I226" s="14">
        <v>431639.53803120187</v>
      </c>
      <c r="J226" s="15">
        <v>189148.22810000001</v>
      </c>
      <c r="K226" s="15">
        <f>SUM(Tasaus[[#This Row],[Kalkylerad kommunalskatt, €]:[Kalkylerad fastighetsskatt, €]])</f>
        <v>1901546.165131202</v>
      </c>
      <c r="L226" s="15">
        <f>Tasaus[[#This Row],[Kalkylerad skatteinkomst sammanlagt, €]]/Tasaus[[#This Row],[Invånarantal 31.12.2021]]</f>
        <v>1571.5257563067785</v>
      </c>
      <c r="M226" s="34">
        <f>$L$11-Tasaus[[#This Row],[Kalkylerad skatteinkomst sammanlagt, €/invånare (=utjämningsgräns)]]</f>
        <v>385.42424369322157</v>
      </c>
      <c r="N226" s="377">
        <f>IF(Tasaus[[#This Row],[Differens = utjämningsgränsen - kalkylerad skatteinkomst, €/inv]]&gt;0,(Tasaus[[#This Row],[Differens = utjämningsgränsen - kalkylerad skatteinkomst, €/inv]]*$B$7),(Tasaus[[#This Row],[Differens = utjämningsgränsen - kalkylerad skatteinkomst, €/inv]]*$B$8))</f>
        <v>346.88181932389944</v>
      </c>
      <c r="O226" s="378">
        <f>Tasaus[[#This Row],[Utjämning,  €/invånare]]*Tasaus[[#This Row],[Invånarantal 31.12.2021]]</f>
        <v>419727.00138191832</v>
      </c>
      <c r="Q226" s="116"/>
      <c r="R226" s="117"/>
      <c r="S226" s="118"/>
    </row>
    <row r="227" spans="1:19">
      <c r="A227" s="269">
        <v>698</v>
      </c>
      <c r="B227" s="13" t="s">
        <v>218</v>
      </c>
      <c r="C227" s="270">
        <v>64180</v>
      </c>
      <c r="D227" s="271">
        <v>21.5</v>
      </c>
      <c r="E227" s="271">
        <f>Tasaus[[#This Row],[Inkomstskattesats 2022]]-12.64</f>
        <v>8.86</v>
      </c>
      <c r="F227" s="14">
        <v>247949782.93000001</v>
      </c>
      <c r="G227" s="14">
        <f>Tasaus[[#This Row],[Kommunalskatt (debiterad), €]]*100/Tasaus[[#This Row],[Inkomstskattesats 2022]]</f>
        <v>1153254804.3255813</v>
      </c>
      <c r="H227" s="272">
        <f>Tasaus[[#This Row],[Beskattningsbar inkomst (kommunalskatt), €]]*($E$11/100)</f>
        <v>84994879.078795359</v>
      </c>
      <c r="I227" s="14">
        <v>12108739.434797036</v>
      </c>
      <c r="J227" s="15">
        <v>9934320.0847500004</v>
      </c>
      <c r="K227" s="15">
        <f>SUM(Tasaus[[#This Row],[Kalkylerad kommunalskatt, €]:[Kalkylerad fastighetsskatt, €]])</f>
        <v>107037938.59834239</v>
      </c>
      <c r="L227" s="15">
        <f>Tasaus[[#This Row],[Kalkylerad skatteinkomst sammanlagt, €]]/Tasaus[[#This Row],[Invånarantal 31.12.2021]]</f>
        <v>1667.7771673160235</v>
      </c>
      <c r="M227" s="34">
        <f>$L$11-Tasaus[[#This Row],[Kalkylerad skatteinkomst sammanlagt, €/invånare (=utjämningsgräns)]]</f>
        <v>289.17283268397659</v>
      </c>
      <c r="N227" s="377">
        <f>IF(Tasaus[[#This Row],[Differens = utjämningsgränsen - kalkylerad skatteinkomst, €/inv]]&gt;0,(Tasaus[[#This Row],[Differens = utjämningsgränsen - kalkylerad skatteinkomst, €/inv]]*$B$7),(Tasaus[[#This Row],[Differens = utjämningsgränsen - kalkylerad skatteinkomst, €/inv]]*$B$8))</f>
        <v>260.25554941557897</v>
      </c>
      <c r="O227" s="378">
        <f>Tasaus[[#This Row],[Utjämning,  €/invånare]]*Tasaus[[#This Row],[Invånarantal 31.12.2021]]</f>
        <v>16703201.161491858</v>
      </c>
      <c r="Q227" s="116"/>
      <c r="R227" s="117"/>
      <c r="S227" s="118"/>
    </row>
    <row r="228" spans="1:19">
      <c r="A228" s="269">
        <v>700</v>
      </c>
      <c r="B228" s="13" t="s">
        <v>219</v>
      </c>
      <c r="C228" s="270">
        <v>4913</v>
      </c>
      <c r="D228" s="271">
        <v>20.5</v>
      </c>
      <c r="E228" s="271">
        <f>Tasaus[[#This Row],[Inkomstskattesats 2022]]-12.64</f>
        <v>7.8599999999999994</v>
      </c>
      <c r="F228" s="14">
        <v>18159778.300000001</v>
      </c>
      <c r="G228" s="14">
        <f>Tasaus[[#This Row],[Kommunalskatt (debiterad), €]]*100/Tasaus[[#This Row],[Inkomstskattesats 2022]]</f>
        <v>88584284.390243903</v>
      </c>
      <c r="H228" s="272">
        <f>Tasaus[[#This Row],[Beskattningsbar inkomst (kommunalskatt), €]]*($E$11/100)</f>
        <v>6528661.7595609771</v>
      </c>
      <c r="I228" s="14">
        <v>1484568.8302174949</v>
      </c>
      <c r="J228" s="15">
        <v>1044028.0818500001</v>
      </c>
      <c r="K228" s="15">
        <f>SUM(Tasaus[[#This Row],[Kalkylerad kommunalskatt, €]:[Kalkylerad fastighetsskatt, €]])</f>
        <v>9057258.6716284715</v>
      </c>
      <c r="L228" s="15">
        <f>Tasaus[[#This Row],[Kalkylerad skatteinkomst sammanlagt, €]]/Tasaus[[#This Row],[Invånarantal 31.12.2021]]</f>
        <v>1843.5291413858074</v>
      </c>
      <c r="M228" s="34">
        <f>$L$11-Tasaus[[#This Row],[Kalkylerad skatteinkomst sammanlagt, €/invånare (=utjämningsgräns)]]</f>
        <v>113.42085861419264</v>
      </c>
      <c r="N228" s="377">
        <f>IF(Tasaus[[#This Row],[Differens = utjämningsgränsen - kalkylerad skatteinkomst, €/inv]]&gt;0,(Tasaus[[#This Row],[Differens = utjämningsgränsen - kalkylerad skatteinkomst, €/inv]]*$B$7),(Tasaus[[#This Row],[Differens = utjämningsgränsen - kalkylerad skatteinkomst, €/inv]]*$B$8))</f>
        <v>102.07877275277338</v>
      </c>
      <c r="O228" s="378">
        <f>Tasaus[[#This Row],[Utjämning,  €/invånare]]*Tasaus[[#This Row],[Invånarantal 31.12.2021]]</f>
        <v>501513.01053437561</v>
      </c>
      <c r="Q228" s="116"/>
      <c r="R228" s="117"/>
      <c r="S228" s="118"/>
    </row>
    <row r="229" spans="1:19">
      <c r="A229" s="269">
        <v>702</v>
      </c>
      <c r="B229" s="13" t="s">
        <v>220</v>
      </c>
      <c r="C229" s="270">
        <v>4155</v>
      </c>
      <c r="D229" s="271">
        <v>22</v>
      </c>
      <c r="E229" s="271">
        <f>Tasaus[[#This Row],[Inkomstskattesats 2022]]-12.64</f>
        <v>9.36</v>
      </c>
      <c r="F229" s="14">
        <v>13287354.789999999</v>
      </c>
      <c r="G229" s="14">
        <f>Tasaus[[#This Row],[Kommunalskatt (debiterad), €]]*100/Tasaus[[#This Row],[Inkomstskattesats 2022]]</f>
        <v>60397067.227272727</v>
      </c>
      <c r="H229" s="272">
        <f>Tasaus[[#This Row],[Beskattningsbar inkomst (kommunalskatt), €]]*($E$11/100)</f>
        <v>4451263.854650001</v>
      </c>
      <c r="I229" s="14">
        <v>1470508.4016467317</v>
      </c>
      <c r="J229" s="15">
        <v>913992.93715000013</v>
      </c>
      <c r="K229" s="15">
        <f>SUM(Tasaus[[#This Row],[Kalkylerad kommunalskatt, €]:[Kalkylerad fastighetsskatt, €]])</f>
        <v>6835765.1934467331</v>
      </c>
      <c r="L229" s="15">
        <f>Tasaus[[#This Row],[Kalkylerad skatteinkomst sammanlagt, €]]/Tasaus[[#This Row],[Invånarantal 31.12.2021]]</f>
        <v>1645.1901789282149</v>
      </c>
      <c r="M229" s="34">
        <f>$L$11-Tasaus[[#This Row],[Kalkylerad skatteinkomst sammanlagt, €/invånare (=utjämningsgräns)]]</f>
        <v>311.75982107178515</v>
      </c>
      <c r="N229" s="377">
        <f>IF(Tasaus[[#This Row],[Differens = utjämningsgränsen - kalkylerad skatteinkomst, €/inv]]&gt;0,(Tasaus[[#This Row],[Differens = utjämningsgränsen - kalkylerad skatteinkomst, €/inv]]*$B$7),(Tasaus[[#This Row],[Differens = utjämningsgränsen - kalkylerad skatteinkomst, €/inv]]*$B$8))</f>
        <v>280.58383896460663</v>
      </c>
      <c r="O229" s="378">
        <f>Tasaus[[#This Row],[Utjämning,  €/invånare]]*Tasaus[[#This Row],[Invånarantal 31.12.2021]]</f>
        <v>1165825.8508979406</v>
      </c>
      <c r="Q229" s="116"/>
      <c r="R229" s="117"/>
      <c r="S229" s="118"/>
    </row>
    <row r="230" spans="1:19">
      <c r="A230" s="269">
        <v>704</v>
      </c>
      <c r="B230" s="13" t="s">
        <v>221</v>
      </c>
      <c r="C230" s="270">
        <v>6379</v>
      </c>
      <c r="D230" s="271">
        <v>19.75</v>
      </c>
      <c r="E230" s="271">
        <f>Tasaus[[#This Row],[Inkomstskattesats 2022]]-12.64</f>
        <v>7.1099999999999994</v>
      </c>
      <c r="F230" s="14">
        <v>25403158.109999999</v>
      </c>
      <c r="G230" s="14">
        <f>Tasaus[[#This Row],[Kommunalskatt (debiterad), €]]*100/Tasaus[[#This Row],[Inkomstskattesats 2022]]</f>
        <v>128623585.3670886</v>
      </c>
      <c r="H230" s="272">
        <f>Tasaus[[#This Row],[Beskattningsbar inkomst (kommunalskatt), €]]*($E$11/100)</f>
        <v>9479558.2415544316</v>
      </c>
      <c r="I230" s="14">
        <v>1017863.8912944308</v>
      </c>
      <c r="J230" s="15">
        <v>753008.31475000014</v>
      </c>
      <c r="K230" s="15">
        <f>SUM(Tasaus[[#This Row],[Kalkylerad kommunalskatt, €]:[Kalkylerad fastighetsskatt, €]])</f>
        <v>11250430.447598863</v>
      </c>
      <c r="L230" s="15">
        <f>Tasaus[[#This Row],[Kalkylerad skatteinkomst sammanlagt, €]]/Tasaus[[#This Row],[Invånarantal 31.12.2021]]</f>
        <v>1763.6667890890208</v>
      </c>
      <c r="M230" s="34">
        <f>$L$11-Tasaus[[#This Row],[Kalkylerad skatteinkomst sammanlagt, €/invånare (=utjämningsgräns)]]</f>
        <v>193.28321091097928</v>
      </c>
      <c r="N230" s="377">
        <f>IF(Tasaus[[#This Row],[Differens = utjämningsgränsen - kalkylerad skatteinkomst, €/inv]]&gt;0,(Tasaus[[#This Row],[Differens = utjämningsgränsen - kalkylerad skatteinkomst, €/inv]]*$B$7),(Tasaus[[#This Row],[Differens = utjämningsgränsen - kalkylerad skatteinkomst, €/inv]]*$B$8))</f>
        <v>173.95488981988134</v>
      </c>
      <c r="O230" s="378">
        <f>Tasaus[[#This Row],[Utjämning,  €/invånare]]*Tasaus[[#This Row],[Invånarantal 31.12.2021]]</f>
        <v>1109658.2421610232</v>
      </c>
      <c r="Q230" s="116"/>
      <c r="R230" s="117"/>
      <c r="S230" s="118"/>
    </row>
    <row r="231" spans="1:19">
      <c r="A231" s="269">
        <v>707</v>
      </c>
      <c r="B231" s="13" t="s">
        <v>222</v>
      </c>
      <c r="C231" s="270">
        <v>2032</v>
      </c>
      <c r="D231" s="271">
        <v>21.500000000000004</v>
      </c>
      <c r="E231" s="271">
        <f>Tasaus[[#This Row],[Inkomstskattesats 2022]]-12.64</f>
        <v>8.860000000000003</v>
      </c>
      <c r="F231" s="14">
        <v>5069301.97</v>
      </c>
      <c r="G231" s="14">
        <f>Tasaus[[#This Row],[Kommunalskatt (debiterad), €]]*100/Tasaus[[#This Row],[Inkomstskattesats 2022]]</f>
        <v>23578148.697674416</v>
      </c>
      <c r="H231" s="272">
        <f>Tasaus[[#This Row],[Beskattningsbar inkomst (kommunalskatt), €]]*($E$11/100)</f>
        <v>1737709.5590186049</v>
      </c>
      <c r="I231" s="14">
        <v>473104.2573524653</v>
      </c>
      <c r="J231" s="15">
        <v>351464.70825000003</v>
      </c>
      <c r="K231" s="15">
        <f>SUM(Tasaus[[#This Row],[Kalkylerad kommunalskatt, €]:[Kalkylerad fastighetsskatt, €]])</f>
        <v>2562278.5246210704</v>
      </c>
      <c r="L231" s="15">
        <f>Tasaus[[#This Row],[Kalkylerad skatteinkomst sammanlagt, €]]/Tasaus[[#This Row],[Invånarantal 31.12.2021]]</f>
        <v>1260.963840856826</v>
      </c>
      <c r="M231" s="34">
        <f>$L$11-Tasaus[[#This Row],[Kalkylerad skatteinkomst sammanlagt, €/invånare (=utjämningsgräns)]]</f>
        <v>695.98615914317406</v>
      </c>
      <c r="N231" s="377">
        <f>IF(Tasaus[[#This Row],[Differens = utjämningsgränsen - kalkylerad skatteinkomst, €/inv]]&gt;0,(Tasaus[[#This Row],[Differens = utjämningsgränsen - kalkylerad skatteinkomst, €/inv]]*$B$7),(Tasaus[[#This Row],[Differens = utjämningsgränsen - kalkylerad skatteinkomst, €/inv]]*$B$8))</f>
        <v>626.38754322885666</v>
      </c>
      <c r="O231" s="378">
        <f>Tasaus[[#This Row],[Utjämning,  €/invånare]]*Tasaus[[#This Row],[Invånarantal 31.12.2021]]</f>
        <v>1272819.4878410366</v>
      </c>
      <c r="Q231" s="116"/>
      <c r="R231" s="117"/>
      <c r="S231" s="118"/>
    </row>
    <row r="232" spans="1:19">
      <c r="A232" s="269">
        <v>710</v>
      </c>
      <c r="B232" s="13" t="s">
        <v>887</v>
      </c>
      <c r="C232" s="270">
        <v>27484</v>
      </c>
      <c r="D232" s="271">
        <v>22</v>
      </c>
      <c r="E232" s="271">
        <f>Tasaus[[#This Row],[Inkomstskattesats 2022]]-12.64</f>
        <v>9.36</v>
      </c>
      <c r="F232" s="14">
        <v>109234648.31999999</v>
      </c>
      <c r="G232" s="14">
        <f>Tasaus[[#This Row],[Kommunalskatt (debiterad), €]]*100/Tasaus[[#This Row],[Inkomstskattesats 2022]]</f>
        <v>496521128.72727275</v>
      </c>
      <c r="H232" s="272">
        <f>Tasaus[[#This Row],[Beskattningsbar inkomst (kommunalskatt), €]]*($E$11/100)</f>
        <v>36593607.18720001</v>
      </c>
      <c r="I232" s="14">
        <v>3683388.6023479584</v>
      </c>
      <c r="J232" s="15">
        <v>5240544.6621000003</v>
      </c>
      <c r="K232" s="15">
        <f>SUM(Tasaus[[#This Row],[Kalkylerad kommunalskatt, €]:[Kalkylerad fastighetsskatt, €]])</f>
        <v>45517540.451647967</v>
      </c>
      <c r="L232" s="15">
        <f>Tasaus[[#This Row],[Kalkylerad skatteinkomst sammanlagt, €]]/Tasaus[[#This Row],[Invånarantal 31.12.2021]]</f>
        <v>1656.1468655089495</v>
      </c>
      <c r="M232" s="34">
        <f>$L$11-Tasaus[[#This Row],[Kalkylerad skatteinkomst sammanlagt, €/invånare (=utjämningsgräns)]]</f>
        <v>300.80313449105051</v>
      </c>
      <c r="N232" s="377">
        <f>IF(Tasaus[[#This Row],[Differens = utjämningsgränsen - kalkylerad skatteinkomst, €/inv]]&gt;0,(Tasaus[[#This Row],[Differens = utjämningsgränsen - kalkylerad skatteinkomst, €/inv]]*$B$7),(Tasaus[[#This Row],[Differens = utjämningsgränsen - kalkylerad skatteinkomst, €/inv]]*$B$8))</f>
        <v>270.72282104194545</v>
      </c>
      <c r="O232" s="378">
        <f>Tasaus[[#This Row],[Utjämning,  €/invånare]]*Tasaus[[#This Row],[Invånarantal 31.12.2021]]</f>
        <v>7440546.0135168284</v>
      </c>
      <c r="Q232" s="116"/>
      <c r="R232" s="117"/>
      <c r="S232" s="118"/>
    </row>
    <row r="233" spans="1:19">
      <c r="A233" s="269">
        <v>729</v>
      </c>
      <c r="B233" s="13" t="s">
        <v>224</v>
      </c>
      <c r="C233" s="270">
        <v>9117</v>
      </c>
      <c r="D233" s="271">
        <v>22</v>
      </c>
      <c r="E233" s="271">
        <f>Tasaus[[#This Row],[Inkomstskattesats 2022]]-12.64</f>
        <v>9.36</v>
      </c>
      <c r="F233" s="14">
        <v>27345716.539999999</v>
      </c>
      <c r="G233" s="14">
        <f>Tasaus[[#This Row],[Kommunalskatt (debiterad), €]]*100/Tasaus[[#This Row],[Inkomstskattesats 2022]]</f>
        <v>124298711.54545455</v>
      </c>
      <c r="H233" s="272">
        <f>Tasaus[[#This Row],[Beskattningsbar inkomst (kommunalskatt), €]]*($E$11/100)</f>
        <v>9160815.0409000013</v>
      </c>
      <c r="I233" s="14">
        <v>1977069.618140449</v>
      </c>
      <c r="J233" s="15">
        <v>1424563.62145</v>
      </c>
      <c r="K233" s="15">
        <f>SUM(Tasaus[[#This Row],[Kalkylerad kommunalskatt, €]:[Kalkylerad fastighetsskatt, €]])</f>
        <v>12562448.280490451</v>
      </c>
      <c r="L233" s="15">
        <f>Tasaus[[#This Row],[Kalkylerad skatteinkomst sammanlagt, €]]/Tasaus[[#This Row],[Invånarantal 31.12.2021]]</f>
        <v>1377.9146956773554</v>
      </c>
      <c r="M233" s="34">
        <f>$L$11-Tasaus[[#This Row],[Kalkylerad skatteinkomst sammanlagt, €/invånare (=utjämningsgräns)]]</f>
        <v>579.03530432264461</v>
      </c>
      <c r="N233" s="377">
        <f>IF(Tasaus[[#This Row],[Differens = utjämningsgränsen - kalkylerad skatteinkomst, €/inv]]&gt;0,(Tasaus[[#This Row],[Differens = utjämningsgränsen - kalkylerad skatteinkomst, €/inv]]*$B$7),(Tasaus[[#This Row],[Differens = utjämningsgränsen - kalkylerad skatteinkomst, €/inv]]*$B$8))</f>
        <v>521.13177389038015</v>
      </c>
      <c r="O233" s="378">
        <f>Tasaus[[#This Row],[Utjämning,  €/invånare]]*Tasaus[[#This Row],[Invånarantal 31.12.2021]]</f>
        <v>4751158.3825585954</v>
      </c>
      <c r="Q233" s="116"/>
      <c r="R233" s="117"/>
      <c r="S233" s="118"/>
    </row>
    <row r="234" spans="1:19">
      <c r="A234" s="269">
        <v>732</v>
      </c>
      <c r="B234" s="13" t="s">
        <v>225</v>
      </c>
      <c r="C234" s="270">
        <v>3416</v>
      </c>
      <c r="D234" s="271">
        <v>20.25</v>
      </c>
      <c r="E234" s="271">
        <f>Tasaus[[#This Row],[Inkomstskattesats 2022]]-12.64</f>
        <v>7.6099999999999994</v>
      </c>
      <c r="F234" s="14">
        <v>9736398.6400000006</v>
      </c>
      <c r="G234" s="14">
        <f>Tasaus[[#This Row],[Kommunalskatt (debiterad), €]]*100/Tasaus[[#This Row],[Inkomstskattesats 2022]]</f>
        <v>48080980.938271604</v>
      </c>
      <c r="H234" s="272">
        <f>Tasaus[[#This Row],[Beskattningsbar inkomst (kommunalskatt), €]]*($E$11/100)</f>
        <v>3543568.2951506181</v>
      </c>
      <c r="I234" s="14">
        <v>1032262.8537478916</v>
      </c>
      <c r="J234" s="15">
        <v>611390.58175000013</v>
      </c>
      <c r="K234" s="15">
        <f>SUM(Tasaus[[#This Row],[Kalkylerad kommunalskatt, €]:[Kalkylerad fastighetsskatt, €]])</f>
        <v>5187221.7306485092</v>
      </c>
      <c r="L234" s="15">
        <f>Tasaus[[#This Row],[Kalkylerad skatteinkomst sammanlagt, €]]/Tasaus[[#This Row],[Invånarantal 31.12.2021]]</f>
        <v>1518.5075323912497</v>
      </c>
      <c r="M234" s="34">
        <f>$L$11-Tasaus[[#This Row],[Kalkylerad skatteinkomst sammanlagt, €/invånare (=utjämningsgräns)]]</f>
        <v>438.44246760875035</v>
      </c>
      <c r="N234" s="377">
        <f>IF(Tasaus[[#This Row],[Differens = utjämningsgränsen - kalkylerad skatteinkomst, €/inv]]&gt;0,(Tasaus[[#This Row],[Differens = utjämningsgränsen - kalkylerad skatteinkomst, €/inv]]*$B$7),(Tasaus[[#This Row],[Differens = utjämningsgränsen - kalkylerad skatteinkomst, €/inv]]*$B$8))</f>
        <v>394.59822084787533</v>
      </c>
      <c r="O234" s="378">
        <f>Tasaus[[#This Row],[Utjämning,  €/invånare]]*Tasaus[[#This Row],[Invånarantal 31.12.2021]]</f>
        <v>1347947.522416342</v>
      </c>
      <c r="Q234" s="116"/>
      <c r="R234" s="117"/>
      <c r="S234" s="118"/>
    </row>
    <row r="235" spans="1:19">
      <c r="A235" s="269">
        <v>734</v>
      </c>
      <c r="B235" s="13" t="s">
        <v>226</v>
      </c>
      <c r="C235" s="270">
        <v>51400</v>
      </c>
      <c r="D235" s="271">
        <v>20.75</v>
      </c>
      <c r="E235" s="271">
        <f>Tasaus[[#This Row],[Inkomstskattesats 2022]]-12.64</f>
        <v>8.11</v>
      </c>
      <c r="F235" s="14">
        <v>181695038.44999999</v>
      </c>
      <c r="G235" s="14">
        <f>Tasaus[[#This Row],[Kommunalskatt (debiterad), €]]*100/Tasaus[[#This Row],[Inkomstskattesats 2022]]</f>
        <v>875638739.51807225</v>
      </c>
      <c r="H235" s="272">
        <f>Tasaus[[#This Row],[Beskattningsbar inkomst (kommunalskatt), €]]*($E$11/100)</f>
        <v>64534575.102481939</v>
      </c>
      <c r="I235" s="14">
        <v>11564058.798106335</v>
      </c>
      <c r="J235" s="15">
        <v>7978499.7592500011</v>
      </c>
      <c r="K235" s="15">
        <f>SUM(Tasaus[[#This Row],[Kalkylerad kommunalskatt, €]:[Kalkylerad fastighetsskatt, €]])</f>
        <v>84077133.659838274</v>
      </c>
      <c r="L235" s="15">
        <f>Tasaus[[#This Row],[Kalkylerad skatteinkomst sammanlagt, €]]/Tasaus[[#This Row],[Invånarantal 31.12.2021]]</f>
        <v>1635.7418999968536</v>
      </c>
      <c r="M235" s="34">
        <f>$L$11-Tasaus[[#This Row],[Kalkylerad skatteinkomst sammanlagt, €/invånare (=utjämningsgräns)]]</f>
        <v>321.20810000314646</v>
      </c>
      <c r="N235" s="377">
        <f>IF(Tasaus[[#This Row],[Differens = utjämningsgränsen - kalkylerad skatteinkomst, €/inv]]&gt;0,(Tasaus[[#This Row],[Differens = utjämningsgränsen - kalkylerad skatteinkomst, €/inv]]*$B$7),(Tasaus[[#This Row],[Differens = utjämningsgränsen - kalkylerad skatteinkomst, €/inv]]*$B$8))</f>
        <v>289.08729000283182</v>
      </c>
      <c r="O235" s="378">
        <f>Tasaus[[#This Row],[Utjämning,  €/invånare]]*Tasaus[[#This Row],[Invånarantal 31.12.2021]]</f>
        <v>14859086.706145555</v>
      </c>
      <c r="Q235" s="116"/>
      <c r="R235" s="117"/>
      <c r="S235" s="118"/>
    </row>
    <row r="236" spans="1:19">
      <c r="A236" s="269">
        <v>738</v>
      </c>
      <c r="B236" s="13" t="s">
        <v>888</v>
      </c>
      <c r="C236" s="270">
        <v>2959</v>
      </c>
      <c r="D236" s="271">
        <v>21.5</v>
      </c>
      <c r="E236" s="271">
        <f>Tasaus[[#This Row],[Inkomstskattesats 2022]]-12.64</f>
        <v>8.86</v>
      </c>
      <c r="F236" s="14">
        <v>10937271.68</v>
      </c>
      <c r="G236" s="14">
        <f>Tasaus[[#This Row],[Kommunalskatt (debiterad), €]]*100/Tasaus[[#This Row],[Inkomstskattesats 2022]]</f>
        <v>50871031.069767445</v>
      </c>
      <c r="H236" s="272">
        <f>Tasaus[[#This Row],[Beskattningsbar inkomst (kommunalskatt), €]]*($E$11/100)</f>
        <v>3749194.9898418617</v>
      </c>
      <c r="I236" s="14">
        <v>492351.08993540012</v>
      </c>
      <c r="J236" s="15">
        <v>552753.19085000001</v>
      </c>
      <c r="K236" s="15">
        <f>SUM(Tasaus[[#This Row],[Kalkylerad kommunalskatt, €]:[Kalkylerad fastighetsskatt, €]])</f>
        <v>4794299.2706272621</v>
      </c>
      <c r="L236" s="15">
        <f>Tasaus[[#This Row],[Kalkylerad skatteinkomst sammanlagt, €]]/Tasaus[[#This Row],[Invånarantal 31.12.2021]]</f>
        <v>1620.243078954803</v>
      </c>
      <c r="M236" s="34">
        <f>$L$11-Tasaus[[#This Row],[Kalkylerad skatteinkomst sammanlagt, €/invånare (=utjämningsgräns)]]</f>
        <v>336.70692104519708</v>
      </c>
      <c r="N236" s="377">
        <f>IF(Tasaus[[#This Row],[Differens = utjämningsgränsen - kalkylerad skatteinkomst, €/inv]]&gt;0,(Tasaus[[#This Row],[Differens = utjämningsgränsen - kalkylerad skatteinkomst, €/inv]]*$B$7),(Tasaus[[#This Row],[Differens = utjämningsgränsen - kalkylerad skatteinkomst, €/inv]]*$B$8))</f>
        <v>303.0362289406774</v>
      </c>
      <c r="O236" s="378">
        <f>Tasaus[[#This Row],[Utjämning,  €/invånare]]*Tasaus[[#This Row],[Invånarantal 31.12.2021]]</f>
        <v>896684.20143546443</v>
      </c>
      <c r="Q236" s="116"/>
      <c r="R236" s="117"/>
      <c r="S236" s="118"/>
    </row>
    <row r="237" spans="1:19">
      <c r="A237" s="269">
        <v>739</v>
      </c>
      <c r="B237" s="13" t="s">
        <v>228</v>
      </c>
      <c r="C237" s="270">
        <v>3261</v>
      </c>
      <c r="D237" s="271">
        <v>21.5</v>
      </c>
      <c r="E237" s="271">
        <f>Tasaus[[#This Row],[Inkomstskattesats 2022]]-12.64</f>
        <v>8.86</v>
      </c>
      <c r="F237" s="14">
        <v>10320619.279999999</v>
      </c>
      <c r="G237" s="14">
        <f>Tasaus[[#This Row],[Kommunalskatt (debiterad), €]]*100/Tasaus[[#This Row],[Inkomstskattesats 2022]]</f>
        <v>48002880.372093014</v>
      </c>
      <c r="H237" s="272">
        <f>Tasaus[[#This Row],[Beskattningsbar inkomst (kommunalskatt), €]]*($E$11/100)</f>
        <v>3537812.2834232561</v>
      </c>
      <c r="I237" s="14">
        <v>848195.29040563887</v>
      </c>
      <c r="J237" s="15">
        <v>783330.69670000009</v>
      </c>
      <c r="K237" s="15">
        <f>SUM(Tasaus[[#This Row],[Kalkylerad kommunalskatt, €]:[Kalkylerad fastighetsskatt, €]])</f>
        <v>5169338.2705288948</v>
      </c>
      <c r="L237" s="15">
        <f>Tasaus[[#This Row],[Kalkylerad skatteinkomst sammanlagt, €]]/Tasaus[[#This Row],[Invånarantal 31.12.2021]]</f>
        <v>1585.2003282823964</v>
      </c>
      <c r="M237" s="34">
        <f>$L$11-Tasaus[[#This Row],[Kalkylerad skatteinkomst sammanlagt, €/invånare (=utjämningsgräns)]]</f>
        <v>371.74967171760363</v>
      </c>
      <c r="N237" s="377">
        <f>IF(Tasaus[[#This Row],[Differens = utjämningsgränsen - kalkylerad skatteinkomst, €/inv]]&gt;0,(Tasaus[[#This Row],[Differens = utjämningsgränsen - kalkylerad skatteinkomst, €/inv]]*$B$7),(Tasaus[[#This Row],[Differens = utjämningsgränsen - kalkylerad skatteinkomst, €/inv]]*$B$8))</f>
        <v>334.5747045458433</v>
      </c>
      <c r="O237" s="378">
        <f>Tasaus[[#This Row],[Utjämning,  €/invånare]]*Tasaus[[#This Row],[Invånarantal 31.12.2021]]</f>
        <v>1091048.1115239949</v>
      </c>
      <c r="Q237" s="116"/>
      <c r="R237" s="117"/>
      <c r="S237" s="118"/>
    </row>
    <row r="238" spans="1:19">
      <c r="A238" s="269">
        <v>740</v>
      </c>
      <c r="B238" s="13" t="s">
        <v>889</v>
      </c>
      <c r="C238" s="270">
        <v>32547</v>
      </c>
      <c r="D238" s="271">
        <v>22</v>
      </c>
      <c r="E238" s="271">
        <f>Tasaus[[#This Row],[Inkomstskattesats 2022]]-12.64</f>
        <v>9.36</v>
      </c>
      <c r="F238" s="14">
        <v>116622887.23</v>
      </c>
      <c r="G238" s="14">
        <f>Tasaus[[#This Row],[Kommunalskatt (debiterad), €]]*100/Tasaus[[#This Row],[Inkomstskattesats 2022]]</f>
        <v>530104032.86363637</v>
      </c>
      <c r="H238" s="272">
        <f>Tasaus[[#This Row],[Beskattningsbar inkomst (kommunalskatt), €]]*($E$11/100)</f>
        <v>39068667.222050011</v>
      </c>
      <c r="I238" s="14">
        <v>8566223.8530982248</v>
      </c>
      <c r="J238" s="15">
        <v>5659925.1213500006</v>
      </c>
      <c r="K238" s="15">
        <f>SUM(Tasaus[[#This Row],[Kalkylerad kommunalskatt, €]:[Kalkylerad fastighetsskatt, €]])</f>
        <v>53294816.196498238</v>
      </c>
      <c r="L238" s="15">
        <f>Tasaus[[#This Row],[Kalkylerad skatteinkomst sammanlagt, €]]/Tasaus[[#This Row],[Invånarantal 31.12.2021]]</f>
        <v>1637.4724612559755</v>
      </c>
      <c r="M238" s="34">
        <f>$L$11-Tasaus[[#This Row],[Kalkylerad skatteinkomst sammanlagt, €/invånare (=utjämningsgräns)]]</f>
        <v>319.47753874402451</v>
      </c>
      <c r="N238" s="377">
        <f>IF(Tasaus[[#This Row],[Differens = utjämningsgränsen - kalkylerad skatteinkomst, €/inv]]&gt;0,(Tasaus[[#This Row],[Differens = utjämningsgränsen - kalkylerad skatteinkomst, €/inv]]*$B$7),(Tasaus[[#This Row],[Differens = utjämningsgränsen - kalkylerad skatteinkomst, €/inv]]*$B$8))</f>
        <v>287.52978486962206</v>
      </c>
      <c r="O238" s="378">
        <f>Tasaus[[#This Row],[Utjämning,  €/invånare]]*Tasaus[[#This Row],[Invånarantal 31.12.2021]]</f>
        <v>9358231.9081515893</v>
      </c>
      <c r="Q238" s="116"/>
      <c r="R238" s="117"/>
      <c r="S238" s="118"/>
    </row>
    <row r="239" spans="1:19">
      <c r="A239" s="269">
        <v>742</v>
      </c>
      <c r="B239" s="13" t="s">
        <v>230</v>
      </c>
      <c r="C239" s="270">
        <v>1009</v>
      </c>
      <c r="D239" s="271">
        <v>21.75</v>
      </c>
      <c r="E239" s="271">
        <f>Tasaus[[#This Row],[Inkomstskattesats 2022]]-12.64</f>
        <v>9.11</v>
      </c>
      <c r="F239" s="14">
        <v>3285273.87</v>
      </c>
      <c r="G239" s="14">
        <f>Tasaus[[#This Row],[Kommunalskatt (debiterad), €]]*100/Tasaus[[#This Row],[Inkomstskattesats 2022]]</f>
        <v>15104707.448275862</v>
      </c>
      <c r="H239" s="272">
        <f>Tasaus[[#This Row],[Beskattningsbar inkomst (kommunalskatt), €]]*($E$11/100)</f>
        <v>1113216.9389379313</v>
      </c>
      <c r="I239" s="14">
        <v>897699.69345365698</v>
      </c>
      <c r="J239" s="15">
        <v>193404.5563</v>
      </c>
      <c r="K239" s="15">
        <f>SUM(Tasaus[[#This Row],[Kalkylerad kommunalskatt, €]:[Kalkylerad fastighetsskatt, €]])</f>
        <v>2204321.1886915881</v>
      </c>
      <c r="L239" s="15">
        <f>Tasaus[[#This Row],[Kalkylerad skatteinkomst sammanlagt, €]]/Tasaus[[#This Row],[Invånarantal 31.12.2021]]</f>
        <v>2184.6592553930504</v>
      </c>
      <c r="M239" s="34">
        <f>$L$11-Tasaus[[#This Row],[Kalkylerad skatteinkomst sammanlagt, €/invånare (=utjämningsgräns)]]</f>
        <v>-227.7092553930504</v>
      </c>
      <c r="N239" s="377">
        <f>IF(Tasaus[[#This Row],[Differens = utjämningsgränsen - kalkylerad skatteinkomst, €/inv]]&gt;0,(Tasaus[[#This Row],[Differens = utjämningsgränsen - kalkylerad skatteinkomst, €/inv]]*$B$7),(Tasaus[[#This Row],[Differens = utjämningsgränsen - kalkylerad skatteinkomst, €/inv]]*$B$8))</f>
        <v>-22.77092553930504</v>
      </c>
      <c r="O239" s="378">
        <f>Tasaus[[#This Row],[Utjämning,  €/invånare]]*Tasaus[[#This Row],[Invånarantal 31.12.2021]]</f>
        <v>-22975.863869158784</v>
      </c>
      <c r="Q239" s="116"/>
      <c r="R239" s="117"/>
      <c r="S239" s="118"/>
    </row>
    <row r="240" spans="1:19">
      <c r="A240" s="269">
        <v>743</v>
      </c>
      <c r="B240" s="13" t="s">
        <v>231</v>
      </c>
      <c r="C240" s="270">
        <v>64736</v>
      </c>
      <c r="D240" s="271">
        <v>21</v>
      </c>
      <c r="E240" s="271">
        <f>Tasaus[[#This Row],[Inkomstskattesats 2022]]-12.64</f>
        <v>8.36</v>
      </c>
      <c r="F240" s="14">
        <v>245227766.19</v>
      </c>
      <c r="G240" s="14">
        <f>Tasaus[[#This Row],[Kommunalskatt (debiterad), €]]*100/Tasaus[[#This Row],[Inkomstskattesats 2022]]</f>
        <v>1167751267.5714285</v>
      </c>
      <c r="H240" s="272">
        <f>Tasaus[[#This Row],[Beskattningsbar inkomst (kommunalskatt), €]]*($E$11/100)</f>
        <v>86063268.420014307</v>
      </c>
      <c r="I240" s="14">
        <v>15689073.597845556</v>
      </c>
      <c r="J240" s="15">
        <v>11267196.587300001</v>
      </c>
      <c r="K240" s="15">
        <f>SUM(Tasaus[[#This Row],[Kalkylerad kommunalskatt, €]:[Kalkylerad fastighetsskatt, €]])</f>
        <v>113019538.60515986</v>
      </c>
      <c r="L240" s="15">
        <f>Tasaus[[#This Row],[Kalkylerad skatteinkomst sammanlagt, €]]/Tasaus[[#This Row],[Invånarantal 31.12.2021]]</f>
        <v>1745.8529814193009</v>
      </c>
      <c r="M240" s="34">
        <f>$L$11-Tasaus[[#This Row],[Kalkylerad skatteinkomst sammanlagt, €/invånare (=utjämningsgräns)]]</f>
        <v>211.09701858069911</v>
      </c>
      <c r="N240" s="377">
        <f>IF(Tasaus[[#This Row],[Differens = utjämningsgränsen - kalkylerad skatteinkomst, €/inv]]&gt;0,(Tasaus[[#This Row],[Differens = utjämningsgränsen - kalkylerad skatteinkomst, €/inv]]*$B$7),(Tasaus[[#This Row],[Differens = utjämningsgränsen - kalkylerad skatteinkomst, €/inv]]*$B$8))</f>
        <v>189.9873167226292</v>
      </c>
      <c r="O240" s="378">
        <f>Tasaus[[#This Row],[Utjämning,  €/invånare]]*Tasaus[[#This Row],[Invånarantal 31.12.2021]]</f>
        <v>12299018.935356123</v>
      </c>
      <c r="Q240" s="116"/>
      <c r="R240" s="117"/>
      <c r="S240" s="118"/>
    </row>
    <row r="241" spans="1:19">
      <c r="A241" s="269">
        <v>746</v>
      </c>
      <c r="B241" s="13" t="s">
        <v>232</v>
      </c>
      <c r="C241" s="270">
        <v>4781</v>
      </c>
      <c r="D241" s="271">
        <v>21.75</v>
      </c>
      <c r="E241" s="271">
        <f>Tasaus[[#This Row],[Inkomstskattesats 2022]]-12.64</f>
        <v>9.11</v>
      </c>
      <c r="F241" s="14">
        <v>13375203.92</v>
      </c>
      <c r="G241" s="14">
        <f>Tasaus[[#This Row],[Kommunalskatt (debiterad), €]]*100/Tasaus[[#This Row],[Inkomstskattesats 2022]]</f>
        <v>61495190.436781608</v>
      </c>
      <c r="H241" s="272">
        <f>Tasaus[[#This Row],[Beskattningsbar inkomst (kommunalskatt), €]]*($E$11/100)</f>
        <v>4532195.5351908058</v>
      </c>
      <c r="I241" s="14">
        <v>2692045.4229594162</v>
      </c>
      <c r="J241" s="15">
        <v>564327.88615000015</v>
      </c>
      <c r="K241" s="15">
        <f>SUM(Tasaus[[#This Row],[Kalkylerad kommunalskatt, €]:[Kalkylerad fastighetsskatt, €]])</f>
        <v>7788568.8443002217</v>
      </c>
      <c r="L241" s="15">
        <f>Tasaus[[#This Row],[Kalkylerad skatteinkomst sammanlagt, €]]/Tasaus[[#This Row],[Invånarantal 31.12.2021]]</f>
        <v>1629.0668990379045</v>
      </c>
      <c r="M241" s="34">
        <f>$L$11-Tasaus[[#This Row],[Kalkylerad skatteinkomst sammanlagt, €/invånare (=utjämningsgräns)]]</f>
        <v>327.88310096209557</v>
      </c>
      <c r="N241" s="377">
        <f>IF(Tasaus[[#This Row],[Differens = utjämningsgränsen - kalkylerad skatteinkomst, €/inv]]&gt;0,(Tasaus[[#This Row],[Differens = utjämningsgränsen - kalkylerad skatteinkomst, €/inv]]*$B$7),(Tasaus[[#This Row],[Differens = utjämningsgränsen - kalkylerad skatteinkomst, €/inv]]*$B$8))</f>
        <v>295.09479086588601</v>
      </c>
      <c r="O241" s="378">
        <f>Tasaus[[#This Row],[Utjämning,  €/invånare]]*Tasaus[[#This Row],[Invånarantal 31.12.2021]]</f>
        <v>1410848.1951298011</v>
      </c>
      <c r="Q241" s="116"/>
      <c r="R241" s="117"/>
      <c r="S241" s="118"/>
    </row>
    <row r="242" spans="1:19">
      <c r="A242" s="269">
        <v>747</v>
      </c>
      <c r="B242" s="13" t="s">
        <v>233</v>
      </c>
      <c r="C242" s="270">
        <v>1352</v>
      </c>
      <c r="D242" s="271">
        <v>22</v>
      </c>
      <c r="E242" s="271">
        <f>Tasaus[[#This Row],[Inkomstskattesats 2022]]-12.64</f>
        <v>9.36</v>
      </c>
      <c r="F242" s="14">
        <v>3587837.98</v>
      </c>
      <c r="G242" s="14">
        <f>Tasaus[[#This Row],[Kommunalskatt (debiterad), €]]*100/Tasaus[[#This Row],[Inkomstskattesats 2022]]</f>
        <v>16308354.454545455</v>
      </c>
      <c r="H242" s="272">
        <f>Tasaus[[#This Row],[Beskattningsbar inkomst (kommunalskatt), €]]*($E$11/100)</f>
        <v>1201925.7233000002</v>
      </c>
      <c r="I242" s="14">
        <v>560175.2801976453</v>
      </c>
      <c r="J242" s="15">
        <v>276149.00219999999</v>
      </c>
      <c r="K242" s="15">
        <f>SUM(Tasaus[[#This Row],[Kalkylerad kommunalskatt, €]:[Kalkylerad fastighetsskatt, €]])</f>
        <v>2038250.0056976455</v>
      </c>
      <c r="L242" s="15">
        <f>Tasaus[[#This Row],[Kalkylerad skatteinkomst sammanlagt, €]]/Tasaus[[#This Row],[Invånarantal 31.12.2021]]</f>
        <v>1507.5813651609803</v>
      </c>
      <c r="M242" s="34">
        <f>$L$11-Tasaus[[#This Row],[Kalkylerad skatteinkomst sammanlagt, €/invånare (=utjämningsgräns)]]</f>
        <v>449.36863483901971</v>
      </c>
      <c r="N242" s="377">
        <f>IF(Tasaus[[#This Row],[Differens = utjämningsgränsen - kalkylerad skatteinkomst, €/inv]]&gt;0,(Tasaus[[#This Row],[Differens = utjämningsgränsen - kalkylerad skatteinkomst, €/inv]]*$B$7),(Tasaus[[#This Row],[Differens = utjämningsgränsen - kalkylerad skatteinkomst, €/inv]]*$B$8))</f>
        <v>404.43177135511775</v>
      </c>
      <c r="O242" s="378">
        <f>Tasaus[[#This Row],[Utjämning,  €/invånare]]*Tasaus[[#This Row],[Invånarantal 31.12.2021]]</f>
        <v>546791.75487211917</v>
      </c>
      <c r="Q242" s="116"/>
      <c r="R242" s="117"/>
      <c r="S242" s="118"/>
    </row>
    <row r="243" spans="1:19">
      <c r="A243" s="269">
        <v>748</v>
      </c>
      <c r="B243" s="13" t="s">
        <v>234</v>
      </c>
      <c r="C243" s="270">
        <v>5028</v>
      </c>
      <c r="D243" s="271">
        <v>22</v>
      </c>
      <c r="E243" s="271">
        <f>Tasaus[[#This Row],[Inkomstskattesats 2022]]-12.64</f>
        <v>9.36</v>
      </c>
      <c r="F243" s="14">
        <v>15670625.970000001</v>
      </c>
      <c r="G243" s="14">
        <f>Tasaus[[#This Row],[Kommunalskatt (debiterad), €]]*100/Tasaus[[#This Row],[Inkomstskattesats 2022]]</f>
        <v>71230118.045454547</v>
      </c>
      <c r="H243" s="272">
        <f>Tasaus[[#This Row],[Beskattningsbar inkomst (kommunalskatt), €]]*($E$11/100)</f>
        <v>5249659.6999500012</v>
      </c>
      <c r="I243" s="14">
        <v>1100019.4093772059</v>
      </c>
      <c r="J243" s="15">
        <v>643654.59050000005</v>
      </c>
      <c r="K243" s="15">
        <f>SUM(Tasaus[[#This Row],[Kalkylerad kommunalskatt, €]:[Kalkylerad fastighetsskatt, €]])</f>
        <v>6993333.6998272073</v>
      </c>
      <c r="L243" s="15">
        <f>Tasaus[[#This Row],[Kalkylerad skatteinkomst sammanlagt, €]]/Tasaus[[#This Row],[Invånarantal 31.12.2021]]</f>
        <v>1390.8778241502002</v>
      </c>
      <c r="M243" s="34">
        <f>$L$11-Tasaus[[#This Row],[Kalkylerad skatteinkomst sammanlagt, €/invånare (=utjämningsgräns)]]</f>
        <v>566.07217584979981</v>
      </c>
      <c r="N243" s="377">
        <f>IF(Tasaus[[#This Row],[Differens = utjämningsgränsen - kalkylerad skatteinkomst, €/inv]]&gt;0,(Tasaus[[#This Row],[Differens = utjämningsgränsen - kalkylerad skatteinkomst, €/inv]]*$B$7),(Tasaus[[#This Row],[Differens = utjämningsgränsen - kalkylerad skatteinkomst, €/inv]]*$B$8))</f>
        <v>509.46495826481981</v>
      </c>
      <c r="O243" s="378">
        <f>Tasaus[[#This Row],[Utjämning,  €/invånare]]*Tasaus[[#This Row],[Invånarantal 31.12.2021]]</f>
        <v>2561589.8101555142</v>
      </c>
      <c r="Q243" s="116"/>
      <c r="R243" s="117"/>
      <c r="S243" s="118"/>
    </row>
    <row r="244" spans="1:19">
      <c r="A244" s="269">
        <v>749</v>
      </c>
      <c r="B244" s="13" t="s">
        <v>235</v>
      </c>
      <c r="C244" s="270">
        <v>21293</v>
      </c>
      <c r="D244" s="271">
        <v>22.000000000000004</v>
      </c>
      <c r="E244" s="271">
        <f>Tasaus[[#This Row],[Inkomstskattesats 2022]]-12.64</f>
        <v>9.360000000000003</v>
      </c>
      <c r="F244" s="14">
        <v>87192239.599999994</v>
      </c>
      <c r="G244" s="14">
        <f>Tasaus[[#This Row],[Kommunalskatt (debiterad), €]]*100/Tasaus[[#This Row],[Inkomstskattesats 2022]]</f>
        <v>396328361.81818175</v>
      </c>
      <c r="H244" s="272">
        <f>Tasaus[[#This Row],[Beskattningsbar inkomst (kommunalskatt), €]]*($E$11/100)</f>
        <v>29209400.266000003</v>
      </c>
      <c r="I244" s="14">
        <v>4341825.8219350604</v>
      </c>
      <c r="J244" s="15">
        <v>2550783.7714999998</v>
      </c>
      <c r="K244" s="15">
        <f>SUM(Tasaus[[#This Row],[Kalkylerad kommunalskatt, €]:[Kalkylerad fastighetsskatt, €]])</f>
        <v>36102009.859435067</v>
      </c>
      <c r="L244" s="15">
        <f>Tasaus[[#This Row],[Kalkylerad skatteinkomst sammanlagt, €]]/Tasaus[[#This Row],[Invånarantal 31.12.2021]]</f>
        <v>1695.4872427293039</v>
      </c>
      <c r="M244" s="34">
        <f>$L$11-Tasaus[[#This Row],[Kalkylerad skatteinkomst sammanlagt, €/invånare (=utjämningsgräns)]]</f>
        <v>261.4627572706961</v>
      </c>
      <c r="N244" s="377">
        <f>IF(Tasaus[[#This Row],[Differens = utjämningsgränsen - kalkylerad skatteinkomst, €/inv]]&gt;0,(Tasaus[[#This Row],[Differens = utjämningsgränsen - kalkylerad skatteinkomst, €/inv]]*$B$7),(Tasaus[[#This Row],[Differens = utjämningsgränsen - kalkylerad skatteinkomst, €/inv]]*$B$8))</f>
        <v>235.31648154362651</v>
      </c>
      <c r="O244" s="378">
        <f>Tasaus[[#This Row],[Utjämning,  €/invånare]]*Tasaus[[#This Row],[Invånarantal 31.12.2021]]</f>
        <v>5010593.8415084388</v>
      </c>
      <c r="Q244" s="116"/>
      <c r="R244" s="117"/>
      <c r="S244" s="118"/>
    </row>
    <row r="245" spans="1:19">
      <c r="A245" s="269">
        <v>751</v>
      </c>
      <c r="B245" s="13" t="s">
        <v>236</v>
      </c>
      <c r="C245" s="270">
        <v>2904</v>
      </c>
      <c r="D245" s="271">
        <v>22.000000000000004</v>
      </c>
      <c r="E245" s="271">
        <f>Tasaus[[#This Row],[Inkomstskattesats 2022]]-12.64</f>
        <v>9.360000000000003</v>
      </c>
      <c r="F245" s="14">
        <v>11160943.609999999</v>
      </c>
      <c r="G245" s="14">
        <f>Tasaus[[#This Row],[Kommunalskatt (debiterad), €]]*100/Tasaus[[#This Row],[Inkomstskattesats 2022]]</f>
        <v>50731561.863636352</v>
      </c>
      <c r="H245" s="272">
        <f>Tasaus[[#This Row],[Beskattningsbar inkomst (kommunalskatt), €]]*($E$11/100)</f>
        <v>3738916.10935</v>
      </c>
      <c r="I245" s="14">
        <v>271746.39608870615</v>
      </c>
      <c r="J245" s="15">
        <v>337167.2145</v>
      </c>
      <c r="K245" s="15">
        <f>SUM(Tasaus[[#This Row],[Kalkylerad kommunalskatt, €]:[Kalkylerad fastighetsskatt, €]])</f>
        <v>4347829.7199387066</v>
      </c>
      <c r="L245" s="15">
        <f>Tasaus[[#This Row],[Kalkylerad skatteinkomst sammanlagt, €]]/Tasaus[[#This Row],[Invånarantal 31.12.2021]]</f>
        <v>1497.186542678618</v>
      </c>
      <c r="M245" s="34">
        <f>$L$11-Tasaus[[#This Row],[Kalkylerad skatteinkomst sammanlagt, €/invånare (=utjämningsgräns)]]</f>
        <v>459.76345732138202</v>
      </c>
      <c r="N245" s="377">
        <f>IF(Tasaus[[#This Row],[Differens = utjämningsgränsen - kalkylerad skatteinkomst, €/inv]]&gt;0,(Tasaus[[#This Row],[Differens = utjämningsgränsen - kalkylerad skatteinkomst, €/inv]]*$B$7),(Tasaus[[#This Row],[Differens = utjämningsgränsen - kalkylerad skatteinkomst, €/inv]]*$B$8))</f>
        <v>413.78711158924381</v>
      </c>
      <c r="O245" s="378">
        <f>Tasaus[[#This Row],[Utjämning,  €/invånare]]*Tasaus[[#This Row],[Invånarantal 31.12.2021]]</f>
        <v>1201637.772055164</v>
      </c>
      <c r="Q245" s="116"/>
      <c r="R245" s="117"/>
      <c r="S245" s="118"/>
    </row>
    <row r="246" spans="1:19">
      <c r="A246" s="269">
        <v>753</v>
      </c>
      <c r="B246" s="13" t="s">
        <v>890</v>
      </c>
      <c r="C246" s="270">
        <v>22190</v>
      </c>
      <c r="D246" s="271">
        <v>19.25</v>
      </c>
      <c r="E246" s="271">
        <f>Tasaus[[#This Row],[Inkomstskattesats 2022]]-12.64</f>
        <v>6.6099999999999994</v>
      </c>
      <c r="F246" s="14">
        <v>103287141.15000001</v>
      </c>
      <c r="G246" s="14">
        <f>Tasaus[[#This Row],[Kommunalskatt (debiterad), €]]*100/Tasaus[[#This Row],[Inkomstskattesats 2022]]</f>
        <v>536556577.40259743</v>
      </c>
      <c r="H246" s="272">
        <f>Tasaus[[#This Row],[Beskattningsbar inkomst (kommunalskatt), €]]*($E$11/100)</f>
        <v>39544219.754571438</v>
      </c>
      <c r="I246" s="14">
        <v>4388480.9131669607</v>
      </c>
      <c r="J246" s="15">
        <v>5627334.6303000003</v>
      </c>
      <c r="K246" s="15">
        <f>SUM(Tasaus[[#This Row],[Kalkylerad kommunalskatt, €]:[Kalkylerad fastighetsskatt, €]])</f>
        <v>49560035.298038401</v>
      </c>
      <c r="L246" s="15">
        <f>Tasaus[[#This Row],[Kalkylerad skatteinkomst sammanlagt, €]]/Tasaus[[#This Row],[Invånarantal 31.12.2021]]</f>
        <v>2233.440076522686</v>
      </c>
      <c r="M246" s="34">
        <f>$L$11-Tasaus[[#This Row],[Kalkylerad skatteinkomst sammanlagt, €/invånare (=utjämningsgräns)]]</f>
        <v>-276.49007652268597</v>
      </c>
      <c r="N246" s="377">
        <f>IF(Tasaus[[#This Row],[Differens = utjämningsgränsen - kalkylerad skatteinkomst, €/inv]]&gt;0,(Tasaus[[#This Row],[Differens = utjämningsgränsen - kalkylerad skatteinkomst, €/inv]]*$B$7),(Tasaus[[#This Row],[Differens = utjämningsgränsen - kalkylerad skatteinkomst, €/inv]]*$B$8))</f>
        <v>-27.649007652268597</v>
      </c>
      <c r="O246" s="378">
        <f>Tasaus[[#This Row],[Utjämning,  €/invånare]]*Tasaus[[#This Row],[Invånarantal 31.12.2021]]</f>
        <v>-613531.47980384016</v>
      </c>
      <c r="Q246" s="116"/>
      <c r="R246" s="117"/>
      <c r="S246" s="118"/>
    </row>
    <row r="247" spans="1:19">
      <c r="A247" s="269">
        <v>755</v>
      </c>
      <c r="B247" s="13" t="s">
        <v>891</v>
      </c>
      <c r="C247" s="270">
        <v>6198</v>
      </c>
      <c r="D247" s="271">
        <v>21.25</v>
      </c>
      <c r="E247" s="271">
        <f>Tasaus[[#This Row],[Inkomstskattesats 2022]]-12.64</f>
        <v>8.61</v>
      </c>
      <c r="F247" s="14">
        <v>29928781.879999999</v>
      </c>
      <c r="G247" s="14">
        <f>Tasaus[[#This Row],[Kommunalskatt (debiterad), €]]*100/Tasaus[[#This Row],[Inkomstskattesats 2022]]</f>
        <v>140841326.49411765</v>
      </c>
      <c r="H247" s="272">
        <f>Tasaus[[#This Row],[Beskattningsbar inkomst (kommunalskatt), €]]*($E$11/100)</f>
        <v>10380005.762616472</v>
      </c>
      <c r="I247" s="14">
        <v>730508.32372035168</v>
      </c>
      <c r="J247" s="15">
        <v>1180807.9890000001</v>
      </c>
      <c r="K247" s="15">
        <f>SUM(Tasaus[[#This Row],[Kalkylerad kommunalskatt, €]:[Kalkylerad fastighetsskatt, €]])</f>
        <v>12291322.075336823</v>
      </c>
      <c r="L247" s="15">
        <f>Tasaus[[#This Row],[Kalkylerad skatteinkomst sammanlagt, €]]/Tasaus[[#This Row],[Invånarantal 31.12.2021]]</f>
        <v>1983.1110157045537</v>
      </c>
      <c r="M247" s="34">
        <f>$L$11-Tasaus[[#This Row],[Kalkylerad skatteinkomst sammanlagt, €/invånare (=utjämningsgräns)]]</f>
        <v>-26.16101570455362</v>
      </c>
      <c r="N247" s="377">
        <f>IF(Tasaus[[#This Row],[Differens = utjämningsgränsen - kalkylerad skatteinkomst, €/inv]]&gt;0,(Tasaus[[#This Row],[Differens = utjämningsgränsen - kalkylerad skatteinkomst, €/inv]]*$B$7),(Tasaus[[#This Row],[Differens = utjämningsgränsen - kalkylerad skatteinkomst, €/inv]]*$B$8))</f>
        <v>-2.6161015704553621</v>
      </c>
      <c r="O247" s="378">
        <f>Tasaus[[#This Row],[Utjämning,  €/invånare]]*Tasaus[[#This Row],[Invånarantal 31.12.2021]]</f>
        <v>-16214.597533682334</v>
      </c>
      <c r="Q247" s="116"/>
      <c r="R247" s="117"/>
      <c r="S247" s="118"/>
    </row>
    <row r="248" spans="1:19">
      <c r="A248" s="269">
        <v>758</v>
      </c>
      <c r="B248" s="13" t="s">
        <v>239</v>
      </c>
      <c r="C248" s="270">
        <v>8187</v>
      </c>
      <c r="D248" s="271">
        <v>21</v>
      </c>
      <c r="E248" s="271">
        <f>Tasaus[[#This Row],[Inkomstskattesats 2022]]-12.64</f>
        <v>8.36</v>
      </c>
      <c r="F248" s="14">
        <v>30730002.010000002</v>
      </c>
      <c r="G248" s="14">
        <f>Tasaus[[#This Row],[Kommunalskatt (debiterad), €]]*100/Tasaus[[#This Row],[Inkomstskattesats 2022]]</f>
        <v>146333342.90476191</v>
      </c>
      <c r="H248" s="272">
        <f>Tasaus[[#This Row],[Beskattningsbar inkomst (kommunalskatt), €]]*($E$11/100)</f>
        <v>10784767.372080956</v>
      </c>
      <c r="I248" s="14">
        <v>2644759.2555125146</v>
      </c>
      <c r="J248" s="15">
        <v>1915996.2298000003</v>
      </c>
      <c r="K248" s="15">
        <f>SUM(Tasaus[[#This Row],[Kalkylerad kommunalskatt, €]:[Kalkylerad fastighetsskatt, €]])</f>
        <v>15345522.857393472</v>
      </c>
      <c r="L248" s="15">
        <f>Tasaus[[#This Row],[Kalkylerad skatteinkomst sammanlagt, €]]/Tasaus[[#This Row],[Invånarantal 31.12.2021]]</f>
        <v>1874.3767994861942</v>
      </c>
      <c r="M248" s="34">
        <f>$L$11-Tasaus[[#This Row],[Kalkylerad skatteinkomst sammanlagt, €/invånare (=utjämningsgräns)]]</f>
        <v>82.573200513805887</v>
      </c>
      <c r="N248" s="377">
        <f>IF(Tasaus[[#This Row],[Differens = utjämningsgränsen - kalkylerad skatteinkomst, €/inv]]&gt;0,(Tasaus[[#This Row],[Differens = utjämningsgränsen - kalkylerad skatteinkomst, €/inv]]*$B$7),(Tasaus[[#This Row],[Differens = utjämningsgränsen - kalkylerad skatteinkomst, €/inv]]*$B$8))</f>
        <v>74.315880462425298</v>
      </c>
      <c r="O248" s="378">
        <f>Tasaus[[#This Row],[Utjämning,  €/invånare]]*Tasaus[[#This Row],[Invånarantal 31.12.2021]]</f>
        <v>608424.11334587587</v>
      </c>
      <c r="Q248" s="116"/>
      <c r="R248" s="117"/>
      <c r="S248" s="118"/>
    </row>
    <row r="249" spans="1:19">
      <c r="A249" s="269">
        <v>759</v>
      </c>
      <c r="B249" s="13" t="s">
        <v>240</v>
      </c>
      <c r="C249" s="270">
        <v>1997</v>
      </c>
      <c r="D249" s="271">
        <v>21.750000000000004</v>
      </c>
      <c r="E249" s="271">
        <f>Tasaus[[#This Row],[Inkomstskattesats 2022]]-12.64</f>
        <v>9.110000000000003</v>
      </c>
      <c r="F249" s="14">
        <v>5132359.78</v>
      </c>
      <c r="G249" s="14">
        <f>Tasaus[[#This Row],[Kommunalskatt (debiterad), €]]*100/Tasaus[[#This Row],[Inkomstskattesats 2022]]</f>
        <v>23597056.45977011</v>
      </c>
      <c r="H249" s="272">
        <f>Tasaus[[#This Row],[Beskattningsbar inkomst (kommunalskatt), €]]*($E$11/100)</f>
        <v>1739103.0610850574</v>
      </c>
      <c r="I249" s="14">
        <v>864170.22998590267</v>
      </c>
      <c r="J249" s="15">
        <v>300113.49995000003</v>
      </c>
      <c r="K249" s="15">
        <f>SUM(Tasaus[[#This Row],[Kalkylerad kommunalskatt, €]:[Kalkylerad fastighetsskatt, €]])</f>
        <v>2903386.7910209601</v>
      </c>
      <c r="L249" s="15">
        <f>Tasaus[[#This Row],[Kalkylerad skatteinkomst sammanlagt, €]]/Tasaus[[#This Row],[Invånarantal 31.12.2021]]</f>
        <v>1453.8742068207112</v>
      </c>
      <c r="M249" s="34">
        <f>$L$11-Tasaus[[#This Row],[Kalkylerad skatteinkomst sammanlagt, €/invånare (=utjämningsgräns)]]</f>
        <v>503.07579317928889</v>
      </c>
      <c r="N249" s="377">
        <f>IF(Tasaus[[#This Row],[Differens = utjämningsgränsen - kalkylerad skatteinkomst, €/inv]]&gt;0,(Tasaus[[#This Row],[Differens = utjämningsgränsen - kalkylerad skatteinkomst, €/inv]]*$B$7),(Tasaus[[#This Row],[Differens = utjämningsgränsen - kalkylerad skatteinkomst, €/inv]]*$B$8))</f>
        <v>452.76821386136004</v>
      </c>
      <c r="O249" s="378">
        <f>Tasaus[[#This Row],[Utjämning,  €/invånare]]*Tasaus[[#This Row],[Invånarantal 31.12.2021]]</f>
        <v>904178.12308113603</v>
      </c>
      <c r="Q249" s="116"/>
      <c r="R249" s="117"/>
      <c r="S249" s="118"/>
    </row>
    <row r="250" spans="1:19">
      <c r="A250" s="269">
        <v>761</v>
      </c>
      <c r="B250" s="13" t="s">
        <v>241</v>
      </c>
      <c r="C250" s="270">
        <v>8563</v>
      </c>
      <c r="D250" s="271">
        <v>20.5</v>
      </c>
      <c r="E250" s="271">
        <f>Tasaus[[#This Row],[Inkomstskattesats 2022]]-12.64</f>
        <v>7.8599999999999994</v>
      </c>
      <c r="F250" s="14">
        <v>27153008.050000001</v>
      </c>
      <c r="G250" s="14">
        <f>Tasaus[[#This Row],[Kommunalskatt (debiterad), €]]*100/Tasaus[[#This Row],[Inkomstskattesats 2022]]</f>
        <v>132453697.80487806</v>
      </c>
      <c r="H250" s="272">
        <f>Tasaus[[#This Row],[Beskattningsbar inkomst (kommunalskatt), €]]*($E$11/100)</f>
        <v>9761837.5282195155</v>
      </c>
      <c r="I250" s="14">
        <v>1397516.0236334512</v>
      </c>
      <c r="J250" s="15">
        <v>1190936.34855</v>
      </c>
      <c r="K250" s="15">
        <f>SUM(Tasaus[[#This Row],[Kalkylerad kommunalskatt, €]:[Kalkylerad fastighetsskatt, €]])</f>
        <v>12350289.900402967</v>
      </c>
      <c r="L250" s="15">
        <f>Tasaus[[#This Row],[Kalkylerad skatteinkomst sammanlagt, €]]/Tasaus[[#This Row],[Invånarantal 31.12.2021]]</f>
        <v>1442.2854023593329</v>
      </c>
      <c r="M250" s="34">
        <f>$L$11-Tasaus[[#This Row],[Kalkylerad skatteinkomst sammanlagt, €/invånare (=utjämningsgräns)]]</f>
        <v>514.66459764066713</v>
      </c>
      <c r="N250" s="377">
        <f>IF(Tasaus[[#This Row],[Differens = utjämningsgränsen - kalkylerad skatteinkomst, €/inv]]&gt;0,(Tasaus[[#This Row],[Differens = utjämningsgränsen - kalkylerad skatteinkomst, €/inv]]*$B$7),(Tasaus[[#This Row],[Differens = utjämningsgränsen - kalkylerad skatteinkomst, €/inv]]*$B$8))</f>
        <v>463.19813787660041</v>
      </c>
      <c r="O250" s="378">
        <f>Tasaus[[#This Row],[Utjämning,  €/invånare]]*Tasaus[[#This Row],[Invånarantal 31.12.2021]]</f>
        <v>3966365.6546373293</v>
      </c>
      <c r="Q250" s="116"/>
      <c r="R250" s="117"/>
      <c r="S250" s="118"/>
    </row>
    <row r="251" spans="1:19">
      <c r="A251" s="269">
        <v>762</v>
      </c>
      <c r="B251" s="13" t="s">
        <v>242</v>
      </c>
      <c r="C251" s="270">
        <v>3777</v>
      </c>
      <c r="D251" s="271">
        <v>21.25</v>
      </c>
      <c r="E251" s="271">
        <f>Tasaus[[#This Row],[Inkomstskattesats 2022]]-12.64</f>
        <v>8.61</v>
      </c>
      <c r="F251" s="14">
        <v>10595392.52</v>
      </c>
      <c r="G251" s="14">
        <f>Tasaus[[#This Row],[Kommunalskatt (debiterad), €]]*100/Tasaus[[#This Row],[Inkomstskattesats 2022]]</f>
        <v>49860670.682352938</v>
      </c>
      <c r="H251" s="272">
        <f>Tasaus[[#This Row],[Beskattningsbar inkomst (kommunalskatt), €]]*($E$11/100)</f>
        <v>3674731.4292894122</v>
      </c>
      <c r="I251" s="14">
        <v>1770600.2018582954</v>
      </c>
      <c r="J251" s="15">
        <v>516714.62125000008</v>
      </c>
      <c r="K251" s="15">
        <f>SUM(Tasaus[[#This Row],[Kalkylerad kommunalskatt, €]:[Kalkylerad fastighetsskatt, €]])</f>
        <v>5962046.2523977077</v>
      </c>
      <c r="L251" s="15">
        <f>Tasaus[[#This Row],[Kalkylerad skatteinkomst sammanlagt, €]]/Tasaus[[#This Row],[Invånarantal 31.12.2021]]</f>
        <v>1578.5137019850961</v>
      </c>
      <c r="M251" s="34">
        <f>$L$11-Tasaus[[#This Row],[Kalkylerad skatteinkomst sammanlagt, €/invånare (=utjämningsgräns)]]</f>
        <v>378.43629801490397</v>
      </c>
      <c r="N251" s="377">
        <f>IF(Tasaus[[#This Row],[Differens = utjämningsgränsen - kalkylerad skatteinkomst, €/inv]]&gt;0,(Tasaus[[#This Row],[Differens = utjämningsgränsen - kalkylerad skatteinkomst, €/inv]]*$B$7),(Tasaus[[#This Row],[Differens = utjämningsgränsen - kalkylerad skatteinkomst, €/inv]]*$B$8))</f>
        <v>340.59266821341356</v>
      </c>
      <c r="O251" s="378">
        <f>Tasaus[[#This Row],[Utjämning,  €/invånare]]*Tasaus[[#This Row],[Invånarantal 31.12.2021]]</f>
        <v>1286418.507842063</v>
      </c>
      <c r="Q251" s="116"/>
      <c r="R251" s="117"/>
      <c r="S251" s="118"/>
    </row>
    <row r="252" spans="1:19">
      <c r="A252" s="269">
        <v>765</v>
      </c>
      <c r="B252" s="13" t="s">
        <v>243</v>
      </c>
      <c r="C252" s="270">
        <v>10348</v>
      </c>
      <c r="D252" s="271">
        <v>19.75</v>
      </c>
      <c r="E252" s="271">
        <f>Tasaus[[#This Row],[Inkomstskattesats 2022]]-12.64</f>
        <v>7.1099999999999994</v>
      </c>
      <c r="F252" s="14">
        <v>35125120.409999996</v>
      </c>
      <c r="G252" s="14">
        <f>Tasaus[[#This Row],[Kommunalskatt (debiterad), €]]*100/Tasaus[[#This Row],[Inkomstskattesats 2022]]</f>
        <v>177848710.93670884</v>
      </c>
      <c r="H252" s="272">
        <f>Tasaus[[#This Row],[Beskattningsbar inkomst (kommunalskatt), €]]*($E$11/100)</f>
        <v>13107449.996035444</v>
      </c>
      <c r="I252" s="14">
        <v>2879304.9802579707</v>
      </c>
      <c r="J252" s="15">
        <v>2298002.1295500002</v>
      </c>
      <c r="K252" s="15">
        <f>SUM(Tasaus[[#This Row],[Kalkylerad kommunalskatt, €]:[Kalkylerad fastighetsskatt, €]])</f>
        <v>18284757.105843414</v>
      </c>
      <c r="L252" s="15">
        <f>Tasaus[[#This Row],[Kalkylerad skatteinkomst sammanlagt, €]]/Tasaus[[#This Row],[Invånarantal 31.12.2021]]</f>
        <v>1766.9846449404149</v>
      </c>
      <c r="M252" s="34">
        <f>$L$11-Tasaus[[#This Row],[Kalkylerad skatteinkomst sammanlagt, €/invånare (=utjämningsgräns)]]</f>
        <v>189.96535505958514</v>
      </c>
      <c r="N252" s="377">
        <f>IF(Tasaus[[#This Row],[Differens = utjämningsgränsen - kalkylerad skatteinkomst, €/inv]]&gt;0,(Tasaus[[#This Row],[Differens = utjämningsgränsen - kalkylerad skatteinkomst, €/inv]]*$B$7),(Tasaus[[#This Row],[Differens = utjämningsgränsen - kalkylerad skatteinkomst, €/inv]]*$B$8))</f>
        <v>170.96881955362662</v>
      </c>
      <c r="O252" s="378">
        <f>Tasaus[[#This Row],[Utjämning,  €/invånare]]*Tasaus[[#This Row],[Invånarantal 31.12.2021]]</f>
        <v>1769185.3447409282</v>
      </c>
      <c r="Q252" s="116"/>
      <c r="R252" s="117"/>
      <c r="S252" s="118"/>
    </row>
    <row r="253" spans="1:19">
      <c r="A253" s="269">
        <v>768</v>
      </c>
      <c r="B253" s="13" t="s">
        <v>244</v>
      </c>
      <c r="C253" s="270">
        <v>2430</v>
      </c>
      <c r="D253" s="271">
        <v>21</v>
      </c>
      <c r="E253" s="271">
        <f>Tasaus[[#This Row],[Inkomstskattesats 2022]]-12.64</f>
        <v>8.36</v>
      </c>
      <c r="F253" s="14">
        <v>6594662.1900000004</v>
      </c>
      <c r="G253" s="14">
        <f>Tasaus[[#This Row],[Kommunalskatt (debiterad), €]]*100/Tasaus[[#This Row],[Inkomstskattesats 2022]]</f>
        <v>31403153.285714287</v>
      </c>
      <c r="H253" s="272">
        <f>Tasaus[[#This Row],[Beskattningsbar inkomst (kommunalskatt), €]]*($E$11/100)</f>
        <v>2314412.3971571433</v>
      </c>
      <c r="I253" s="14">
        <v>999513.62340562965</v>
      </c>
      <c r="J253" s="15">
        <v>593326.72975000006</v>
      </c>
      <c r="K253" s="15">
        <f>SUM(Tasaus[[#This Row],[Kalkylerad kommunalskatt, €]:[Kalkylerad fastighetsskatt, €]])</f>
        <v>3907252.750312773</v>
      </c>
      <c r="L253" s="15">
        <f>Tasaus[[#This Row],[Kalkylerad skatteinkomst sammanlagt, €]]/Tasaus[[#This Row],[Invånarantal 31.12.2021]]</f>
        <v>1607.9229425155445</v>
      </c>
      <c r="M253" s="34">
        <f>$L$11-Tasaus[[#This Row],[Kalkylerad skatteinkomst sammanlagt, €/invånare (=utjämningsgräns)]]</f>
        <v>349.02705748445555</v>
      </c>
      <c r="N253" s="377">
        <f>IF(Tasaus[[#This Row],[Differens = utjämningsgränsen - kalkylerad skatteinkomst, €/inv]]&gt;0,(Tasaus[[#This Row],[Differens = utjämningsgränsen - kalkylerad skatteinkomst, €/inv]]*$B$7),(Tasaus[[#This Row],[Differens = utjämningsgränsen - kalkylerad skatteinkomst, €/inv]]*$B$8))</f>
        <v>314.12435173601</v>
      </c>
      <c r="O253" s="378">
        <f>Tasaus[[#This Row],[Utjämning,  €/invånare]]*Tasaus[[#This Row],[Invånarantal 31.12.2021]]</f>
        <v>763322.17471850431</v>
      </c>
      <c r="Q253" s="116"/>
      <c r="R253" s="117"/>
      <c r="S253" s="118"/>
    </row>
    <row r="254" spans="1:19">
      <c r="A254" s="269">
        <v>777</v>
      </c>
      <c r="B254" s="13" t="s">
        <v>245</v>
      </c>
      <c r="C254" s="270">
        <v>7508</v>
      </c>
      <c r="D254" s="271">
        <v>21.5</v>
      </c>
      <c r="E254" s="271">
        <f>Tasaus[[#This Row],[Inkomstskattesats 2022]]-12.64</f>
        <v>8.86</v>
      </c>
      <c r="F254" s="14">
        <v>22623495.98</v>
      </c>
      <c r="G254" s="14">
        <f>Tasaus[[#This Row],[Kommunalskatt (debiterad), €]]*100/Tasaus[[#This Row],[Inkomstskattesats 2022]]</f>
        <v>105225562.69767442</v>
      </c>
      <c r="H254" s="272">
        <f>Tasaus[[#This Row],[Beskattningsbar inkomst (kommunalskatt), €]]*($E$11/100)</f>
        <v>7755123.9708186062</v>
      </c>
      <c r="I254" s="14">
        <v>2573013.5190534182</v>
      </c>
      <c r="J254" s="15">
        <v>953305.52540000016</v>
      </c>
      <c r="K254" s="15">
        <f>SUM(Tasaus[[#This Row],[Kalkylerad kommunalskatt, €]:[Kalkylerad fastighetsskatt, €]])</f>
        <v>11281443.015272023</v>
      </c>
      <c r="L254" s="15">
        <f>Tasaus[[#This Row],[Kalkylerad skatteinkomst sammanlagt, €]]/Tasaus[[#This Row],[Invånarantal 31.12.2021]]</f>
        <v>1502.5896397538656</v>
      </c>
      <c r="M254" s="34">
        <f>$L$11-Tasaus[[#This Row],[Kalkylerad skatteinkomst sammanlagt, €/invånare (=utjämningsgräns)]]</f>
        <v>454.36036024613441</v>
      </c>
      <c r="N254" s="377">
        <f>IF(Tasaus[[#This Row],[Differens = utjämningsgränsen - kalkylerad skatteinkomst, €/inv]]&gt;0,(Tasaus[[#This Row],[Differens = utjämningsgränsen - kalkylerad skatteinkomst, €/inv]]*$B$7),(Tasaus[[#This Row],[Differens = utjämningsgränsen - kalkylerad skatteinkomst, €/inv]]*$B$8))</f>
        <v>408.92432422152098</v>
      </c>
      <c r="O254" s="378">
        <f>Tasaus[[#This Row],[Utjämning,  €/invånare]]*Tasaus[[#This Row],[Invånarantal 31.12.2021]]</f>
        <v>3070203.8262551795</v>
      </c>
      <c r="Q254" s="116"/>
      <c r="R254" s="117"/>
      <c r="S254" s="118"/>
    </row>
    <row r="255" spans="1:19">
      <c r="A255" s="269">
        <v>778</v>
      </c>
      <c r="B255" s="13" t="s">
        <v>246</v>
      </c>
      <c r="C255" s="270">
        <v>6891</v>
      </c>
      <c r="D255" s="271">
        <v>21.75</v>
      </c>
      <c r="E255" s="271">
        <f>Tasaus[[#This Row],[Inkomstskattesats 2022]]-12.64</f>
        <v>9.11</v>
      </c>
      <c r="F255" s="14">
        <v>22055597.649999999</v>
      </c>
      <c r="G255" s="14">
        <f>Tasaus[[#This Row],[Kommunalskatt (debiterad), €]]*100/Tasaus[[#This Row],[Inkomstskattesats 2022]]</f>
        <v>101405046.66666667</v>
      </c>
      <c r="H255" s="272">
        <f>Tasaus[[#This Row],[Beskattningsbar inkomst (kommunalskatt), €]]*($E$11/100)</f>
        <v>7473551.9393333355</v>
      </c>
      <c r="I255" s="14">
        <v>1558297.2533960862</v>
      </c>
      <c r="J255" s="15">
        <v>865211.31784999999</v>
      </c>
      <c r="K255" s="15">
        <f>SUM(Tasaus[[#This Row],[Kalkylerad kommunalskatt, €]:[Kalkylerad fastighetsskatt, €]])</f>
        <v>9897060.5105794203</v>
      </c>
      <c r="L255" s="15">
        <f>Tasaus[[#This Row],[Kalkylerad skatteinkomst sammanlagt, €]]/Tasaus[[#This Row],[Invånarantal 31.12.2021]]</f>
        <v>1436.2299391350195</v>
      </c>
      <c r="M255" s="34">
        <f>$L$11-Tasaus[[#This Row],[Kalkylerad skatteinkomst sammanlagt, €/invånare (=utjämningsgräns)]]</f>
        <v>520.7200608649805</v>
      </c>
      <c r="N255" s="377">
        <f>IF(Tasaus[[#This Row],[Differens = utjämningsgränsen - kalkylerad skatteinkomst, €/inv]]&gt;0,(Tasaus[[#This Row],[Differens = utjämningsgränsen - kalkylerad skatteinkomst, €/inv]]*$B$7),(Tasaus[[#This Row],[Differens = utjämningsgränsen - kalkylerad skatteinkomst, €/inv]]*$B$8))</f>
        <v>468.64805477848245</v>
      </c>
      <c r="O255" s="378">
        <f>Tasaus[[#This Row],[Utjämning,  €/invånare]]*Tasaus[[#This Row],[Invånarantal 31.12.2021]]</f>
        <v>3229453.7454785225</v>
      </c>
      <c r="Q255" s="116"/>
      <c r="R255" s="117"/>
      <c r="S255" s="118"/>
    </row>
    <row r="256" spans="1:19">
      <c r="A256" s="269">
        <v>781</v>
      </c>
      <c r="B256" s="13" t="s">
        <v>247</v>
      </c>
      <c r="C256" s="270">
        <v>3584</v>
      </c>
      <c r="D256" s="271">
        <v>19</v>
      </c>
      <c r="E256" s="271">
        <f>Tasaus[[#This Row],[Inkomstskattesats 2022]]-12.64</f>
        <v>6.3599999999999994</v>
      </c>
      <c r="F256" s="14">
        <v>9508307.5500000007</v>
      </c>
      <c r="G256" s="14">
        <f>Tasaus[[#This Row],[Kommunalskatt (debiterad), €]]*100/Tasaus[[#This Row],[Inkomstskattesats 2022]]</f>
        <v>50043723.947368428</v>
      </c>
      <c r="H256" s="272">
        <f>Tasaus[[#This Row],[Beskattningsbar inkomst (kommunalskatt), €]]*($E$11/100)</f>
        <v>3688222.4549210537</v>
      </c>
      <c r="I256" s="14">
        <v>1270355.3386442505</v>
      </c>
      <c r="J256" s="15">
        <v>1214802.3977000003</v>
      </c>
      <c r="K256" s="15">
        <f>SUM(Tasaus[[#This Row],[Kalkylerad kommunalskatt, €]:[Kalkylerad fastighetsskatt, €]])</f>
        <v>6173380.1912653046</v>
      </c>
      <c r="L256" s="15">
        <f>Tasaus[[#This Row],[Kalkylerad skatteinkomst sammanlagt, €]]/Tasaus[[#This Row],[Invånarantal 31.12.2021]]</f>
        <v>1722.483312295007</v>
      </c>
      <c r="M256" s="34">
        <f>$L$11-Tasaus[[#This Row],[Kalkylerad skatteinkomst sammanlagt, €/invånare (=utjämningsgräns)]]</f>
        <v>234.46668770499309</v>
      </c>
      <c r="N256" s="377">
        <f>IF(Tasaus[[#This Row],[Differens = utjämningsgränsen - kalkylerad skatteinkomst, €/inv]]&gt;0,(Tasaus[[#This Row],[Differens = utjämningsgränsen - kalkylerad skatteinkomst, €/inv]]*$B$7),(Tasaus[[#This Row],[Differens = utjämningsgränsen - kalkylerad skatteinkomst, €/inv]]*$B$8))</f>
        <v>211.02001893449378</v>
      </c>
      <c r="O256" s="378">
        <f>Tasaus[[#This Row],[Utjämning,  €/invånare]]*Tasaus[[#This Row],[Invånarantal 31.12.2021]]</f>
        <v>756295.74786122574</v>
      </c>
      <c r="Q256" s="116"/>
      <c r="R256" s="117"/>
      <c r="S256" s="118"/>
    </row>
    <row r="257" spans="1:19">
      <c r="A257" s="269">
        <v>783</v>
      </c>
      <c r="B257" s="13" t="s">
        <v>248</v>
      </c>
      <c r="C257" s="270">
        <v>6588</v>
      </c>
      <c r="D257" s="271">
        <v>21.5</v>
      </c>
      <c r="E257" s="271">
        <f>Tasaus[[#This Row],[Inkomstskattesats 2022]]-12.64</f>
        <v>8.86</v>
      </c>
      <c r="F257" s="14">
        <v>25123341.469999999</v>
      </c>
      <c r="G257" s="14">
        <f>Tasaus[[#This Row],[Kommunalskatt (debiterad), €]]*100/Tasaus[[#This Row],[Inkomstskattesats 2022]]</f>
        <v>116852751.02325581</v>
      </c>
      <c r="H257" s="272">
        <f>Tasaus[[#This Row],[Beskattningsbar inkomst (kommunalskatt), €]]*($E$11/100)</f>
        <v>8612047.7504139543</v>
      </c>
      <c r="I257" s="14">
        <v>1352157.5334045936</v>
      </c>
      <c r="J257" s="15">
        <v>1194220.5971500003</v>
      </c>
      <c r="K257" s="15">
        <f>SUM(Tasaus[[#This Row],[Kalkylerad kommunalskatt, €]:[Kalkylerad fastighetsskatt, €]])</f>
        <v>11158425.880968548</v>
      </c>
      <c r="L257" s="15">
        <f>Tasaus[[#This Row],[Kalkylerad skatteinkomst sammanlagt, €]]/Tasaus[[#This Row],[Invånarantal 31.12.2021]]</f>
        <v>1693.7501337232161</v>
      </c>
      <c r="M257" s="34">
        <f>$L$11-Tasaus[[#This Row],[Kalkylerad skatteinkomst sammanlagt, €/invånare (=utjämningsgräns)]]</f>
        <v>263.19986627678395</v>
      </c>
      <c r="N257" s="377">
        <f>IF(Tasaus[[#This Row],[Differens = utjämningsgränsen - kalkylerad skatteinkomst, €/inv]]&gt;0,(Tasaus[[#This Row],[Differens = utjämningsgränsen - kalkylerad skatteinkomst, €/inv]]*$B$7),(Tasaus[[#This Row],[Differens = utjämningsgränsen - kalkylerad skatteinkomst, €/inv]]*$B$8))</f>
        <v>236.87987964910556</v>
      </c>
      <c r="O257" s="378">
        <f>Tasaus[[#This Row],[Utjämning,  €/invånare]]*Tasaus[[#This Row],[Invånarantal 31.12.2021]]</f>
        <v>1560564.6471283075</v>
      </c>
      <c r="Q257" s="116"/>
      <c r="R257" s="117"/>
      <c r="S257" s="118"/>
    </row>
    <row r="258" spans="1:19">
      <c r="A258" s="269">
        <v>785</v>
      </c>
      <c r="B258" s="13" t="s">
        <v>249</v>
      </c>
      <c r="C258" s="270">
        <v>2673</v>
      </c>
      <c r="D258" s="271">
        <v>21</v>
      </c>
      <c r="E258" s="271">
        <f>Tasaus[[#This Row],[Inkomstskattesats 2022]]-12.64</f>
        <v>8.36</v>
      </c>
      <c r="F258" s="14">
        <v>7700889.25</v>
      </c>
      <c r="G258" s="14">
        <f>Tasaus[[#This Row],[Kommunalskatt (debiterad), €]]*100/Tasaus[[#This Row],[Inkomstskattesats 2022]]</f>
        <v>36670901.190476194</v>
      </c>
      <c r="H258" s="272">
        <f>Tasaus[[#This Row],[Beskattningsbar inkomst (kommunalskatt), €]]*($E$11/100)</f>
        <v>2702645.4177380959</v>
      </c>
      <c r="I258" s="14">
        <v>602254.66306298587</v>
      </c>
      <c r="J258" s="15">
        <v>716581.26930000004</v>
      </c>
      <c r="K258" s="15">
        <f>SUM(Tasaus[[#This Row],[Kalkylerad kommunalskatt, €]:[Kalkylerad fastighetsskatt, €]])</f>
        <v>4021481.3501010817</v>
      </c>
      <c r="L258" s="15">
        <f>Tasaus[[#This Row],[Kalkylerad skatteinkomst sammanlagt, €]]/Tasaus[[#This Row],[Invånarantal 31.12.2021]]</f>
        <v>1504.4823606812877</v>
      </c>
      <c r="M258" s="34">
        <f>$L$11-Tasaus[[#This Row],[Kalkylerad skatteinkomst sammanlagt, €/invånare (=utjämningsgräns)]]</f>
        <v>452.46763931871237</v>
      </c>
      <c r="N258" s="377">
        <f>IF(Tasaus[[#This Row],[Differens = utjämningsgränsen - kalkylerad skatteinkomst, €/inv]]&gt;0,(Tasaus[[#This Row],[Differens = utjämningsgränsen - kalkylerad skatteinkomst, €/inv]]*$B$7),(Tasaus[[#This Row],[Differens = utjämningsgränsen - kalkylerad skatteinkomst, €/inv]]*$B$8))</f>
        <v>407.22087538684116</v>
      </c>
      <c r="O258" s="378">
        <f>Tasaus[[#This Row],[Utjämning,  €/invånare]]*Tasaus[[#This Row],[Invånarantal 31.12.2021]]</f>
        <v>1088501.3999090265</v>
      </c>
      <c r="Q258" s="116"/>
      <c r="R258" s="117"/>
      <c r="S258" s="118"/>
    </row>
    <row r="259" spans="1:19">
      <c r="A259" s="269">
        <v>790</v>
      </c>
      <c r="B259" s="13" t="s">
        <v>250</v>
      </c>
      <c r="C259" s="270">
        <v>23998</v>
      </c>
      <c r="D259" s="271">
        <v>21.5</v>
      </c>
      <c r="E259" s="271">
        <f>Tasaus[[#This Row],[Inkomstskattesats 2022]]-12.64</f>
        <v>8.86</v>
      </c>
      <c r="F259" s="14">
        <v>80743267.340000004</v>
      </c>
      <c r="G259" s="14">
        <f>Tasaus[[#This Row],[Kommunalskatt (debiterad), €]]*100/Tasaus[[#This Row],[Inkomstskattesats 2022]]</f>
        <v>375550080.6511628</v>
      </c>
      <c r="H259" s="272">
        <f>Tasaus[[#This Row],[Beskattningsbar inkomst (kommunalskatt), €]]*($E$11/100)</f>
        <v>27678040.943990704</v>
      </c>
      <c r="I259" s="14">
        <v>4937245.7798915897</v>
      </c>
      <c r="J259" s="15">
        <v>3416129.8406500001</v>
      </c>
      <c r="K259" s="15">
        <f>SUM(Tasaus[[#This Row],[Kalkylerad kommunalskatt, €]:[Kalkylerad fastighetsskatt, €]])</f>
        <v>36031416.564532295</v>
      </c>
      <c r="L259" s="15">
        <f>Tasaus[[#This Row],[Kalkylerad skatteinkomst sammanlagt, €]]/Tasaus[[#This Row],[Invånarantal 31.12.2021]]</f>
        <v>1501.4341430340985</v>
      </c>
      <c r="M259" s="34">
        <f>$L$11-Tasaus[[#This Row],[Kalkylerad skatteinkomst sammanlagt, €/invånare (=utjämningsgräns)]]</f>
        <v>455.51585696590155</v>
      </c>
      <c r="N259" s="377">
        <f>IF(Tasaus[[#This Row],[Differens = utjämningsgränsen - kalkylerad skatteinkomst, €/inv]]&gt;0,(Tasaus[[#This Row],[Differens = utjämningsgränsen - kalkylerad skatteinkomst, €/inv]]*$B$7),(Tasaus[[#This Row],[Differens = utjämningsgränsen - kalkylerad skatteinkomst, €/inv]]*$B$8))</f>
        <v>409.96427126931138</v>
      </c>
      <c r="O259" s="378">
        <f>Tasaus[[#This Row],[Utjämning,  €/invånare]]*Tasaus[[#This Row],[Invånarantal 31.12.2021]]</f>
        <v>9838322.5819209348</v>
      </c>
      <c r="Q259" s="116"/>
      <c r="R259" s="117"/>
      <c r="S259" s="118"/>
    </row>
    <row r="260" spans="1:19">
      <c r="A260" s="269">
        <v>791</v>
      </c>
      <c r="B260" s="13" t="s">
        <v>251</v>
      </c>
      <c r="C260" s="270">
        <v>5131</v>
      </c>
      <c r="D260" s="271">
        <v>21.75</v>
      </c>
      <c r="E260" s="271">
        <f>Tasaus[[#This Row],[Inkomstskattesats 2022]]-12.64</f>
        <v>9.11</v>
      </c>
      <c r="F260" s="14">
        <v>14432873.619999999</v>
      </c>
      <c r="G260" s="14">
        <f>Tasaus[[#This Row],[Kommunalskatt (debiterad), €]]*100/Tasaus[[#This Row],[Inkomstskattesats 2022]]</f>
        <v>66358039.632183909</v>
      </c>
      <c r="H260" s="272">
        <f>Tasaus[[#This Row],[Beskattningsbar inkomst (kommunalskatt), €]]*($E$11/100)</f>
        <v>4890587.5208919551</v>
      </c>
      <c r="I260" s="14">
        <v>1181322.1900079863</v>
      </c>
      <c r="J260" s="15">
        <v>729457.65835000004</v>
      </c>
      <c r="K260" s="15">
        <f>SUM(Tasaus[[#This Row],[Kalkylerad kommunalskatt, €]:[Kalkylerad fastighetsskatt, €]])</f>
        <v>6801367.3692499418</v>
      </c>
      <c r="L260" s="15">
        <f>Tasaus[[#This Row],[Kalkylerad skatteinkomst sammanlagt, €]]/Tasaus[[#This Row],[Invånarantal 31.12.2021]]</f>
        <v>1325.5442154063421</v>
      </c>
      <c r="M260" s="34">
        <f>$L$11-Tasaus[[#This Row],[Kalkylerad skatteinkomst sammanlagt, €/invånare (=utjämningsgräns)]]</f>
        <v>631.40578459365793</v>
      </c>
      <c r="N260" s="377">
        <f>IF(Tasaus[[#This Row],[Differens = utjämningsgränsen - kalkylerad skatteinkomst, €/inv]]&gt;0,(Tasaus[[#This Row],[Differens = utjämningsgränsen - kalkylerad skatteinkomst, €/inv]]*$B$7),(Tasaus[[#This Row],[Differens = utjämningsgränsen - kalkylerad skatteinkomst, €/inv]]*$B$8))</f>
        <v>568.26520613429216</v>
      </c>
      <c r="O260" s="378">
        <f>Tasaus[[#This Row],[Utjämning,  €/invånare]]*Tasaus[[#This Row],[Invånarantal 31.12.2021]]</f>
        <v>2915768.7726750532</v>
      </c>
      <c r="Q260" s="116"/>
      <c r="R260" s="117"/>
      <c r="S260" s="118"/>
    </row>
    <row r="261" spans="1:19">
      <c r="A261" s="269">
        <v>831</v>
      </c>
      <c r="B261" s="13" t="s">
        <v>252</v>
      </c>
      <c r="C261" s="270">
        <v>4595</v>
      </c>
      <c r="D261" s="271">
        <v>21</v>
      </c>
      <c r="E261" s="271">
        <f>Tasaus[[#This Row],[Inkomstskattesats 2022]]-12.64</f>
        <v>8.36</v>
      </c>
      <c r="F261" s="14">
        <v>18685608.199999999</v>
      </c>
      <c r="G261" s="14">
        <f>Tasaus[[#This Row],[Kommunalskatt (debiterad), €]]*100/Tasaus[[#This Row],[Inkomstskattesats 2022]]</f>
        <v>88979086.666666672</v>
      </c>
      <c r="H261" s="272">
        <f>Tasaus[[#This Row],[Beskattningsbar inkomst (kommunalskatt), €]]*($E$11/100)</f>
        <v>6557758.6873333352</v>
      </c>
      <c r="I261" s="14">
        <v>559089.33853130485</v>
      </c>
      <c r="J261" s="15">
        <v>937678.03214999998</v>
      </c>
      <c r="K261" s="15">
        <f>SUM(Tasaus[[#This Row],[Kalkylerad kommunalskatt, €]:[Kalkylerad fastighetsskatt, €]])</f>
        <v>8054526.0580146406</v>
      </c>
      <c r="L261" s="15">
        <f>Tasaus[[#This Row],[Kalkylerad skatteinkomst sammanlagt, €]]/Tasaus[[#This Row],[Invånarantal 31.12.2021]]</f>
        <v>1752.8892400467118</v>
      </c>
      <c r="M261" s="34">
        <f>$L$11-Tasaus[[#This Row],[Kalkylerad skatteinkomst sammanlagt, €/invånare (=utjämningsgräns)]]</f>
        <v>204.0607599532882</v>
      </c>
      <c r="N261" s="377">
        <f>IF(Tasaus[[#This Row],[Differens = utjämningsgränsen - kalkylerad skatteinkomst, €/inv]]&gt;0,(Tasaus[[#This Row],[Differens = utjämningsgränsen - kalkylerad skatteinkomst, €/inv]]*$B$7),(Tasaus[[#This Row],[Differens = utjämningsgränsen - kalkylerad skatteinkomst, €/inv]]*$B$8))</f>
        <v>183.65468395795938</v>
      </c>
      <c r="O261" s="378">
        <f>Tasaus[[#This Row],[Utjämning,  €/invånare]]*Tasaus[[#This Row],[Invånarantal 31.12.2021]]</f>
        <v>843893.27278682333</v>
      </c>
      <c r="Q261" s="116"/>
      <c r="R261" s="117"/>
      <c r="S261" s="118"/>
    </row>
    <row r="262" spans="1:19">
      <c r="A262" s="269">
        <v>832</v>
      </c>
      <c r="B262" s="13" t="s">
        <v>253</v>
      </c>
      <c r="C262" s="270">
        <v>3913</v>
      </c>
      <c r="D262" s="271">
        <v>20.5</v>
      </c>
      <c r="E262" s="271">
        <f>Tasaus[[#This Row],[Inkomstskattesats 2022]]-12.64</f>
        <v>7.8599999999999994</v>
      </c>
      <c r="F262" s="14">
        <v>10562314.220000001</v>
      </c>
      <c r="G262" s="14">
        <f>Tasaus[[#This Row],[Kommunalskatt (debiterad), €]]*100/Tasaus[[#This Row],[Inkomstskattesats 2022]]</f>
        <v>51523484.000000007</v>
      </c>
      <c r="H262" s="272">
        <f>Tasaus[[#This Row],[Beskattningsbar inkomst (kommunalskatt), €]]*($E$11/100)</f>
        <v>3797280.7708000015</v>
      </c>
      <c r="I262" s="14">
        <v>1289551.1296242001</v>
      </c>
      <c r="J262" s="15">
        <v>528888.27265000006</v>
      </c>
      <c r="K262" s="15">
        <f>SUM(Tasaus[[#This Row],[Kalkylerad kommunalskatt, €]:[Kalkylerad fastighetsskatt, €]])</f>
        <v>5615720.1730742007</v>
      </c>
      <c r="L262" s="15">
        <f>Tasaus[[#This Row],[Kalkylerad skatteinkomst sammanlagt, €]]/Tasaus[[#This Row],[Invånarantal 31.12.2021]]</f>
        <v>1435.1444347237928</v>
      </c>
      <c r="M262" s="34">
        <f>$L$11-Tasaus[[#This Row],[Kalkylerad skatteinkomst sammanlagt, €/invånare (=utjämningsgräns)]]</f>
        <v>521.80556527620729</v>
      </c>
      <c r="N262" s="377">
        <f>IF(Tasaus[[#This Row],[Differens = utjämningsgränsen - kalkylerad skatteinkomst, €/inv]]&gt;0,(Tasaus[[#This Row],[Differens = utjämningsgränsen - kalkylerad skatteinkomst, €/inv]]*$B$7),(Tasaus[[#This Row],[Differens = utjämningsgränsen - kalkylerad skatteinkomst, €/inv]]*$B$8))</f>
        <v>469.62500874858659</v>
      </c>
      <c r="O262" s="378">
        <f>Tasaus[[#This Row],[Utjämning,  €/invånare]]*Tasaus[[#This Row],[Invånarantal 31.12.2021]]</f>
        <v>1837642.6592332195</v>
      </c>
      <c r="Q262" s="116"/>
      <c r="R262" s="117"/>
    </row>
    <row r="263" spans="1:19">
      <c r="A263" s="269">
        <v>833</v>
      </c>
      <c r="B263" s="13" t="s">
        <v>892</v>
      </c>
      <c r="C263" s="270">
        <v>1677</v>
      </c>
      <c r="D263" s="271">
        <v>19.5</v>
      </c>
      <c r="E263" s="271">
        <f>Tasaus[[#This Row],[Inkomstskattesats 2022]]-12.64</f>
        <v>6.8599999999999994</v>
      </c>
      <c r="F263" s="14">
        <v>5471183.21</v>
      </c>
      <c r="G263" s="14">
        <f>Tasaus[[#This Row],[Kommunalskatt (debiterad), €]]*100/Tasaus[[#This Row],[Inkomstskattesats 2022]]</f>
        <v>28057349.794871796</v>
      </c>
      <c r="H263" s="272">
        <f>Tasaus[[#This Row],[Beskattningsbar inkomst (kommunalskatt), €]]*($E$11/100)</f>
        <v>2067826.6798820519</v>
      </c>
      <c r="I263" s="14">
        <v>220401.97030692207</v>
      </c>
      <c r="J263" s="15">
        <v>575140.56075000006</v>
      </c>
      <c r="K263" s="15">
        <f>SUM(Tasaus[[#This Row],[Kalkylerad kommunalskatt, €]:[Kalkylerad fastighetsskatt, €]])</f>
        <v>2863369.2109389743</v>
      </c>
      <c r="L263" s="15">
        <f>Tasaus[[#This Row],[Kalkylerad skatteinkomst sammanlagt, €]]/Tasaus[[#This Row],[Invånarantal 31.12.2021]]</f>
        <v>1707.4354269165024</v>
      </c>
      <c r="M263" s="34">
        <f>$L$11-Tasaus[[#This Row],[Kalkylerad skatteinkomst sammanlagt, €/invånare (=utjämningsgräns)]]</f>
        <v>249.51457308349768</v>
      </c>
      <c r="N263" s="377">
        <f>IF(Tasaus[[#This Row],[Differens = utjämningsgränsen - kalkylerad skatteinkomst, €/inv]]&gt;0,(Tasaus[[#This Row],[Differens = utjämningsgränsen - kalkylerad skatteinkomst, €/inv]]*$B$7),(Tasaus[[#This Row],[Differens = utjämningsgränsen - kalkylerad skatteinkomst, €/inv]]*$B$8))</f>
        <v>224.56311577514791</v>
      </c>
      <c r="O263" s="378">
        <f>Tasaus[[#This Row],[Utjämning,  €/invånare]]*Tasaus[[#This Row],[Invånarantal 31.12.2021]]</f>
        <v>376592.34515492304</v>
      </c>
      <c r="Q263" s="116"/>
      <c r="R263" s="117"/>
    </row>
    <row r="264" spans="1:19">
      <c r="A264" s="269">
        <v>834</v>
      </c>
      <c r="B264" s="13" t="s">
        <v>255</v>
      </c>
      <c r="C264" s="270">
        <v>5967</v>
      </c>
      <c r="D264" s="271">
        <v>21.250000000000004</v>
      </c>
      <c r="E264" s="271">
        <f>Tasaus[[#This Row],[Inkomstskattesats 2022]]-12.64</f>
        <v>8.610000000000003</v>
      </c>
      <c r="F264" s="14">
        <v>22113134.079999998</v>
      </c>
      <c r="G264" s="14">
        <f>Tasaus[[#This Row],[Kommunalskatt (debiterad), €]]*100/Tasaus[[#This Row],[Inkomstskattesats 2022]]</f>
        <v>104061807.43529411</v>
      </c>
      <c r="H264" s="272">
        <f>Tasaus[[#This Row],[Beskattningsbar inkomst (kommunalskatt), €]]*($E$11/100)</f>
        <v>7669355.2079811776</v>
      </c>
      <c r="I264" s="14">
        <v>1237249.3581581551</v>
      </c>
      <c r="J264" s="15">
        <v>997599.4127000001</v>
      </c>
      <c r="K264" s="15">
        <f>SUM(Tasaus[[#This Row],[Kalkylerad kommunalskatt, €]:[Kalkylerad fastighetsskatt, €]])</f>
        <v>9904203.9788393322</v>
      </c>
      <c r="L264" s="15">
        <f>Tasaus[[#This Row],[Kalkylerad skatteinkomst sammanlagt, €]]/Tasaus[[#This Row],[Invånarantal 31.12.2021]]</f>
        <v>1659.8297266363888</v>
      </c>
      <c r="M264" s="34">
        <f>$L$11-Tasaus[[#This Row],[Kalkylerad skatteinkomst sammanlagt, €/invånare (=utjämningsgräns)]]</f>
        <v>297.1202733636112</v>
      </c>
      <c r="N264" s="377">
        <f>IF(Tasaus[[#This Row],[Differens = utjämningsgränsen - kalkylerad skatteinkomst, €/inv]]&gt;0,(Tasaus[[#This Row],[Differens = utjämningsgränsen - kalkylerad skatteinkomst, €/inv]]*$B$7),(Tasaus[[#This Row],[Differens = utjämningsgränsen - kalkylerad skatteinkomst, €/inv]]*$B$8))</f>
        <v>267.40824602725007</v>
      </c>
      <c r="O264" s="378">
        <f>Tasaus[[#This Row],[Utjämning,  €/invånare]]*Tasaus[[#This Row],[Invånarantal 31.12.2021]]</f>
        <v>1595625.0040446012</v>
      </c>
      <c r="Q264" s="116"/>
      <c r="R264" s="117"/>
    </row>
    <row r="265" spans="1:19">
      <c r="A265" s="269">
        <v>837</v>
      </c>
      <c r="B265" s="13" t="s">
        <v>893</v>
      </c>
      <c r="C265" s="270">
        <v>244223</v>
      </c>
      <c r="D265" s="271">
        <v>20.25</v>
      </c>
      <c r="E265" s="271">
        <f>Tasaus[[#This Row],[Inkomstskattesats 2022]]-12.64</f>
        <v>7.6099999999999994</v>
      </c>
      <c r="F265" s="14">
        <v>966749179.13</v>
      </c>
      <c r="G265" s="14">
        <f>Tasaus[[#This Row],[Kommunalskatt (debiterad), €]]*100/Tasaus[[#This Row],[Inkomstskattesats 2022]]</f>
        <v>4774070020.3950615</v>
      </c>
      <c r="H265" s="272">
        <f>Tasaus[[#This Row],[Beskattningsbar inkomst (kommunalskatt), €]]*($E$11/100)</f>
        <v>351848960.50311613</v>
      </c>
      <c r="I265" s="14">
        <v>83489519.234238386</v>
      </c>
      <c r="J265" s="15">
        <v>41220724.95525001</v>
      </c>
      <c r="K265" s="15">
        <f>SUM(Tasaus[[#This Row],[Kalkylerad kommunalskatt, €]:[Kalkylerad fastighetsskatt, €]])</f>
        <v>476559204.69260454</v>
      </c>
      <c r="L265" s="15">
        <f>Tasaus[[#This Row],[Kalkylerad skatteinkomst sammanlagt, €]]/Tasaus[[#This Row],[Invånarantal 31.12.2021]]</f>
        <v>1951.3281087064058</v>
      </c>
      <c r="M265" s="34">
        <f>$L$11-Tasaus[[#This Row],[Kalkylerad skatteinkomst sammanlagt, €/invånare (=utjämningsgräns)]]</f>
        <v>5.6218912935942171</v>
      </c>
      <c r="N265" s="377">
        <f>IF(Tasaus[[#This Row],[Differens = utjämningsgränsen - kalkylerad skatteinkomst, €/inv]]&gt;0,(Tasaus[[#This Row],[Differens = utjämningsgränsen - kalkylerad skatteinkomst, €/inv]]*$B$7),(Tasaus[[#This Row],[Differens = utjämningsgränsen - kalkylerad skatteinkomst, €/inv]]*$B$8))</f>
        <v>5.0597021642347952</v>
      </c>
      <c r="O265" s="378">
        <f>Tasaus[[#This Row],[Utjämning,  €/invånare]]*Tasaus[[#This Row],[Invånarantal 31.12.2021]]</f>
        <v>1235695.6416559145</v>
      </c>
      <c r="Q265" s="116"/>
      <c r="R265" s="117"/>
    </row>
    <row r="266" spans="1:19">
      <c r="A266" s="269">
        <v>844</v>
      </c>
      <c r="B266" s="13" t="s">
        <v>257</v>
      </c>
      <c r="C266" s="270">
        <v>1479</v>
      </c>
      <c r="D266" s="271">
        <v>21.5</v>
      </c>
      <c r="E266" s="271">
        <f>Tasaus[[#This Row],[Inkomstskattesats 2022]]-12.64</f>
        <v>8.86</v>
      </c>
      <c r="F266" s="14">
        <v>4062658.45</v>
      </c>
      <c r="G266" s="14">
        <f>Tasaus[[#This Row],[Kommunalskatt (debiterad), €]]*100/Tasaus[[#This Row],[Inkomstskattesats 2022]]</f>
        <v>18896085.813953489</v>
      </c>
      <c r="H266" s="272">
        <f>Tasaus[[#This Row],[Beskattningsbar inkomst (kommunalskatt), €]]*($E$11/100)</f>
        <v>1392641.5244883725</v>
      </c>
      <c r="I266" s="14">
        <v>412186.91580513556</v>
      </c>
      <c r="J266" s="15">
        <v>254281.15960000001</v>
      </c>
      <c r="K266" s="15">
        <f>SUM(Tasaus[[#This Row],[Kalkylerad kommunalskatt, €]:[Kalkylerad fastighetsskatt, €]])</f>
        <v>2059109.599893508</v>
      </c>
      <c r="L266" s="15">
        <f>Tasaus[[#This Row],[Kalkylerad skatteinkomst sammanlagt, €]]/Tasaus[[#This Row],[Invånarantal 31.12.2021]]</f>
        <v>1392.2309667975037</v>
      </c>
      <c r="M266" s="34">
        <f>$L$11-Tasaus[[#This Row],[Kalkylerad skatteinkomst sammanlagt, €/invånare (=utjämningsgräns)]]</f>
        <v>564.71903320249635</v>
      </c>
      <c r="N266" s="377">
        <f>IF(Tasaus[[#This Row],[Differens = utjämningsgränsen - kalkylerad skatteinkomst, €/inv]]&gt;0,(Tasaus[[#This Row],[Differens = utjämningsgränsen - kalkylerad skatteinkomst, €/inv]]*$B$7),(Tasaus[[#This Row],[Differens = utjämningsgränsen - kalkylerad skatteinkomst, €/inv]]*$B$8))</f>
        <v>508.24712988224672</v>
      </c>
      <c r="O266" s="378">
        <f>Tasaus[[#This Row],[Utjämning,  €/invånare]]*Tasaus[[#This Row],[Invånarantal 31.12.2021]]</f>
        <v>751697.50509584288</v>
      </c>
      <c r="Q266" s="116"/>
      <c r="R266" s="117"/>
    </row>
    <row r="267" spans="1:19">
      <c r="A267" s="269">
        <v>845</v>
      </c>
      <c r="B267" s="13" t="s">
        <v>258</v>
      </c>
      <c r="C267" s="270">
        <v>2882</v>
      </c>
      <c r="D267" s="271">
        <v>20</v>
      </c>
      <c r="E267" s="271">
        <f>Tasaus[[#This Row],[Inkomstskattesats 2022]]-12.64</f>
        <v>7.3599999999999994</v>
      </c>
      <c r="F267" s="14">
        <v>8823423.9800000004</v>
      </c>
      <c r="G267" s="14">
        <f>Tasaus[[#This Row],[Kommunalskatt (debiterad), €]]*100/Tasaus[[#This Row],[Inkomstskattesats 2022]]</f>
        <v>44117119.899999999</v>
      </c>
      <c r="H267" s="272">
        <f>Tasaus[[#This Row],[Beskattningsbar inkomst (kommunalskatt), €]]*($E$11/100)</f>
        <v>3251431.7366300006</v>
      </c>
      <c r="I267" s="14">
        <v>532988.68278567248</v>
      </c>
      <c r="J267" s="15">
        <v>461055.89384999999</v>
      </c>
      <c r="K267" s="15">
        <f>SUM(Tasaus[[#This Row],[Kalkylerad kommunalskatt, €]:[Kalkylerad fastighetsskatt, €]])</f>
        <v>4245476.3132656729</v>
      </c>
      <c r="L267" s="15">
        <f>Tasaus[[#This Row],[Kalkylerad skatteinkomst sammanlagt, €]]/Tasaus[[#This Row],[Invånarantal 31.12.2021]]</f>
        <v>1473.1007332635922</v>
      </c>
      <c r="M267" s="34">
        <f>$L$11-Tasaus[[#This Row],[Kalkylerad skatteinkomst sammanlagt, €/invånare (=utjämningsgräns)]]</f>
        <v>483.8492667364078</v>
      </c>
      <c r="N267" s="377">
        <f>IF(Tasaus[[#This Row],[Differens = utjämningsgränsen - kalkylerad skatteinkomst, €/inv]]&gt;0,(Tasaus[[#This Row],[Differens = utjämningsgränsen - kalkylerad skatteinkomst, €/inv]]*$B$7),(Tasaus[[#This Row],[Differens = utjämningsgränsen - kalkylerad skatteinkomst, €/inv]]*$B$8))</f>
        <v>435.46434006276701</v>
      </c>
      <c r="O267" s="378">
        <f>Tasaus[[#This Row],[Utjämning,  €/invånare]]*Tasaus[[#This Row],[Invånarantal 31.12.2021]]</f>
        <v>1255008.2280608944</v>
      </c>
      <c r="Q267" s="116"/>
      <c r="R267" s="117"/>
    </row>
    <row r="268" spans="1:19">
      <c r="A268" s="269">
        <v>846</v>
      </c>
      <c r="B268" s="13" t="s">
        <v>894</v>
      </c>
      <c r="C268" s="270">
        <v>4952</v>
      </c>
      <c r="D268" s="271">
        <v>22.5</v>
      </c>
      <c r="E268" s="271">
        <f>Tasaus[[#This Row],[Inkomstskattesats 2022]]-12.64</f>
        <v>9.86</v>
      </c>
      <c r="F268" s="14">
        <v>15539290.51</v>
      </c>
      <c r="G268" s="14">
        <f>Tasaus[[#This Row],[Kommunalskatt (debiterad), €]]*100/Tasaus[[#This Row],[Inkomstskattesats 2022]]</f>
        <v>69063513.377777785</v>
      </c>
      <c r="H268" s="272">
        <f>Tasaus[[#This Row],[Beskattningsbar inkomst (kommunalskatt), €]]*($E$11/100)</f>
        <v>5089980.9359422242</v>
      </c>
      <c r="I268" s="14">
        <v>851928.90250245214</v>
      </c>
      <c r="J268" s="15">
        <v>586560.61735000007</v>
      </c>
      <c r="K268" s="15">
        <f>SUM(Tasaus[[#This Row],[Kalkylerad kommunalskatt, €]:[Kalkylerad fastighetsskatt, €]])</f>
        <v>6528470.4557946762</v>
      </c>
      <c r="L268" s="15">
        <f>Tasaus[[#This Row],[Kalkylerad skatteinkomst sammanlagt, €]]/Tasaus[[#This Row],[Invånarantal 31.12.2021]]</f>
        <v>1318.3502535934322</v>
      </c>
      <c r="M268" s="34">
        <f>$L$11-Tasaus[[#This Row],[Kalkylerad skatteinkomst sammanlagt, €/invånare (=utjämningsgräns)]]</f>
        <v>638.59974640656787</v>
      </c>
      <c r="N268" s="377">
        <f>IF(Tasaus[[#This Row],[Differens = utjämningsgränsen - kalkylerad skatteinkomst, €/inv]]&gt;0,(Tasaus[[#This Row],[Differens = utjämningsgränsen - kalkylerad skatteinkomst, €/inv]]*$B$7),(Tasaus[[#This Row],[Differens = utjämningsgränsen - kalkylerad skatteinkomst, €/inv]]*$B$8))</f>
        <v>574.73977176591109</v>
      </c>
      <c r="O268" s="378">
        <f>Tasaus[[#This Row],[Utjämning,  €/invånare]]*Tasaus[[#This Row],[Invånarantal 31.12.2021]]</f>
        <v>2846111.3497847915</v>
      </c>
      <c r="Q268" s="116"/>
      <c r="R268" s="117"/>
    </row>
    <row r="269" spans="1:19">
      <c r="A269" s="269">
        <v>848</v>
      </c>
      <c r="B269" s="13" t="s">
        <v>260</v>
      </c>
      <c r="C269" s="270">
        <v>4241</v>
      </c>
      <c r="D269" s="271">
        <v>21.75</v>
      </c>
      <c r="E269" s="271">
        <f>Tasaus[[#This Row],[Inkomstskattesats 2022]]-12.64</f>
        <v>9.11</v>
      </c>
      <c r="F269" s="14">
        <v>12027552.220000001</v>
      </c>
      <c r="G269" s="14">
        <f>Tasaus[[#This Row],[Kommunalskatt (debiterad), €]]*100/Tasaus[[#This Row],[Inkomstskattesats 2022]]</f>
        <v>55299090.666666664</v>
      </c>
      <c r="H269" s="272">
        <f>Tasaus[[#This Row],[Beskattningsbar inkomst (kommunalskatt), €]]*($E$11/100)</f>
        <v>4075542.982133334</v>
      </c>
      <c r="I269" s="14">
        <v>862363.93438909168</v>
      </c>
      <c r="J269" s="15">
        <v>521222.29560000001</v>
      </c>
      <c r="K269" s="15">
        <f>SUM(Tasaus[[#This Row],[Kalkylerad kommunalskatt, €]:[Kalkylerad fastighetsskatt, €]])</f>
        <v>5459129.2121224254</v>
      </c>
      <c r="L269" s="15">
        <f>Tasaus[[#This Row],[Kalkylerad skatteinkomst sammanlagt, €]]/Tasaus[[#This Row],[Invånarantal 31.12.2021]]</f>
        <v>1287.2268833111118</v>
      </c>
      <c r="M269" s="34">
        <f>$L$11-Tasaus[[#This Row],[Kalkylerad skatteinkomst sammanlagt, €/invånare (=utjämningsgräns)]]</f>
        <v>669.72311668888824</v>
      </c>
      <c r="N269" s="377">
        <f>IF(Tasaus[[#This Row],[Differens = utjämningsgränsen - kalkylerad skatteinkomst, €/inv]]&gt;0,(Tasaus[[#This Row],[Differens = utjämningsgränsen - kalkylerad skatteinkomst, €/inv]]*$B$7),(Tasaus[[#This Row],[Differens = utjämningsgränsen - kalkylerad skatteinkomst, €/inv]]*$B$8))</f>
        <v>602.75080501999946</v>
      </c>
      <c r="O269" s="378">
        <f>Tasaus[[#This Row],[Utjämning,  €/invånare]]*Tasaus[[#This Row],[Invånarantal 31.12.2021]]</f>
        <v>2556266.1640898176</v>
      </c>
      <c r="Q269" s="116"/>
      <c r="R269" s="117"/>
    </row>
    <row r="270" spans="1:19">
      <c r="A270" s="269">
        <v>849</v>
      </c>
      <c r="B270" s="13" t="s">
        <v>261</v>
      </c>
      <c r="C270" s="270">
        <v>2938</v>
      </c>
      <c r="D270" s="271">
        <v>21.75</v>
      </c>
      <c r="E270" s="271">
        <f>Tasaus[[#This Row],[Inkomstskattesats 2022]]-12.64</f>
        <v>9.11</v>
      </c>
      <c r="F270" s="14">
        <v>8366437.3399999999</v>
      </c>
      <c r="G270" s="14">
        <f>Tasaus[[#This Row],[Kommunalskatt (debiterad), €]]*100/Tasaus[[#This Row],[Inkomstskattesats 2022]]</f>
        <v>38466378.574712642</v>
      </c>
      <c r="H270" s="272">
        <f>Tasaus[[#This Row],[Beskattningsbar inkomst (kommunalskatt), €]]*($E$11/100)</f>
        <v>2834972.1009563222</v>
      </c>
      <c r="I270" s="14">
        <v>740378.83187079371</v>
      </c>
      <c r="J270" s="15">
        <v>374606.26649999997</v>
      </c>
      <c r="K270" s="15">
        <f>SUM(Tasaus[[#This Row],[Kalkylerad kommunalskatt, €]:[Kalkylerad fastighetsskatt, €]])</f>
        <v>3949957.1993271159</v>
      </c>
      <c r="L270" s="15">
        <f>Tasaus[[#This Row],[Kalkylerad skatteinkomst sammanlagt, €]]/Tasaus[[#This Row],[Invånarantal 31.12.2021]]</f>
        <v>1344.4374402066426</v>
      </c>
      <c r="M270" s="34">
        <f>$L$11-Tasaus[[#This Row],[Kalkylerad skatteinkomst sammanlagt, €/invånare (=utjämningsgräns)]]</f>
        <v>612.51255979335747</v>
      </c>
      <c r="N270" s="377">
        <f>IF(Tasaus[[#This Row],[Differens = utjämningsgränsen - kalkylerad skatteinkomst, €/inv]]&gt;0,(Tasaus[[#This Row],[Differens = utjämningsgränsen - kalkylerad skatteinkomst, €/inv]]*$B$7),(Tasaus[[#This Row],[Differens = utjämningsgränsen - kalkylerad skatteinkomst, €/inv]]*$B$8))</f>
        <v>551.26130381402174</v>
      </c>
      <c r="O270" s="378">
        <f>Tasaus[[#This Row],[Utjämning,  €/invånare]]*Tasaus[[#This Row],[Invånarantal 31.12.2021]]</f>
        <v>1619605.710605596</v>
      </c>
      <c r="Q270" s="116"/>
      <c r="R270" s="117"/>
    </row>
    <row r="271" spans="1:19">
      <c r="A271" s="269">
        <v>850</v>
      </c>
      <c r="B271" s="13" t="s">
        <v>262</v>
      </c>
      <c r="C271" s="270">
        <v>2387</v>
      </c>
      <c r="D271" s="271">
        <v>21</v>
      </c>
      <c r="E271" s="271">
        <f>Tasaus[[#This Row],[Inkomstskattesats 2022]]-12.64</f>
        <v>8.36</v>
      </c>
      <c r="F271" s="14">
        <v>7641123.8799999999</v>
      </c>
      <c r="G271" s="14">
        <f>Tasaus[[#This Row],[Kommunalskatt (debiterad), €]]*100/Tasaus[[#This Row],[Inkomstskattesats 2022]]</f>
        <v>36386304.190476194</v>
      </c>
      <c r="H271" s="272">
        <f>Tasaus[[#This Row],[Beskattningsbar inkomst (kommunalskatt), €]]*($E$11/100)</f>
        <v>2681670.618838096</v>
      </c>
      <c r="I271" s="14">
        <v>599050.404693246</v>
      </c>
      <c r="J271" s="15">
        <v>376275.63990000001</v>
      </c>
      <c r="K271" s="15">
        <f>SUM(Tasaus[[#This Row],[Kalkylerad kommunalskatt, €]:[Kalkylerad fastighetsskatt, €]])</f>
        <v>3656996.6634313418</v>
      </c>
      <c r="L271" s="15">
        <f>Tasaus[[#This Row],[Kalkylerad skatteinkomst sammanlagt, €]]/Tasaus[[#This Row],[Invånarantal 31.12.2021]]</f>
        <v>1532.0471987563226</v>
      </c>
      <c r="M271" s="34">
        <f>$L$11-Tasaus[[#This Row],[Kalkylerad skatteinkomst sammanlagt, €/invånare (=utjämningsgräns)]]</f>
        <v>424.90280124367746</v>
      </c>
      <c r="N271" s="377">
        <f>IF(Tasaus[[#This Row],[Differens = utjämningsgränsen - kalkylerad skatteinkomst, €/inv]]&gt;0,(Tasaus[[#This Row],[Differens = utjämningsgränsen - kalkylerad skatteinkomst, €/inv]]*$B$7),(Tasaus[[#This Row],[Differens = utjämningsgränsen - kalkylerad skatteinkomst, €/inv]]*$B$8))</f>
        <v>382.4125211193097</v>
      </c>
      <c r="O271" s="378">
        <f>Tasaus[[#This Row],[Utjämning,  €/invånare]]*Tasaus[[#This Row],[Invånarantal 31.12.2021]]</f>
        <v>912818.68791179231</v>
      </c>
      <c r="Q271" s="116"/>
      <c r="R271" s="117"/>
    </row>
    <row r="272" spans="1:19">
      <c r="A272" s="269">
        <v>851</v>
      </c>
      <c r="B272" s="13" t="s">
        <v>895</v>
      </c>
      <c r="C272" s="270">
        <v>21333</v>
      </c>
      <c r="D272" s="271">
        <v>21</v>
      </c>
      <c r="E272" s="271">
        <f>Tasaus[[#This Row],[Inkomstskattesats 2022]]-12.64</f>
        <v>8.36</v>
      </c>
      <c r="F272" s="14">
        <v>81981422.700000003</v>
      </c>
      <c r="G272" s="14">
        <f>Tasaus[[#This Row],[Kommunalskatt (debiterad), €]]*100/Tasaus[[#This Row],[Inkomstskattesats 2022]]</f>
        <v>390387727.14285713</v>
      </c>
      <c r="H272" s="272">
        <f>Tasaus[[#This Row],[Beskattningsbar inkomst (kommunalskatt), €]]*($E$11/100)</f>
        <v>28771575.490428578</v>
      </c>
      <c r="I272" s="14">
        <v>2999004.0321832006</v>
      </c>
      <c r="J272" s="15">
        <v>3308112.1794500002</v>
      </c>
      <c r="K272" s="15">
        <f>SUM(Tasaus[[#This Row],[Kalkylerad kommunalskatt, €]:[Kalkylerad fastighetsskatt, €]])</f>
        <v>35078691.70206178</v>
      </c>
      <c r="L272" s="15">
        <f>Tasaus[[#This Row],[Kalkylerad skatteinkomst sammanlagt, €]]/Tasaus[[#This Row],[Invånarantal 31.12.2021]]</f>
        <v>1644.3393663367449</v>
      </c>
      <c r="M272" s="34">
        <f>$L$11-Tasaus[[#This Row],[Kalkylerad skatteinkomst sammanlagt, €/invånare (=utjämningsgräns)]]</f>
        <v>312.61063366325516</v>
      </c>
      <c r="N272" s="377">
        <f>IF(Tasaus[[#This Row],[Differens = utjämningsgränsen - kalkylerad skatteinkomst, €/inv]]&gt;0,(Tasaus[[#This Row],[Differens = utjämningsgränsen - kalkylerad skatteinkomst, €/inv]]*$B$7),(Tasaus[[#This Row],[Differens = utjämningsgränsen - kalkylerad skatteinkomst, €/inv]]*$B$8))</f>
        <v>281.34957029692964</v>
      </c>
      <c r="O272" s="378">
        <f>Tasaus[[#This Row],[Utjämning,  €/invånare]]*Tasaus[[#This Row],[Invånarantal 31.12.2021]]</f>
        <v>6002030.3831444001</v>
      </c>
      <c r="Q272" s="116"/>
      <c r="R272" s="117"/>
    </row>
    <row r="273" spans="1:18">
      <c r="A273" s="269">
        <v>853</v>
      </c>
      <c r="B273" s="13" t="s">
        <v>896</v>
      </c>
      <c r="C273" s="270">
        <v>195137</v>
      </c>
      <c r="D273" s="271">
        <v>19.5</v>
      </c>
      <c r="E273" s="271">
        <f>Tasaus[[#This Row],[Inkomstskattesats 2022]]-12.64</f>
        <v>6.8599999999999994</v>
      </c>
      <c r="F273" s="14">
        <v>704814228.74000001</v>
      </c>
      <c r="G273" s="14">
        <f>Tasaus[[#This Row],[Kommunalskatt (debiterad), €]]*100/Tasaus[[#This Row],[Inkomstskattesats 2022]]</f>
        <v>3614431942.2564101</v>
      </c>
      <c r="H273" s="272">
        <f>Tasaus[[#This Row],[Beskattningsbar inkomst (kommunalskatt), €]]*($E$11/100)</f>
        <v>266383634.14429748</v>
      </c>
      <c r="I273" s="14">
        <v>110825116.1032763</v>
      </c>
      <c r="J273" s="15">
        <v>34781829.200300008</v>
      </c>
      <c r="K273" s="15">
        <f>SUM(Tasaus[[#This Row],[Kalkylerad kommunalskatt, €]:[Kalkylerad fastighetsskatt, €]])</f>
        <v>411990579.44787383</v>
      </c>
      <c r="L273" s="15">
        <f>Tasaus[[#This Row],[Kalkylerad skatteinkomst sammanlagt, €]]/Tasaus[[#This Row],[Invånarantal 31.12.2021]]</f>
        <v>2111.2888865149807</v>
      </c>
      <c r="M273" s="34">
        <f>$L$11-Tasaus[[#This Row],[Kalkylerad skatteinkomst sammanlagt, €/invånare (=utjämningsgräns)]]</f>
        <v>-154.33888651498069</v>
      </c>
      <c r="N273" s="377">
        <f>IF(Tasaus[[#This Row],[Differens = utjämningsgränsen - kalkylerad skatteinkomst, €/inv]]&gt;0,(Tasaus[[#This Row],[Differens = utjämningsgränsen - kalkylerad skatteinkomst, €/inv]]*$B$7),(Tasaus[[#This Row],[Differens = utjämningsgränsen - kalkylerad skatteinkomst, €/inv]]*$B$8))</f>
        <v>-15.433888651498069</v>
      </c>
      <c r="O273" s="378">
        <f>Tasaus[[#This Row],[Utjämning,  €/invånare]]*Tasaus[[#This Row],[Invånarantal 31.12.2021]]</f>
        <v>-3011722.7297873786</v>
      </c>
      <c r="Q273" s="116"/>
      <c r="R273" s="117"/>
    </row>
    <row r="274" spans="1:18">
      <c r="A274" s="269">
        <v>854</v>
      </c>
      <c r="B274" s="13" t="s">
        <v>265</v>
      </c>
      <c r="C274" s="270">
        <v>3296</v>
      </c>
      <c r="D274" s="271">
        <v>21.25</v>
      </c>
      <c r="E274" s="271">
        <f>Tasaus[[#This Row],[Inkomstskattesats 2022]]-12.64</f>
        <v>8.61</v>
      </c>
      <c r="F274" s="14">
        <v>10674504.35</v>
      </c>
      <c r="G274" s="14">
        <f>Tasaus[[#This Row],[Kommunalskatt (debiterad), €]]*100/Tasaus[[#This Row],[Inkomstskattesats 2022]]</f>
        <v>50232961.647058822</v>
      </c>
      <c r="H274" s="272">
        <f>Tasaus[[#This Row],[Beskattningsbar inkomst (kommunalskatt), €]]*($E$11/100)</f>
        <v>3702169.2733882358</v>
      </c>
      <c r="I274" s="14">
        <v>788367.49770507251</v>
      </c>
      <c r="J274" s="15">
        <v>497221.86235000001</v>
      </c>
      <c r="K274" s="15">
        <f>SUM(Tasaus[[#This Row],[Kalkylerad kommunalskatt, €]:[Kalkylerad fastighetsskatt, €]])</f>
        <v>4987758.6334433081</v>
      </c>
      <c r="L274" s="15">
        <f>Tasaus[[#This Row],[Kalkylerad skatteinkomst sammanlagt, €]]/Tasaus[[#This Row],[Invånarantal 31.12.2021]]</f>
        <v>1513.2762844184795</v>
      </c>
      <c r="M274" s="34">
        <f>$L$11-Tasaus[[#This Row],[Kalkylerad skatteinkomst sammanlagt, €/invånare (=utjämningsgräns)]]</f>
        <v>443.67371558152058</v>
      </c>
      <c r="N274" s="377">
        <f>IF(Tasaus[[#This Row],[Differens = utjämningsgränsen - kalkylerad skatteinkomst, €/inv]]&gt;0,(Tasaus[[#This Row],[Differens = utjämningsgränsen - kalkylerad skatteinkomst, €/inv]]*$B$7),(Tasaus[[#This Row],[Differens = utjämningsgränsen - kalkylerad skatteinkomst, €/inv]]*$B$8))</f>
        <v>399.30634402336852</v>
      </c>
      <c r="O274" s="378">
        <f>Tasaus[[#This Row],[Utjämning,  €/invånare]]*Tasaus[[#This Row],[Invånarantal 31.12.2021]]</f>
        <v>1316113.7099010227</v>
      </c>
      <c r="Q274" s="116"/>
      <c r="R274" s="117"/>
    </row>
    <row r="275" spans="1:18">
      <c r="A275" s="269">
        <v>857</v>
      </c>
      <c r="B275" s="13" t="s">
        <v>266</v>
      </c>
      <c r="C275" s="270">
        <v>2420</v>
      </c>
      <c r="D275" s="271">
        <v>22</v>
      </c>
      <c r="E275" s="271">
        <f>Tasaus[[#This Row],[Inkomstskattesats 2022]]-12.64</f>
        <v>9.36</v>
      </c>
      <c r="F275" s="14">
        <v>6888704.8300000001</v>
      </c>
      <c r="G275" s="14">
        <f>Tasaus[[#This Row],[Kommunalskatt (debiterad), €]]*100/Tasaus[[#This Row],[Inkomstskattesats 2022]]</f>
        <v>31312294.681818184</v>
      </c>
      <c r="H275" s="272">
        <f>Tasaus[[#This Row],[Beskattningsbar inkomst (kommunalskatt), €]]*($E$11/100)</f>
        <v>2307716.1180500006</v>
      </c>
      <c r="I275" s="14">
        <v>734318.76876017463</v>
      </c>
      <c r="J275" s="15">
        <v>442563.49400000006</v>
      </c>
      <c r="K275" s="15">
        <f>SUM(Tasaus[[#This Row],[Kalkylerad kommunalskatt, €]:[Kalkylerad fastighetsskatt, €]])</f>
        <v>3484598.3808101751</v>
      </c>
      <c r="L275" s="15">
        <f>Tasaus[[#This Row],[Kalkylerad skatteinkomst sammanlagt, €]]/Tasaus[[#This Row],[Invånarantal 31.12.2021]]</f>
        <v>1439.9166862851964</v>
      </c>
      <c r="M275" s="34">
        <f>$L$11-Tasaus[[#This Row],[Kalkylerad skatteinkomst sammanlagt, €/invånare (=utjämningsgräns)]]</f>
        <v>517.03331371480363</v>
      </c>
      <c r="N275" s="377">
        <f>IF(Tasaus[[#This Row],[Differens = utjämningsgränsen - kalkylerad skatteinkomst, €/inv]]&gt;0,(Tasaus[[#This Row],[Differens = utjämningsgränsen - kalkylerad skatteinkomst, €/inv]]*$B$7),(Tasaus[[#This Row],[Differens = utjämningsgränsen - kalkylerad skatteinkomst, €/inv]]*$B$8))</f>
        <v>465.32998234332325</v>
      </c>
      <c r="O275" s="378">
        <f>Tasaus[[#This Row],[Utjämning,  €/invånare]]*Tasaus[[#This Row],[Invånarantal 31.12.2021]]</f>
        <v>1126098.5572708424</v>
      </c>
      <c r="Q275" s="116"/>
      <c r="R275" s="117"/>
    </row>
    <row r="276" spans="1:18">
      <c r="A276" s="269">
        <v>858</v>
      </c>
      <c r="B276" s="13" t="s">
        <v>897</v>
      </c>
      <c r="C276" s="270">
        <v>39718</v>
      </c>
      <c r="D276" s="271">
        <v>19.75</v>
      </c>
      <c r="E276" s="271">
        <f>Tasaus[[#This Row],[Inkomstskattesats 2022]]-12.64</f>
        <v>7.1099999999999994</v>
      </c>
      <c r="F276" s="14">
        <v>191678980.00999999</v>
      </c>
      <c r="G276" s="14">
        <f>Tasaus[[#This Row],[Kommunalskatt (debiterad), €]]*100/Tasaus[[#This Row],[Inkomstskattesats 2022]]</f>
        <v>970526481.06329119</v>
      </c>
      <c r="H276" s="272">
        <f>Tasaus[[#This Row],[Beskattningsbar inkomst (kommunalskatt), €]]*($E$11/100)</f>
        <v>71527801.654364571</v>
      </c>
      <c r="I276" s="14">
        <v>8208534.9405596703</v>
      </c>
      <c r="J276" s="15">
        <v>6993220.448950001</v>
      </c>
      <c r="K276" s="15">
        <f>SUM(Tasaus[[#This Row],[Kalkylerad kommunalskatt, €]:[Kalkylerad fastighetsskatt, €]])</f>
        <v>86729557.043874249</v>
      </c>
      <c r="L276" s="15">
        <f>Tasaus[[#This Row],[Kalkylerad skatteinkomst sammanlagt, €]]/Tasaus[[#This Row],[Invånarantal 31.12.2021]]</f>
        <v>2183.6335425719885</v>
      </c>
      <c r="M276" s="34">
        <f>$L$11-Tasaus[[#This Row],[Kalkylerad skatteinkomst sammanlagt, €/invånare (=utjämningsgräns)]]</f>
        <v>-226.68354257198848</v>
      </c>
      <c r="N276" s="377">
        <f>IF(Tasaus[[#This Row],[Differens = utjämningsgränsen - kalkylerad skatteinkomst, €/inv]]&gt;0,(Tasaus[[#This Row],[Differens = utjämningsgränsen - kalkylerad skatteinkomst, €/inv]]*$B$7),(Tasaus[[#This Row],[Differens = utjämningsgränsen - kalkylerad skatteinkomst, €/inv]]*$B$8))</f>
        <v>-22.66835425719885</v>
      </c>
      <c r="O276" s="378">
        <f>Tasaus[[#This Row],[Utjämning,  €/invånare]]*Tasaus[[#This Row],[Invånarantal 31.12.2021]]</f>
        <v>-900341.69438742392</v>
      </c>
      <c r="Q276" s="116"/>
      <c r="R276" s="117"/>
    </row>
    <row r="277" spans="1:18">
      <c r="A277" s="269">
        <v>859</v>
      </c>
      <c r="B277" s="13" t="s">
        <v>268</v>
      </c>
      <c r="C277" s="270">
        <v>6593</v>
      </c>
      <c r="D277" s="271">
        <v>22.000000000000004</v>
      </c>
      <c r="E277" s="271">
        <f>Tasaus[[#This Row],[Inkomstskattesats 2022]]-12.64</f>
        <v>9.360000000000003</v>
      </c>
      <c r="F277" s="14">
        <v>20245485.510000002</v>
      </c>
      <c r="G277" s="14">
        <f>Tasaus[[#This Row],[Kommunalskatt (debiterad), €]]*100/Tasaus[[#This Row],[Inkomstskattesats 2022]]</f>
        <v>92024934.136363626</v>
      </c>
      <c r="H277" s="272">
        <f>Tasaus[[#This Row],[Beskattningsbar inkomst (kommunalskatt), €]]*($E$11/100)</f>
        <v>6782237.6458500009</v>
      </c>
      <c r="I277" s="14">
        <v>524106.90278917132</v>
      </c>
      <c r="J277" s="15">
        <v>459864.72570000001</v>
      </c>
      <c r="K277" s="15">
        <f>SUM(Tasaus[[#This Row],[Kalkylerad kommunalskatt, €]:[Kalkylerad fastighetsskatt, €]])</f>
        <v>7766209.274339173</v>
      </c>
      <c r="L277" s="15">
        <f>Tasaus[[#This Row],[Kalkylerad skatteinkomst sammanlagt, €]]/Tasaus[[#This Row],[Invånarantal 31.12.2021]]</f>
        <v>1177.9477133837665</v>
      </c>
      <c r="M277" s="34">
        <f>$L$11-Tasaus[[#This Row],[Kalkylerad skatteinkomst sammanlagt, €/invånare (=utjämningsgräns)]]</f>
        <v>779.0022866162335</v>
      </c>
      <c r="N277" s="377">
        <f>IF(Tasaus[[#This Row],[Differens = utjämningsgränsen - kalkylerad skatteinkomst, €/inv]]&gt;0,(Tasaus[[#This Row],[Differens = utjämningsgränsen - kalkylerad skatteinkomst, €/inv]]*$B$7),(Tasaus[[#This Row],[Differens = utjämningsgränsen - kalkylerad skatteinkomst, €/inv]]*$B$8))</f>
        <v>701.10205795461013</v>
      </c>
      <c r="O277" s="378">
        <f>Tasaus[[#This Row],[Utjämning,  €/invånare]]*Tasaus[[#This Row],[Invånarantal 31.12.2021]]</f>
        <v>4622365.8680947442</v>
      </c>
      <c r="Q277" s="116"/>
      <c r="R277" s="117"/>
    </row>
    <row r="278" spans="1:18">
      <c r="A278" s="269">
        <v>886</v>
      </c>
      <c r="B278" s="13" t="s">
        <v>898</v>
      </c>
      <c r="C278" s="270">
        <v>12669</v>
      </c>
      <c r="D278" s="271">
        <v>21.5</v>
      </c>
      <c r="E278" s="271">
        <f>Tasaus[[#This Row],[Inkomstskattesats 2022]]-12.64</f>
        <v>8.86</v>
      </c>
      <c r="F278" s="14">
        <v>49939568.939999998</v>
      </c>
      <c r="G278" s="14">
        <f>Tasaus[[#This Row],[Kommunalskatt (debiterad), €]]*100/Tasaus[[#This Row],[Inkomstskattesats 2022]]</f>
        <v>232277064.83720931</v>
      </c>
      <c r="H278" s="272">
        <f>Tasaus[[#This Row],[Beskattningsbar inkomst (kommunalskatt), €]]*($E$11/100)</f>
        <v>17118819.678502329</v>
      </c>
      <c r="I278" s="14">
        <v>2302063.7687611291</v>
      </c>
      <c r="J278" s="15">
        <v>1351521.2188000001</v>
      </c>
      <c r="K278" s="15">
        <f>SUM(Tasaus[[#This Row],[Kalkylerad kommunalskatt, €]:[Kalkylerad fastighetsskatt, €]])</f>
        <v>20772404.666063458</v>
      </c>
      <c r="L278" s="15">
        <f>Tasaus[[#This Row],[Kalkylerad skatteinkomst sammanlagt, €]]/Tasaus[[#This Row],[Invånarantal 31.12.2021]]</f>
        <v>1639.6246480435282</v>
      </c>
      <c r="M278" s="34">
        <f>$L$11-Tasaus[[#This Row],[Kalkylerad skatteinkomst sammanlagt, €/invånare (=utjämningsgräns)]]</f>
        <v>317.32535195647188</v>
      </c>
      <c r="N278" s="377">
        <f>IF(Tasaus[[#This Row],[Differens = utjämningsgränsen - kalkylerad skatteinkomst, €/inv]]&gt;0,(Tasaus[[#This Row],[Differens = utjämningsgränsen - kalkylerad skatteinkomst, €/inv]]*$B$7),(Tasaus[[#This Row],[Differens = utjämningsgränsen - kalkylerad skatteinkomst, €/inv]]*$B$8))</f>
        <v>285.59281676082469</v>
      </c>
      <c r="O278" s="378">
        <f>Tasaus[[#This Row],[Utjämning,  €/invånare]]*Tasaus[[#This Row],[Invånarantal 31.12.2021]]</f>
        <v>3618175.395542888</v>
      </c>
      <c r="Q278" s="116"/>
      <c r="R278" s="117"/>
    </row>
    <row r="279" spans="1:18">
      <c r="A279" s="269">
        <v>887</v>
      </c>
      <c r="B279" s="13" t="s">
        <v>270</v>
      </c>
      <c r="C279" s="270">
        <v>4669</v>
      </c>
      <c r="D279" s="271">
        <v>22</v>
      </c>
      <c r="E279" s="271">
        <f>Tasaus[[#This Row],[Inkomstskattesats 2022]]-12.64</f>
        <v>9.36</v>
      </c>
      <c r="F279" s="14">
        <v>14178957.039999999</v>
      </c>
      <c r="G279" s="14">
        <f>Tasaus[[#This Row],[Kommunalskatt (debiterad), €]]*100/Tasaus[[#This Row],[Inkomstskattesats 2022]]</f>
        <v>64449804.727272727</v>
      </c>
      <c r="H279" s="272">
        <f>Tasaus[[#This Row],[Beskattningsbar inkomst (kommunalskatt), €]]*($E$11/100)</f>
        <v>4749950.6084000012</v>
      </c>
      <c r="I279" s="14">
        <v>777226.54060965416</v>
      </c>
      <c r="J279" s="15">
        <v>742942.19185000006</v>
      </c>
      <c r="K279" s="15">
        <f>SUM(Tasaus[[#This Row],[Kalkylerad kommunalskatt, €]:[Kalkylerad fastighetsskatt, €]])</f>
        <v>6270119.3408596553</v>
      </c>
      <c r="L279" s="15">
        <f>Tasaus[[#This Row],[Kalkylerad skatteinkomst sammanlagt, €]]/Tasaus[[#This Row],[Invånarantal 31.12.2021]]</f>
        <v>1342.9255388433617</v>
      </c>
      <c r="M279" s="34">
        <f>$L$11-Tasaus[[#This Row],[Kalkylerad skatteinkomst sammanlagt, €/invånare (=utjämningsgräns)]]</f>
        <v>614.02446115663838</v>
      </c>
      <c r="N279" s="377">
        <f>IF(Tasaus[[#This Row],[Differens = utjämningsgränsen - kalkylerad skatteinkomst, €/inv]]&gt;0,(Tasaus[[#This Row],[Differens = utjämningsgränsen - kalkylerad skatteinkomst, €/inv]]*$B$7),(Tasaus[[#This Row],[Differens = utjämningsgränsen - kalkylerad skatteinkomst, €/inv]]*$B$8))</f>
        <v>552.62201504097459</v>
      </c>
      <c r="O279" s="378">
        <f>Tasaus[[#This Row],[Utjämning,  €/invånare]]*Tasaus[[#This Row],[Invånarantal 31.12.2021]]</f>
        <v>2580192.1882263105</v>
      </c>
      <c r="Q279" s="116"/>
      <c r="R279" s="117"/>
    </row>
    <row r="280" spans="1:18">
      <c r="A280" s="269">
        <v>889</v>
      </c>
      <c r="B280" s="13" t="s">
        <v>271</v>
      </c>
      <c r="C280" s="270">
        <v>2568</v>
      </c>
      <c r="D280" s="271">
        <v>20.5</v>
      </c>
      <c r="E280" s="271">
        <f>Tasaus[[#This Row],[Inkomstskattesats 2022]]-12.64</f>
        <v>7.8599999999999994</v>
      </c>
      <c r="F280" s="14">
        <v>6983778.1799999997</v>
      </c>
      <c r="G280" s="14">
        <f>Tasaus[[#This Row],[Kommunalskatt (debiterad), €]]*100/Tasaus[[#This Row],[Inkomstskattesats 2022]]</f>
        <v>34067210.63414634</v>
      </c>
      <c r="H280" s="272">
        <f>Tasaus[[#This Row],[Beskattningsbar inkomst (kommunalskatt), €]]*($E$11/100)</f>
        <v>2510753.4237365858</v>
      </c>
      <c r="I280" s="14">
        <v>767398.23647016112</v>
      </c>
      <c r="J280" s="15">
        <v>474510.84020000004</v>
      </c>
      <c r="K280" s="15">
        <f>SUM(Tasaus[[#This Row],[Kalkylerad kommunalskatt, €]:[Kalkylerad fastighetsskatt, €]])</f>
        <v>3752662.5004067468</v>
      </c>
      <c r="L280" s="15">
        <f>Tasaus[[#This Row],[Kalkylerad skatteinkomst sammanlagt, €]]/Tasaus[[#This Row],[Invånarantal 31.12.2021]]</f>
        <v>1461.3171730555866</v>
      </c>
      <c r="M280" s="34">
        <f>$L$11-Tasaus[[#This Row],[Kalkylerad skatteinkomst sammanlagt, €/invånare (=utjämningsgräns)]]</f>
        <v>495.63282694441341</v>
      </c>
      <c r="N280" s="377">
        <f>IF(Tasaus[[#This Row],[Differens = utjämningsgränsen - kalkylerad skatteinkomst, €/inv]]&gt;0,(Tasaus[[#This Row],[Differens = utjämningsgränsen - kalkylerad skatteinkomst, €/inv]]*$B$7),(Tasaus[[#This Row],[Differens = utjämningsgränsen - kalkylerad skatteinkomst, €/inv]]*$B$8))</f>
        <v>446.06954424997207</v>
      </c>
      <c r="O280" s="378">
        <f>Tasaus[[#This Row],[Utjämning,  €/invånare]]*Tasaus[[#This Row],[Invånarantal 31.12.2021]]</f>
        <v>1145506.5896339284</v>
      </c>
      <c r="Q280" s="116"/>
      <c r="R280" s="117"/>
    </row>
    <row r="281" spans="1:18">
      <c r="A281" s="269">
        <v>890</v>
      </c>
      <c r="B281" s="13" t="s">
        <v>272</v>
      </c>
      <c r="C281" s="270">
        <v>1176</v>
      </c>
      <c r="D281" s="271">
        <v>21</v>
      </c>
      <c r="E281" s="271">
        <f>Tasaus[[#This Row],[Inkomstskattesats 2022]]-12.64</f>
        <v>8.36</v>
      </c>
      <c r="F281" s="14">
        <v>4128674.84</v>
      </c>
      <c r="G281" s="14">
        <f>Tasaus[[#This Row],[Kommunalskatt (debiterad), €]]*100/Tasaus[[#This Row],[Inkomstskattesats 2022]]</f>
        <v>19660356.380952381</v>
      </c>
      <c r="H281" s="272">
        <f>Tasaus[[#This Row],[Beskattningsbar inkomst (kommunalskatt), €]]*($E$11/100)</f>
        <v>1448968.2652761908</v>
      </c>
      <c r="I281" s="14">
        <v>107947.57954322069</v>
      </c>
      <c r="J281" s="15">
        <v>271916.41865000007</v>
      </c>
      <c r="K281" s="15">
        <f>SUM(Tasaus[[#This Row],[Kalkylerad kommunalskatt, €]:[Kalkylerad fastighetsskatt, €]])</f>
        <v>1828832.2634694118</v>
      </c>
      <c r="L281" s="15">
        <f>Tasaus[[#This Row],[Kalkylerad skatteinkomst sammanlagt, €]]/Tasaus[[#This Row],[Invånarantal 31.12.2021]]</f>
        <v>1555.1294757392957</v>
      </c>
      <c r="M281" s="34">
        <f>$L$11-Tasaus[[#This Row],[Kalkylerad skatteinkomst sammanlagt, €/invånare (=utjämningsgräns)]]</f>
        <v>401.82052426070436</v>
      </c>
      <c r="N281" s="377">
        <f>IF(Tasaus[[#This Row],[Differens = utjämningsgränsen - kalkylerad skatteinkomst, €/inv]]&gt;0,(Tasaus[[#This Row],[Differens = utjämningsgränsen - kalkylerad skatteinkomst, €/inv]]*$B$7),(Tasaus[[#This Row],[Differens = utjämningsgränsen - kalkylerad skatteinkomst, €/inv]]*$B$8))</f>
        <v>361.63847183463395</v>
      </c>
      <c r="O281" s="378">
        <f>Tasaus[[#This Row],[Utjämning,  €/invånare]]*Tasaus[[#This Row],[Invånarantal 31.12.2021]]</f>
        <v>425286.8428775295</v>
      </c>
      <c r="Q281" s="116"/>
      <c r="R281" s="117"/>
    </row>
    <row r="282" spans="1:18">
      <c r="A282" s="269">
        <v>892</v>
      </c>
      <c r="B282" s="13" t="s">
        <v>273</v>
      </c>
      <c r="C282" s="270">
        <v>3634</v>
      </c>
      <c r="D282" s="271">
        <v>21.499999999999996</v>
      </c>
      <c r="E282" s="271">
        <f>Tasaus[[#This Row],[Inkomstskattesats 2022]]-12.64</f>
        <v>8.8599999999999959</v>
      </c>
      <c r="F282" s="14">
        <v>11127354.220000001</v>
      </c>
      <c r="G282" s="14">
        <f>Tasaus[[#This Row],[Kommunalskatt (debiterad), €]]*100/Tasaus[[#This Row],[Inkomstskattesats 2022]]</f>
        <v>51755135.906976752</v>
      </c>
      <c r="H282" s="272">
        <f>Tasaus[[#This Row],[Beskattningsbar inkomst (kommunalskatt), €]]*($E$11/100)</f>
        <v>3814353.5163441873</v>
      </c>
      <c r="I282" s="14">
        <v>571786.07254315785</v>
      </c>
      <c r="J282" s="15">
        <v>398513.33895000006</v>
      </c>
      <c r="K282" s="15">
        <f>SUM(Tasaus[[#This Row],[Kalkylerad kommunalskatt, €]:[Kalkylerad fastighetsskatt, €]])</f>
        <v>4784652.9278373448</v>
      </c>
      <c r="L282" s="15">
        <f>Tasaus[[#This Row],[Kalkylerad skatteinkomst sammanlagt, €]]/Tasaus[[#This Row],[Invånarantal 31.12.2021]]</f>
        <v>1316.6353681445637</v>
      </c>
      <c r="M282" s="34">
        <f>$L$11-Tasaus[[#This Row],[Kalkylerad skatteinkomst sammanlagt, €/invånare (=utjämningsgräns)]]</f>
        <v>640.31463185543635</v>
      </c>
      <c r="N282" s="377">
        <f>IF(Tasaus[[#This Row],[Differens = utjämningsgränsen - kalkylerad skatteinkomst, €/inv]]&gt;0,(Tasaus[[#This Row],[Differens = utjämningsgränsen - kalkylerad skatteinkomst, €/inv]]*$B$7),(Tasaus[[#This Row],[Differens = utjämningsgränsen - kalkylerad skatteinkomst, €/inv]]*$B$8))</f>
        <v>576.28316866989269</v>
      </c>
      <c r="O282" s="378">
        <f>Tasaus[[#This Row],[Utjämning,  €/invånare]]*Tasaus[[#This Row],[Invånarantal 31.12.2021]]</f>
        <v>2094213.03494639</v>
      </c>
      <c r="Q282" s="116"/>
      <c r="R282" s="117"/>
    </row>
    <row r="283" spans="1:18">
      <c r="A283" s="269">
        <v>893</v>
      </c>
      <c r="B283" s="13" t="s">
        <v>899</v>
      </c>
      <c r="C283" s="270">
        <v>7497</v>
      </c>
      <c r="D283" s="271">
        <v>21.25</v>
      </c>
      <c r="E283" s="271">
        <f>Tasaus[[#This Row],[Inkomstskattesats 2022]]-12.64</f>
        <v>8.61</v>
      </c>
      <c r="F283" s="14">
        <v>23979155.199999999</v>
      </c>
      <c r="G283" s="14">
        <f>Tasaus[[#This Row],[Kommunalskatt (debiterad), €]]*100/Tasaus[[#This Row],[Inkomstskattesats 2022]]</f>
        <v>112843083.29411764</v>
      </c>
      <c r="H283" s="272">
        <f>Tasaus[[#This Row],[Beskattningsbar inkomst (kommunalskatt), €]]*($E$11/100)</f>
        <v>8316535.2387764724</v>
      </c>
      <c r="I283" s="14">
        <v>2188738.424284297</v>
      </c>
      <c r="J283" s="15">
        <v>1504233.9982499999</v>
      </c>
      <c r="K283" s="15">
        <f>SUM(Tasaus[[#This Row],[Kalkylerad kommunalskatt, €]:[Kalkylerad fastighetsskatt, €]])</f>
        <v>12009507.66131077</v>
      </c>
      <c r="L283" s="15">
        <f>Tasaus[[#This Row],[Kalkylerad skatteinkomst sammanlagt, €]]/Tasaus[[#This Row],[Invånarantal 31.12.2021]]</f>
        <v>1601.9084515553914</v>
      </c>
      <c r="M283" s="34">
        <f>$L$11-Tasaus[[#This Row],[Kalkylerad skatteinkomst sammanlagt, €/invånare (=utjämningsgräns)]]</f>
        <v>355.04154844460868</v>
      </c>
      <c r="N283" s="377">
        <f>IF(Tasaus[[#This Row],[Differens = utjämningsgränsen - kalkylerad skatteinkomst, €/inv]]&gt;0,(Tasaus[[#This Row],[Differens = utjämningsgränsen - kalkylerad skatteinkomst, €/inv]]*$B$7),(Tasaus[[#This Row],[Differens = utjämningsgränsen - kalkylerad skatteinkomst, €/inv]]*$B$8))</f>
        <v>319.53739360014782</v>
      </c>
      <c r="O283" s="378">
        <f>Tasaus[[#This Row],[Utjämning,  €/invånare]]*Tasaus[[#This Row],[Invånarantal 31.12.2021]]</f>
        <v>2395571.8398203081</v>
      </c>
      <c r="Q283" s="116"/>
      <c r="R283" s="117"/>
    </row>
    <row r="284" spans="1:18">
      <c r="A284" s="269">
        <v>895</v>
      </c>
      <c r="B284" s="13" t="s">
        <v>900</v>
      </c>
      <c r="C284" s="270">
        <v>15463</v>
      </c>
      <c r="D284" s="271">
        <v>20.75</v>
      </c>
      <c r="E284" s="271">
        <f>Tasaus[[#This Row],[Inkomstskattesats 2022]]-12.64</f>
        <v>8.11</v>
      </c>
      <c r="F284" s="14">
        <v>59115895.509999998</v>
      </c>
      <c r="G284" s="14">
        <f>Tasaus[[#This Row],[Kommunalskatt (debiterad), €]]*100/Tasaus[[#This Row],[Inkomstskattesats 2022]]</f>
        <v>284895881.97590363</v>
      </c>
      <c r="H284" s="272">
        <f>Tasaus[[#This Row],[Beskattningsbar inkomst (kommunalskatt), €]]*($E$11/100)</f>
        <v>20996826.501624104</v>
      </c>
      <c r="I284" s="14">
        <v>4312033.7581035635</v>
      </c>
      <c r="J284" s="15">
        <v>2957461.2265000003</v>
      </c>
      <c r="K284" s="15">
        <f>SUM(Tasaus[[#This Row],[Kalkylerad kommunalskatt, €]:[Kalkylerad fastighetsskatt, €]])</f>
        <v>28266321.486227669</v>
      </c>
      <c r="L284" s="15">
        <f>Tasaus[[#This Row],[Kalkylerad skatteinkomst sammanlagt, €]]/Tasaus[[#This Row],[Invånarantal 31.12.2021]]</f>
        <v>1827.9972506129257</v>
      </c>
      <c r="M284" s="34">
        <f>$L$11-Tasaus[[#This Row],[Kalkylerad skatteinkomst sammanlagt, €/invånare (=utjämningsgräns)]]</f>
        <v>128.95274938707439</v>
      </c>
      <c r="N284" s="377">
        <f>IF(Tasaus[[#This Row],[Differens = utjämningsgränsen - kalkylerad skatteinkomst, €/inv]]&gt;0,(Tasaus[[#This Row],[Differens = utjämningsgränsen - kalkylerad skatteinkomst, €/inv]]*$B$7),(Tasaus[[#This Row],[Differens = utjämningsgränsen - kalkylerad skatteinkomst, €/inv]]*$B$8))</f>
        <v>116.05747444836696</v>
      </c>
      <c r="O284" s="378">
        <f>Tasaus[[#This Row],[Utjämning,  €/invånare]]*Tasaus[[#This Row],[Invånarantal 31.12.2021]]</f>
        <v>1794596.7273950984</v>
      </c>
      <c r="Q284" s="116"/>
      <c r="R284" s="117"/>
    </row>
    <row r="285" spans="1:18">
      <c r="A285" s="269">
        <v>905</v>
      </c>
      <c r="B285" s="13" t="s">
        <v>901</v>
      </c>
      <c r="C285" s="270">
        <v>67615</v>
      </c>
      <c r="D285" s="271">
        <v>21</v>
      </c>
      <c r="E285" s="271">
        <f>Tasaus[[#This Row],[Inkomstskattesats 2022]]-12.64</f>
        <v>8.36</v>
      </c>
      <c r="F285" s="14">
        <v>270905169.25</v>
      </c>
      <c r="G285" s="14">
        <f>Tasaus[[#This Row],[Kommunalskatt (debiterad), €]]*100/Tasaus[[#This Row],[Inkomstskattesats 2022]]</f>
        <v>1290024615.4761906</v>
      </c>
      <c r="H285" s="272">
        <f>Tasaus[[#This Row],[Beskattningsbar inkomst (kommunalskatt), €]]*($E$11/100)</f>
        <v>95074814.160595268</v>
      </c>
      <c r="I285" s="14">
        <v>21984689.19726621</v>
      </c>
      <c r="J285" s="15">
        <v>11726880.677900001</v>
      </c>
      <c r="K285" s="15">
        <f>SUM(Tasaus[[#This Row],[Kalkylerad kommunalskatt, €]:[Kalkylerad fastighetsskatt, €]])</f>
        <v>128786384.03576148</v>
      </c>
      <c r="L285" s="15">
        <f>Tasaus[[#This Row],[Kalkylerad skatteinkomst sammanlagt, €]]/Tasaus[[#This Row],[Invånarantal 31.12.2021]]</f>
        <v>1904.7013833581525</v>
      </c>
      <c r="M285" s="34">
        <f>$L$11-Tasaus[[#This Row],[Kalkylerad skatteinkomst sammanlagt, €/invånare (=utjämningsgräns)]]</f>
        <v>52.248616641847548</v>
      </c>
      <c r="N285" s="377">
        <f>IF(Tasaus[[#This Row],[Differens = utjämningsgränsen - kalkylerad skatteinkomst, €/inv]]&gt;0,(Tasaus[[#This Row],[Differens = utjämningsgränsen - kalkylerad skatteinkomst, €/inv]]*$B$7),(Tasaus[[#This Row],[Differens = utjämningsgränsen - kalkylerad skatteinkomst, €/inv]]*$B$8))</f>
        <v>47.023754977662797</v>
      </c>
      <c r="O285" s="378">
        <f>Tasaus[[#This Row],[Utjämning,  €/invånare]]*Tasaus[[#This Row],[Invånarantal 31.12.2021]]</f>
        <v>3179511.19281467</v>
      </c>
      <c r="Q285" s="116"/>
      <c r="R285" s="117"/>
    </row>
    <row r="286" spans="1:18">
      <c r="A286" s="269">
        <v>908</v>
      </c>
      <c r="B286" s="13" t="s">
        <v>277</v>
      </c>
      <c r="C286" s="270">
        <v>20695</v>
      </c>
      <c r="D286" s="271">
        <v>20.25</v>
      </c>
      <c r="E286" s="271">
        <f>Tasaus[[#This Row],[Inkomstskattesats 2022]]-12.64</f>
        <v>7.6099999999999994</v>
      </c>
      <c r="F286" s="14">
        <v>79003753.569999993</v>
      </c>
      <c r="G286" s="14">
        <f>Tasaus[[#This Row],[Kommunalskatt (debiterad), €]]*100/Tasaus[[#This Row],[Inkomstskattesats 2022]]</f>
        <v>390141992.93827158</v>
      </c>
      <c r="H286" s="272">
        <f>Tasaus[[#This Row],[Beskattningsbar inkomst (kommunalskatt), €]]*($E$11/100)</f>
        <v>28753464.879550621</v>
      </c>
      <c r="I286" s="14">
        <v>4489416.314326914</v>
      </c>
      <c r="J286" s="15">
        <v>2499096.4899500003</v>
      </c>
      <c r="K286" s="15">
        <f>SUM(Tasaus[[#This Row],[Kalkylerad kommunalskatt, €]:[Kalkylerad fastighetsskatt, €]])</f>
        <v>35741977.683827534</v>
      </c>
      <c r="L286" s="15">
        <f>Tasaus[[#This Row],[Kalkylerad skatteinkomst sammanlagt, €]]/Tasaus[[#This Row],[Invånarantal 31.12.2021]]</f>
        <v>1727.0827583390933</v>
      </c>
      <c r="M286" s="34">
        <f>$L$11-Tasaus[[#This Row],[Kalkylerad skatteinkomst sammanlagt, €/invånare (=utjämningsgräns)]]</f>
        <v>229.86724166090676</v>
      </c>
      <c r="N286" s="377">
        <f>IF(Tasaus[[#This Row],[Differens = utjämningsgränsen - kalkylerad skatteinkomst, €/inv]]&gt;0,(Tasaus[[#This Row],[Differens = utjämningsgränsen - kalkylerad skatteinkomst, €/inv]]*$B$7),(Tasaus[[#This Row],[Differens = utjämningsgränsen - kalkylerad skatteinkomst, €/inv]]*$B$8))</f>
        <v>206.88051749481608</v>
      </c>
      <c r="O286" s="378">
        <f>Tasaus[[#This Row],[Utjämning,  €/invånare]]*Tasaus[[#This Row],[Invånarantal 31.12.2021]]</f>
        <v>4281392.3095552186</v>
      </c>
      <c r="Q286" s="116"/>
      <c r="R286" s="117"/>
    </row>
    <row r="287" spans="1:18">
      <c r="A287" s="269">
        <v>915</v>
      </c>
      <c r="B287" s="13" t="s">
        <v>278</v>
      </c>
      <c r="C287" s="270">
        <v>19973</v>
      </c>
      <c r="D287" s="271">
        <v>21</v>
      </c>
      <c r="E287" s="271">
        <f>Tasaus[[#This Row],[Inkomstskattesats 2022]]-12.64</f>
        <v>8.36</v>
      </c>
      <c r="F287" s="14">
        <v>73165681.489999995</v>
      </c>
      <c r="G287" s="14">
        <f>Tasaus[[#This Row],[Kommunalskatt (debiterad), €]]*100/Tasaus[[#This Row],[Inkomstskattesats 2022]]</f>
        <v>348408007.09523803</v>
      </c>
      <c r="H287" s="272">
        <f>Tasaus[[#This Row],[Beskattningsbar inkomst (kommunalskatt), €]]*($E$11/100)</f>
        <v>25677670.122919049</v>
      </c>
      <c r="I287" s="14">
        <v>3768300.1866329163</v>
      </c>
      <c r="J287" s="15">
        <v>2890528.8400500002</v>
      </c>
      <c r="K287" s="15">
        <f>SUM(Tasaus[[#This Row],[Kalkylerad kommunalskatt, €]:[Kalkylerad fastighetsskatt, €]])</f>
        <v>32336499.149601966</v>
      </c>
      <c r="L287" s="15">
        <f>Tasaus[[#This Row],[Kalkylerad skatteinkomst sammanlagt, €]]/Tasaus[[#This Row],[Invånarantal 31.12.2021]]</f>
        <v>1619.0106218195547</v>
      </c>
      <c r="M287" s="34">
        <f>$L$11-Tasaus[[#This Row],[Kalkylerad skatteinkomst sammanlagt, €/invånare (=utjämningsgräns)]]</f>
        <v>337.93937818044537</v>
      </c>
      <c r="N287" s="377">
        <f>IF(Tasaus[[#This Row],[Differens = utjämningsgränsen - kalkylerad skatteinkomst, €/inv]]&gt;0,(Tasaus[[#This Row],[Differens = utjämningsgränsen - kalkylerad skatteinkomst, €/inv]]*$B$7),(Tasaus[[#This Row],[Differens = utjämningsgränsen - kalkylerad skatteinkomst, €/inv]]*$B$8))</f>
        <v>304.14544036240085</v>
      </c>
      <c r="O287" s="378">
        <f>Tasaus[[#This Row],[Utjämning,  €/invånare]]*Tasaus[[#This Row],[Invånarantal 31.12.2021]]</f>
        <v>6074696.8803582322</v>
      </c>
      <c r="Q287" s="116"/>
      <c r="R287" s="117"/>
    </row>
    <row r="288" spans="1:18">
      <c r="A288" s="269">
        <v>918</v>
      </c>
      <c r="B288" s="13" t="s">
        <v>279</v>
      </c>
      <c r="C288" s="270">
        <v>2271</v>
      </c>
      <c r="D288" s="271">
        <v>22.25</v>
      </c>
      <c r="E288" s="271">
        <f>Tasaus[[#This Row],[Inkomstskattesats 2022]]-12.64</f>
        <v>9.61</v>
      </c>
      <c r="F288" s="14">
        <v>7623128.8899999997</v>
      </c>
      <c r="G288" s="14">
        <f>Tasaus[[#This Row],[Kommunalskatt (debiterad), €]]*100/Tasaus[[#This Row],[Inkomstskattesats 2022]]</f>
        <v>34261253.438202247</v>
      </c>
      <c r="H288" s="272">
        <f>Tasaus[[#This Row],[Beskattningsbar inkomst (kommunalskatt), €]]*($E$11/100)</f>
        <v>2525054.3783955062</v>
      </c>
      <c r="I288" s="14">
        <v>511416.30098403752</v>
      </c>
      <c r="J288" s="15">
        <v>380628.52995000005</v>
      </c>
      <c r="K288" s="15">
        <f>SUM(Tasaus[[#This Row],[Kalkylerad kommunalskatt, €]:[Kalkylerad fastighetsskatt, €]])</f>
        <v>3417099.2093295436</v>
      </c>
      <c r="L288" s="15">
        <f>Tasaus[[#This Row],[Kalkylerad skatteinkomst sammanlagt, €]]/Tasaus[[#This Row],[Invånarantal 31.12.2021]]</f>
        <v>1504.6671991763733</v>
      </c>
      <c r="M288" s="34">
        <f>$L$11-Tasaus[[#This Row],[Kalkylerad skatteinkomst sammanlagt, €/invånare (=utjämningsgräns)]]</f>
        <v>452.28280082362676</v>
      </c>
      <c r="N288" s="377">
        <f>IF(Tasaus[[#This Row],[Differens = utjämningsgränsen - kalkylerad skatteinkomst, €/inv]]&gt;0,(Tasaus[[#This Row],[Differens = utjämningsgränsen - kalkylerad skatteinkomst, €/inv]]*$B$7),(Tasaus[[#This Row],[Differens = utjämningsgränsen - kalkylerad skatteinkomst, €/inv]]*$B$8))</f>
        <v>407.05452074126407</v>
      </c>
      <c r="O288" s="378">
        <f>Tasaus[[#This Row],[Utjämning,  €/invånare]]*Tasaus[[#This Row],[Invånarantal 31.12.2021]]</f>
        <v>924420.81660341076</v>
      </c>
      <c r="Q288" s="116"/>
      <c r="R288" s="117"/>
    </row>
    <row r="289" spans="1:18">
      <c r="A289" s="269">
        <v>921</v>
      </c>
      <c r="B289" s="13" t="s">
        <v>280</v>
      </c>
      <c r="C289" s="270">
        <v>1941</v>
      </c>
      <c r="D289" s="271">
        <v>21.75</v>
      </c>
      <c r="E289" s="271">
        <f>Tasaus[[#This Row],[Inkomstskattesats 2022]]-12.64</f>
        <v>9.11</v>
      </c>
      <c r="F289" s="14">
        <v>5291259.87</v>
      </c>
      <c r="G289" s="14">
        <f>Tasaus[[#This Row],[Kommunalskatt (debiterad), €]]*100/Tasaus[[#This Row],[Inkomstskattesats 2022]]</f>
        <v>24327631.586206898</v>
      </c>
      <c r="H289" s="272">
        <f>Tasaus[[#This Row],[Beskattningsbar inkomst (kommunalskatt), €]]*($E$11/100)</f>
        <v>1792946.4479034487</v>
      </c>
      <c r="I289" s="14">
        <v>520256.41804665321</v>
      </c>
      <c r="J289" s="15">
        <v>306688.66740000003</v>
      </c>
      <c r="K289" s="15">
        <f>SUM(Tasaus[[#This Row],[Kalkylerad kommunalskatt, €]:[Kalkylerad fastighetsskatt, €]])</f>
        <v>2619891.5333501021</v>
      </c>
      <c r="L289" s="15">
        <f>Tasaus[[#This Row],[Kalkylerad skatteinkomst sammanlagt, €]]/Tasaus[[#This Row],[Invånarantal 31.12.2021]]</f>
        <v>1349.7637987378166</v>
      </c>
      <c r="M289" s="34">
        <f>$L$11-Tasaus[[#This Row],[Kalkylerad skatteinkomst sammanlagt, €/invånare (=utjämningsgräns)]]</f>
        <v>607.18620126218343</v>
      </c>
      <c r="N289" s="377">
        <f>IF(Tasaus[[#This Row],[Differens = utjämningsgränsen - kalkylerad skatteinkomst, €/inv]]&gt;0,(Tasaus[[#This Row],[Differens = utjämningsgränsen - kalkylerad skatteinkomst, €/inv]]*$B$7),(Tasaus[[#This Row],[Differens = utjämningsgränsen - kalkylerad skatteinkomst, €/inv]]*$B$8))</f>
        <v>546.46758113596513</v>
      </c>
      <c r="O289" s="378">
        <f>Tasaus[[#This Row],[Utjämning,  €/invånare]]*Tasaus[[#This Row],[Invånarantal 31.12.2021]]</f>
        <v>1060693.5749849083</v>
      </c>
      <c r="Q289" s="116"/>
      <c r="R289" s="117"/>
    </row>
    <row r="290" spans="1:18">
      <c r="A290" s="269">
        <v>922</v>
      </c>
      <c r="B290" s="13" t="s">
        <v>281</v>
      </c>
      <c r="C290" s="270">
        <v>4444</v>
      </c>
      <c r="D290" s="271">
        <v>22</v>
      </c>
      <c r="E290" s="271">
        <f>Tasaus[[#This Row],[Inkomstskattesats 2022]]-12.64</f>
        <v>9.36</v>
      </c>
      <c r="F290" s="14">
        <v>18394260.789999999</v>
      </c>
      <c r="G290" s="14">
        <f>Tasaus[[#This Row],[Kommunalskatt (debiterad), €]]*100/Tasaus[[#This Row],[Inkomstskattesats 2022]]</f>
        <v>83610276.318181813</v>
      </c>
      <c r="H290" s="272">
        <f>Tasaus[[#This Row],[Beskattningsbar inkomst (kommunalskatt), €]]*($E$11/100)</f>
        <v>6162077.3646500008</v>
      </c>
      <c r="I290" s="14">
        <v>528636.25888729573</v>
      </c>
      <c r="J290" s="15">
        <v>613973.15720000013</v>
      </c>
      <c r="K290" s="15">
        <f>SUM(Tasaus[[#This Row],[Kalkylerad kommunalskatt, €]:[Kalkylerad fastighetsskatt, €]])</f>
        <v>7304686.7807372967</v>
      </c>
      <c r="L290" s="15">
        <f>Tasaus[[#This Row],[Kalkylerad skatteinkomst sammanlagt, €]]/Tasaus[[#This Row],[Invånarantal 31.12.2021]]</f>
        <v>1643.7188975556473</v>
      </c>
      <c r="M290" s="34">
        <f>$L$11-Tasaus[[#This Row],[Kalkylerad skatteinkomst sammanlagt, €/invånare (=utjämningsgräns)]]</f>
        <v>313.2311024443527</v>
      </c>
      <c r="N290" s="377">
        <f>IF(Tasaus[[#This Row],[Differens = utjämningsgränsen - kalkylerad skatteinkomst, €/inv]]&gt;0,(Tasaus[[#This Row],[Differens = utjämningsgränsen - kalkylerad skatteinkomst, €/inv]]*$B$7),(Tasaus[[#This Row],[Differens = utjämningsgränsen - kalkylerad skatteinkomst, €/inv]]*$B$8))</f>
        <v>281.90799219991743</v>
      </c>
      <c r="O290" s="378">
        <f>Tasaus[[#This Row],[Utjämning,  €/invånare]]*Tasaus[[#This Row],[Invånarantal 31.12.2021]]</f>
        <v>1252799.1173364331</v>
      </c>
      <c r="Q290" s="116"/>
      <c r="R290" s="117"/>
    </row>
    <row r="291" spans="1:18">
      <c r="A291" s="269">
        <v>924</v>
      </c>
      <c r="B291" s="13" t="s">
        <v>902</v>
      </c>
      <c r="C291" s="270">
        <v>3004</v>
      </c>
      <c r="D291" s="271">
        <v>22.5</v>
      </c>
      <c r="E291" s="271">
        <f>Tasaus[[#This Row],[Inkomstskattesats 2022]]-12.64</f>
        <v>9.86</v>
      </c>
      <c r="F291" s="14">
        <v>9332728.25</v>
      </c>
      <c r="G291" s="14">
        <f>Tasaus[[#This Row],[Kommunalskatt (debiterad), €]]*100/Tasaus[[#This Row],[Inkomstskattesats 2022]]</f>
        <v>41478792.222222224</v>
      </c>
      <c r="H291" s="272">
        <f>Tasaus[[#This Row],[Beskattningsbar inkomst (kommunalskatt), €]]*($E$11/100)</f>
        <v>3056986.9867777787</v>
      </c>
      <c r="I291" s="14">
        <v>607321.12832609308</v>
      </c>
      <c r="J291" s="15">
        <v>394164.45594999997</v>
      </c>
      <c r="K291" s="15">
        <f>SUM(Tasaus[[#This Row],[Kalkylerad kommunalskatt, €]:[Kalkylerad fastighetsskatt, €]])</f>
        <v>4058472.5710538714</v>
      </c>
      <c r="L291" s="15">
        <f>Tasaus[[#This Row],[Kalkylerad skatteinkomst sammanlagt, €]]/Tasaus[[#This Row],[Invånarantal 31.12.2021]]</f>
        <v>1351.0228265825137</v>
      </c>
      <c r="M291" s="34">
        <f>$L$11-Tasaus[[#This Row],[Kalkylerad skatteinkomst sammanlagt, €/invånare (=utjämningsgräns)]]</f>
        <v>605.9271734174863</v>
      </c>
      <c r="N291" s="377">
        <f>IF(Tasaus[[#This Row],[Differens = utjämningsgränsen - kalkylerad skatteinkomst, €/inv]]&gt;0,(Tasaus[[#This Row],[Differens = utjämningsgränsen - kalkylerad skatteinkomst, €/inv]]*$B$7),(Tasaus[[#This Row],[Differens = utjämningsgränsen - kalkylerad skatteinkomst, €/inv]]*$B$8))</f>
        <v>545.33445607573765</v>
      </c>
      <c r="O291" s="378">
        <f>Tasaus[[#This Row],[Utjämning,  €/invånare]]*Tasaus[[#This Row],[Invånarantal 31.12.2021]]</f>
        <v>1638184.7060515159</v>
      </c>
      <c r="Q291" s="116"/>
      <c r="R291" s="117"/>
    </row>
    <row r="292" spans="1:18">
      <c r="A292" s="269">
        <v>925</v>
      </c>
      <c r="B292" s="13" t="s">
        <v>283</v>
      </c>
      <c r="C292" s="270">
        <v>3490</v>
      </c>
      <c r="D292" s="271">
        <v>21</v>
      </c>
      <c r="E292" s="271">
        <f>Tasaus[[#This Row],[Inkomstskattesats 2022]]-12.64</f>
        <v>8.36</v>
      </c>
      <c r="F292" s="14">
        <v>10560300.949999999</v>
      </c>
      <c r="G292" s="14">
        <f>Tasaus[[#This Row],[Kommunalskatt (debiterad), €]]*100/Tasaus[[#This Row],[Inkomstskattesats 2022]]</f>
        <v>50287147.380952373</v>
      </c>
      <c r="H292" s="272">
        <f>Tasaus[[#This Row],[Beskattningsbar inkomst (kommunalskatt), €]]*($E$11/100)</f>
        <v>3706162.7619761908</v>
      </c>
      <c r="I292" s="14">
        <v>2667815.4509811453</v>
      </c>
      <c r="J292" s="15">
        <v>659945.19305000012</v>
      </c>
      <c r="K292" s="15">
        <f>SUM(Tasaus[[#This Row],[Kalkylerad kommunalskatt, €]:[Kalkylerad fastighetsskatt, €]])</f>
        <v>7033923.4060073355</v>
      </c>
      <c r="L292" s="15">
        <f>Tasaus[[#This Row],[Kalkylerad skatteinkomst sammanlagt, €]]/Tasaus[[#This Row],[Invånarantal 31.12.2021]]</f>
        <v>2015.4508326668583</v>
      </c>
      <c r="M292" s="34">
        <f>$L$11-Tasaus[[#This Row],[Kalkylerad skatteinkomst sammanlagt, €/invånare (=utjämningsgräns)]]</f>
        <v>-58.500832666858287</v>
      </c>
      <c r="N292" s="377">
        <f>IF(Tasaus[[#This Row],[Differens = utjämningsgränsen - kalkylerad skatteinkomst, €/inv]]&gt;0,(Tasaus[[#This Row],[Differens = utjämningsgränsen - kalkylerad skatteinkomst, €/inv]]*$B$7),(Tasaus[[#This Row],[Differens = utjämningsgränsen - kalkylerad skatteinkomst, €/inv]]*$B$8))</f>
        <v>-5.8500832666858287</v>
      </c>
      <c r="O292" s="378">
        <f>Tasaus[[#This Row],[Utjämning,  €/invånare]]*Tasaus[[#This Row],[Invånarantal 31.12.2021]]</f>
        <v>-20416.79060073354</v>
      </c>
      <c r="Q292" s="116"/>
      <c r="R292" s="117"/>
    </row>
    <row r="293" spans="1:18">
      <c r="A293" s="269">
        <v>927</v>
      </c>
      <c r="B293" s="13" t="s">
        <v>903</v>
      </c>
      <c r="C293" s="270">
        <v>29239</v>
      </c>
      <c r="D293" s="271">
        <v>20.5</v>
      </c>
      <c r="E293" s="271">
        <f>Tasaus[[#This Row],[Inkomstskattesats 2022]]-12.64</f>
        <v>7.8599999999999994</v>
      </c>
      <c r="F293" s="14">
        <v>129011029.45999999</v>
      </c>
      <c r="G293" s="14">
        <f>Tasaus[[#This Row],[Kommunalskatt (debiterad), €]]*100/Tasaus[[#This Row],[Inkomstskattesats 2022]]</f>
        <v>629322094.92682922</v>
      </c>
      <c r="H293" s="272">
        <f>Tasaus[[#This Row],[Beskattningsbar inkomst (kommunalskatt), €]]*($E$11/100)</f>
        <v>46381038.396107323</v>
      </c>
      <c r="I293" s="14">
        <v>3594238.0399889252</v>
      </c>
      <c r="J293" s="15">
        <v>4330273.3996000011</v>
      </c>
      <c r="K293" s="15">
        <f>SUM(Tasaus[[#This Row],[Kalkylerad kommunalskatt, €]:[Kalkylerad fastighetsskatt, €]])</f>
        <v>54305549.83569625</v>
      </c>
      <c r="L293" s="15">
        <f>Tasaus[[#This Row],[Kalkylerad skatteinkomst sammanlagt, €]]/Tasaus[[#This Row],[Invånarantal 31.12.2021]]</f>
        <v>1857.2984656006106</v>
      </c>
      <c r="M293" s="34">
        <f>$L$11-Tasaus[[#This Row],[Kalkylerad skatteinkomst sammanlagt, €/invånare (=utjämningsgräns)]]</f>
        <v>99.651534399389448</v>
      </c>
      <c r="N293" s="377">
        <f>IF(Tasaus[[#This Row],[Differens = utjämningsgränsen - kalkylerad skatteinkomst, €/inv]]&gt;0,(Tasaus[[#This Row],[Differens = utjämningsgränsen - kalkylerad skatteinkomst, €/inv]]*$B$7),(Tasaus[[#This Row],[Differens = utjämningsgränsen - kalkylerad skatteinkomst, €/inv]]*$B$8))</f>
        <v>89.686380959450503</v>
      </c>
      <c r="O293" s="378">
        <f>Tasaus[[#This Row],[Utjämning,  €/invånare]]*Tasaus[[#This Row],[Invånarantal 31.12.2021]]</f>
        <v>2622340.0928733731</v>
      </c>
      <c r="Q293" s="116"/>
      <c r="R293" s="117"/>
    </row>
    <row r="294" spans="1:18">
      <c r="A294" s="269">
        <v>931</v>
      </c>
      <c r="B294" s="13" t="s">
        <v>285</v>
      </c>
      <c r="C294" s="270">
        <v>6070</v>
      </c>
      <c r="D294" s="271">
        <v>21</v>
      </c>
      <c r="E294" s="271">
        <f>Tasaus[[#This Row],[Inkomstskattesats 2022]]-12.64</f>
        <v>8.36</v>
      </c>
      <c r="F294" s="14">
        <v>17577410.210000001</v>
      </c>
      <c r="G294" s="14">
        <f>Tasaus[[#This Row],[Kommunalskatt (debiterad), €]]*100/Tasaus[[#This Row],[Inkomstskattesats 2022]]</f>
        <v>83701953.380952388</v>
      </c>
      <c r="H294" s="272">
        <f>Tasaus[[#This Row],[Beskattningsbar inkomst (kommunalskatt), €]]*($E$11/100)</f>
        <v>6168833.9641761919</v>
      </c>
      <c r="I294" s="14">
        <v>2019536.2318241971</v>
      </c>
      <c r="J294" s="15">
        <v>1054436.5184500001</v>
      </c>
      <c r="K294" s="15">
        <f>SUM(Tasaus[[#This Row],[Kalkylerad kommunalskatt, €]:[Kalkylerad fastighetsskatt, €]])</f>
        <v>9242806.7144503891</v>
      </c>
      <c r="L294" s="15">
        <f>Tasaus[[#This Row],[Kalkylerad skatteinkomst sammanlagt, €]]/Tasaus[[#This Row],[Invånarantal 31.12.2021]]</f>
        <v>1522.7029183608549</v>
      </c>
      <c r="M294" s="34">
        <f>$L$11-Tasaus[[#This Row],[Kalkylerad skatteinkomst sammanlagt, €/invånare (=utjämningsgräns)]]</f>
        <v>434.24708163914511</v>
      </c>
      <c r="N294" s="377">
        <f>IF(Tasaus[[#This Row],[Differens = utjämningsgränsen - kalkylerad skatteinkomst, €/inv]]&gt;0,(Tasaus[[#This Row],[Differens = utjämningsgränsen - kalkylerad skatteinkomst, €/inv]]*$B$7),(Tasaus[[#This Row],[Differens = utjämningsgränsen - kalkylerad skatteinkomst, €/inv]]*$B$8))</f>
        <v>390.82237347523062</v>
      </c>
      <c r="O294" s="378">
        <f>Tasaus[[#This Row],[Utjämning,  €/invånare]]*Tasaus[[#This Row],[Invånarantal 31.12.2021]]</f>
        <v>2372291.80699465</v>
      </c>
      <c r="Q294" s="116"/>
      <c r="R294" s="117"/>
    </row>
    <row r="295" spans="1:18">
      <c r="A295" s="269">
        <v>934</v>
      </c>
      <c r="B295" s="13" t="s">
        <v>286</v>
      </c>
      <c r="C295" s="270">
        <v>2756</v>
      </c>
      <c r="D295" s="271">
        <v>22.249999999999996</v>
      </c>
      <c r="E295" s="271">
        <f>Tasaus[[#This Row],[Inkomstskattesats 2022]]-12.64</f>
        <v>9.6099999999999959</v>
      </c>
      <c r="F295" s="14">
        <v>9304559.6899999995</v>
      </c>
      <c r="G295" s="14">
        <f>Tasaus[[#This Row],[Kommunalskatt (debiterad), €]]*100/Tasaus[[#This Row],[Inkomstskattesats 2022]]</f>
        <v>41818245.797752813</v>
      </c>
      <c r="H295" s="272">
        <f>Tasaus[[#This Row],[Beskattningsbar inkomst (kommunalskatt), €]]*($E$11/100)</f>
        <v>3082004.715294383</v>
      </c>
      <c r="I295" s="14">
        <v>573168.52444026771</v>
      </c>
      <c r="J295" s="15">
        <v>377265.63955000008</v>
      </c>
      <c r="K295" s="15">
        <f>SUM(Tasaus[[#This Row],[Kalkylerad kommunalskatt, €]:[Kalkylerad fastighetsskatt, €]])</f>
        <v>4032438.8792846506</v>
      </c>
      <c r="L295" s="15">
        <f>Tasaus[[#This Row],[Kalkylerad skatteinkomst sammanlagt, €]]/Tasaus[[#This Row],[Invånarantal 31.12.2021]]</f>
        <v>1463.1490853717889</v>
      </c>
      <c r="M295" s="34">
        <f>$L$11-Tasaus[[#This Row],[Kalkylerad skatteinkomst sammanlagt, €/invånare (=utjämningsgräns)]]</f>
        <v>493.8009146282111</v>
      </c>
      <c r="N295" s="377">
        <f>IF(Tasaus[[#This Row],[Differens = utjämningsgränsen - kalkylerad skatteinkomst, €/inv]]&gt;0,(Tasaus[[#This Row],[Differens = utjämningsgränsen - kalkylerad skatteinkomst, €/inv]]*$B$7),(Tasaus[[#This Row],[Differens = utjämningsgränsen - kalkylerad skatteinkomst, €/inv]]*$B$8))</f>
        <v>444.42082316539</v>
      </c>
      <c r="O295" s="378">
        <f>Tasaus[[#This Row],[Utjämning,  €/invånare]]*Tasaus[[#This Row],[Invånarantal 31.12.2021]]</f>
        <v>1224823.7886438149</v>
      </c>
      <c r="Q295" s="116"/>
      <c r="R295" s="117"/>
    </row>
    <row r="296" spans="1:18">
      <c r="A296" s="269">
        <v>935</v>
      </c>
      <c r="B296" s="13" t="s">
        <v>287</v>
      </c>
      <c r="C296" s="270">
        <v>3040</v>
      </c>
      <c r="D296" s="271">
        <v>21.5</v>
      </c>
      <c r="E296" s="271">
        <f>Tasaus[[#This Row],[Inkomstskattesats 2022]]-12.64</f>
        <v>8.86</v>
      </c>
      <c r="F296" s="14">
        <v>9537831.2200000007</v>
      </c>
      <c r="G296" s="14">
        <f>Tasaus[[#This Row],[Kommunalskatt (debiterad), €]]*100/Tasaus[[#This Row],[Inkomstskattesats 2022]]</f>
        <v>44362005.674418613</v>
      </c>
      <c r="H296" s="272">
        <f>Tasaus[[#This Row],[Beskattningsbar inkomst (kommunalskatt), €]]*($E$11/100)</f>
        <v>3269479.8182046525</v>
      </c>
      <c r="I296" s="14">
        <v>742568.02966950496</v>
      </c>
      <c r="J296" s="15">
        <v>731468.21020000009</v>
      </c>
      <c r="K296" s="15">
        <f>SUM(Tasaus[[#This Row],[Kalkylerad kommunalskatt, €]:[Kalkylerad fastighetsskatt, €]])</f>
        <v>4743516.0580741577</v>
      </c>
      <c r="L296" s="15">
        <f>Tasaus[[#This Row],[Kalkylerad skatteinkomst sammanlagt, €]]/Tasaus[[#This Row],[Invånarantal 31.12.2021]]</f>
        <v>1560.3671243664992</v>
      </c>
      <c r="M296" s="34">
        <f>$L$11-Tasaus[[#This Row],[Kalkylerad skatteinkomst sammanlagt, €/invånare (=utjämningsgräns)]]</f>
        <v>396.58287563350086</v>
      </c>
      <c r="N296" s="377">
        <f>IF(Tasaus[[#This Row],[Differens = utjämningsgränsen - kalkylerad skatteinkomst, €/inv]]&gt;0,(Tasaus[[#This Row],[Differens = utjämningsgränsen - kalkylerad skatteinkomst, €/inv]]*$B$7),(Tasaus[[#This Row],[Differens = utjämningsgränsen - kalkylerad skatteinkomst, €/inv]]*$B$8))</f>
        <v>356.92458807015078</v>
      </c>
      <c r="O296" s="378">
        <f>Tasaus[[#This Row],[Utjämning,  €/invånare]]*Tasaus[[#This Row],[Invånarantal 31.12.2021]]</f>
        <v>1085050.7477332584</v>
      </c>
      <c r="Q296" s="116"/>
      <c r="R296" s="117"/>
    </row>
    <row r="297" spans="1:18">
      <c r="A297" s="269">
        <v>936</v>
      </c>
      <c r="B297" s="13" t="s">
        <v>904</v>
      </c>
      <c r="C297" s="270">
        <v>6465</v>
      </c>
      <c r="D297" s="271">
        <v>21.25</v>
      </c>
      <c r="E297" s="271">
        <f>Tasaus[[#This Row],[Inkomstskattesats 2022]]-12.64</f>
        <v>8.61</v>
      </c>
      <c r="F297" s="14">
        <v>19803944.989999998</v>
      </c>
      <c r="G297" s="14">
        <f>Tasaus[[#This Row],[Kommunalskatt (debiterad), €]]*100/Tasaus[[#This Row],[Inkomstskattesats 2022]]</f>
        <v>93195035.247058809</v>
      </c>
      <c r="H297" s="272">
        <f>Tasaus[[#This Row],[Beskattningsbar inkomst (kommunalskatt), €]]*($E$11/100)</f>
        <v>6868474.0977082355</v>
      </c>
      <c r="I297" s="14">
        <v>2392003.4018376898</v>
      </c>
      <c r="J297" s="15">
        <v>1160317.6572</v>
      </c>
      <c r="K297" s="15">
        <f>SUM(Tasaus[[#This Row],[Kalkylerad kommunalskatt, €]:[Kalkylerad fastighetsskatt, €]])</f>
        <v>10420795.156745924</v>
      </c>
      <c r="L297" s="15">
        <f>Tasaus[[#This Row],[Kalkylerad skatteinkomst sammanlagt, €]]/Tasaus[[#This Row],[Invånarantal 31.12.2021]]</f>
        <v>1611.8786011981319</v>
      </c>
      <c r="M297" s="34">
        <f>$L$11-Tasaus[[#This Row],[Kalkylerad skatteinkomst sammanlagt, €/invånare (=utjämningsgräns)]]</f>
        <v>345.0713988018681</v>
      </c>
      <c r="N297" s="377">
        <f>IF(Tasaus[[#This Row],[Differens = utjämningsgränsen - kalkylerad skatteinkomst, €/inv]]&gt;0,(Tasaus[[#This Row],[Differens = utjämningsgränsen - kalkylerad skatteinkomst, €/inv]]*$B$7),(Tasaus[[#This Row],[Differens = utjämningsgränsen - kalkylerad skatteinkomst, €/inv]]*$B$8))</f>
        <v>310.5642589216813</v>
      </c>
      <c r="O297" s="378">
        <f>Tasaus[[#This Row],[Utjämning,  €/invånare]]*Tasaus[[#This Row],[Invånarantal 31.12.2021]]</f>
        <v>2007797.9339286697</v>
      </c>
      <c r="Q297" s="116"/>
      <c r="R297" s="117"/>
    </row>
    <row r="298" spans="1:18">
      <c r="A298" s="269">
        <v>946</v>
      </c>
      <c r="B298" s="13" t="s">
        <v>905</v>
      </c>
      <c r="C298" s="270">
        <v>6376</v>
      </c>
      <c r="D298" s="271">
        <v>21.500000000000004</v>
      </c>
      <c r="E298" s="271">
        <f>Tasaus[[#This Row],[Inkomstskattesats 2022]]-12.64</f>
        <v>8.860000000000003</v>
      </c>
      <c r="F298" s="14">
        <v>21517595.989999998</v>
      </c>
      <c r="G298" s="14">
        <f>Tasaus[[#This Row],[Kommunalskatt (debiterad), €]]*100/Tasaus[[#This Row],[Inkomstskattesats 2022]]</f>
        <v>100081841.81395347</v>
      </c>
      <c r="H298" s="272">
        <f>Tasaus[[#This Row],[Beskattningsbar inkomst (kommunalskatt), €]]*($E$11/100)</f>
        <v>7376031.7416883726</v>
      </c>
      <c r="I298" s="14">
        <v>1556320.6988833102</v>
      </c>
      <c r="J298" s="15">
        <v>1133223.2142</v>
      </c>
      <c r="K298" s="15">
        <f>SUM(Tasaus[[#This Row],[Kalkylerad kommunalskatt, €]:[Kalkylerad fastighetsskatt, €]])</f>
        <v>10065575.654771682</v>
      </c>
      <c r="L298" s="15">
        <f>Tasaus[[#This Row],[Kalkylerad skatteinkomst sammanlagt, €]]/Tasaus[[#This Row],[Invånarantal 31.12.2021]]</f>
        <v>1578.6661942866501</v>
      </c>
      <c r="M298" s="34">
        <f>$L$11-Tasaus[[#This Row],[Kalkylerad skatteinkomst sammanlagt, €/invånare (=utjämningsgräns)]]</f>
        <v>378.28380571334992</v>
      </c>
      <c r="N298" s="377">
        <f>IF(Tasaus[[#This Row],[Differens = utjämningsgränsen - kalkylerad skatteinkomst, €/inv]]&gt;0,(Tasaus[[#This Row],[Differens = utjämningsgränsen - kalkylerad skatteinkomst, €/inv]]*$B$7),(Tasaus[[#This Row],[Differens = utjämningsgränsen - kalkylerad skatteinkomst, €/inv]]*$B$8))</f>
        <v>340.45542514201492</v>
      </c>
      <c r="O298" s="378">
        <f>Tasaus[[#This Row],[Utjämning,  €/invånare]]*Tasaus[[#This Row],[Invånarantal 31.12.2021]]</f>
        <v>2170743.7907054871</v>
      </c>
      <c r="Q298" s="116"/>
      <c r="R298" s="117"/>
    </row>
    <row r="299" spans="1:18">
      <c r="A299" s="269">
        <v>976</v>
      </c>
      <c r="B299" s="13" t="s">
        <v>906</v>
      </c>
      <c r="C299" s="270">
        <v>3830</v>
      </c>
      <c r="D299" s="271">
        <v>20</v>
      </c>
      <c r="E299" s="271">
        <f>Tasaus[[#This Row],[Inkomstskattesats 2022]]-12.64</f>
        <v>7.3599999999999994</v>
      </c>
      <c r="F299" s="14">
        <v>11372765.550000001</v>
      </c>
      <c r="G299" s="14">
        <f>Tasaus[[#This Row],[Kommunalskatt (debiterad), €]]*100/Tasaus[[#This Row],[Inkomstskattesats 2022]]</f>
        <v>56863827.75</v>
      </c>
      <c r="H299" s="272">
        <f>Tasaus[[#This Row],[Beskattningsbar inkomst (kommunalskatt), €]]*($E$11/100)</f>
        <v>4190864.1051750011</v>
      </c>
      <c r="I299" s="14">
        <v>643803.06897006254</v>
      </c>
      <c r="J299" s="15">
        <v>564151.14069999999</v>
      </c>
      <c r="K299" s="15">
        <f>SUM(Tasaus[[#This Row],[Kalkylerad kommunalskatt, €]:[Kalkylerad fastighetsskatt, €]])</f>
        <v>5398818.3148450637</v>
      </c>
      <c r="L299" s="15">
        <f>Tasaus[[#This Row],[Kalkylerad skatteinkomst sammanlagt, €]]/Tasaus[[#This Row],[Invånarantal 31.12.2021]]</f>
        <v>1409.6131370352646</v>
      </c>
      <c r="M299" s="34">
        <f>$L$11-Tasaus[[#This Row],[Kalkylerad skatteinkomst sammanlagt, €/invånare (=utjämningsgräns)]]</f>
        <v>547.33686296473547</v>
      </c>
      <c r="N299" s="377">
        <f>IF(Tasaus[[#This Row],[Differens = utjämningsgränsen - kalkylerad skatteinkomst, €/inv]]&gt;0,(Tasaus[[#This Row],[Differens = utjämningsgränsen - kalkylerad skatteinkomst, €/inv]]*$B$7),(Tasaus[[#This Row],[Differens = utjämningsgränsen - kalkylerad skatteinkomst, €/inv]]*$B$8))</f>
        <v>492.60317666826194</v>
      </c>
      <c r="O299" s="378">
        <f>Tasaus[[#This Row],[Utjämning,  €/invånare]]*Tasaus[[#This Row],[Invånarantal 31.12.2021]]</f>
        <v>1886670.1666394433</v>
      </c>
      <c r="Q299" s="116"/>
      <c r="R299" s="117"/>
    </row>
    <row r="300" spans="1:18">
      <c r="A300" s="269">
        <v>977</v>
      </c>
      <c r="B300" s="13" t="s">
        <v>291</v>
      </c>
      <c r="C300" s="270">
        <v>15357</v>
      </c>
      <c r="D300" s="271">
        <v>23</v>
      </c>
      <c r="E300" s="271">
        <f>Tasaus[[#This Row],[Inkomstskattesats 2022]]-12.64</f>
        <v>10.36</v>
      </c>
      <c r="F300" s="14">
        <v>55941525.32</v>
      </c>
      <c r="G300" s="14">
        <f>Tasaus[[#This Row],[Kommunalskatt (debiterad), €]]*100/Tasaus[[#This Row],[Inkomstskattesats 2022]]</f>
        <v>243224023.13043478</v>
      </c>
      <c r="H300" s="272">
        <f>Tasaus[[#This Row],[Beskattningsbar inkomst (kommunalskatt), €]]*($E$11/100)</f>
        <v>17925610.504713047</v>
      </c>
      <c r="I300" s="14">
        <v>2901932.8230513721</v>
      </c>
      <c r="J300" s="15">
        <v>1973188.9609000003</v>
      </c>
      <c r="K300" s="15">
        <f>SUM(Tasaus[[#This Row],[Kalkylerad kommunalskatt, €]:[Kalkylerad fastighetsskatt, €]])</f>
        <v>22800732.288664419</v>
      </c>
      <c r="L300" s="15">
        <f>Tasaus[[#This Row],[Kalkylerad skatteinkomst sammanlagt, €]]/Tasaus[[#This Row],[Invånarantal 31.12.2021]]</f>
        <v>1484.7126579842691</v>
      </c>
      <c r="M300" s="34">
        <f>$L$11-Tasaus[[#This Row],[Kalkylerad skatteinkomst sammanlagt, €/invånare (=utjämningsgräns)]]</f>
        <v>472.23734201573097</v>
      </c>
      <c r="N300" s="377">
        <f>IF(Tasaus[[#This Row],[Differens = utjämningsgränsen - kalkylerad skatteinkomst, €/inv]]&gt;0,(Tasaus[[#This Row],[Differens = utjämningsgränsen - kalkylerad skatteinkomst, €/inv]]*$B$7),(Tasaus[[#This Row],[Differens = utjämningsgränsen - kalkylerad skatteinkomst, €/inv]]*$B$8))</f>
        <v>425.01360781415787</v>
      </c>
      <c r="O300" s="378">
        <f>Tasaus[[#This Row],[Utjämning,  €/invånare]]*Tasaus[[#This Row],[Invånarantal 31.12.2021]]</f>
        <v>6526933.9752020221</v>
      </c>
      <c r="Q300" s="116"/>
      <c r="R300" s="117"/>
    </row>
    <row r="301" spans="1:18">
      <c r="A301" s="269">
        <v>980</v>
      </c>
      <c r="B301" s="13" t="s">
        <v>292</v>
      </c>
      <c r="C301" s="270">
        <v>33533</v>
      </c>
      <c r="D301" s="271">
        <v>20.5</v>
      </c>
      <c r="E301" s="271">
        <f>Tasaus[[#This Row],[Inkomstskattesats 2022]]-12.64</f>
        <v>7.8599999999999994</v>
      </c>
      <c r="F301" s="14">
        <v>133245675.20999999</v>
      </c>
      <c r="G301" s="14">
        <f>Tasaus[[#This Row],[Kommunalskatt (debiterad), €]]*100/Tasaus[[#This Row],[Inkomstskattesats 2022]]</f>
        <v>649978903.46341467</v>
      </c>
      <c r="H301" s="272">
        <f>Tasaus[[#This Row],[Beskattningsbar inkomst (kommunalskatt), €]]*($E$11/100)</f>
        <v>47903445.185253672</v>
      </c>
      <c r="I301" s="14">
        <v>7074977.2301226733</v>
      </c>
      <c r="J301" s="15">
        <v>4551254.5719500007</v>
      </c>
      <c r="K301" s="15">
        <f>SUM(Tasaus[[#This Row],[Kalkylerad kommunalskatt, €]:[Kalkylerad fastighetsskatt, €]])</f>
        <v>59529676.987326346</v>
      </c>
      <c r="L301" s="15">
        <f>Tasaus[[#This Row],[Kalkylerad skatteinkomst sammanlagt, €]]/Tasaus[[#This Row],[Invånarantal 31.12.2021]]</f>
        <v>1775.2565230467403</v>
      </c>
      <c r="M301" s="34">
        <f>$L$11-Tasaus[[#This Row],[Kalkylerad skatteinkomst sammanlagt, €/invånare (=utjämningsgräns)]]</f>
        <v>181.69347695325973</v>
      </c>
      <c r="N301" s="377">
        <f>IF(Tasaus[[#This Row],[Differens = utjämningsgränsen - kalkylerad skatteinkomst, €/inv]]&gt;0,(Tasaus[[#This Row],[Differens = utjämningsgränsen - kalkylerad skatteinkomst, €/inv]]*$B$7),(Tasaus[[#This Row],[Differens = utjämningsgränsen - kalkylerad skatteinkomst, €/inv]]*$B$8))</f>
        <v>163.52412925793377</v>
      </c>
      <c r="O301" s="378">
        <f>Tasaus[[#This Row],[Utjämning,  €/invånare]]*Tasaus[[#This Row],[Invånarantal 31.12.2021]]</f>
        <v>5483454.6264062934</v>
      </c>
      <c r="Q301" s="116"/>
      <c r="R301" s="117"/>
    </row>
    <row r="302" spans="1:18">
      <c r="A302" s="269">
        <v>981</v>
      </c>
      <c r="B302" s="13" t="s">
        <v>293</v>
      </c>
      <c r="C302" s="270">
        <v>2282</v>
      </c>
      <c r="D302" s="271">
        <v>22</v>
      </c>
      <c r="E302" s="271">
        <f>Tasaus[[#This Row],[Inkomstskattesats 2022]]-12.64</f>
        <v>9.36</v>
      </c>
      <c r="F302" s="14">
        <v>8144942.8700000001</v>
      </c>
      <c r="G302" s="14">
        <f>Tasaus[[#This Row],[Kommunalskatt (debiterad), €]]*100/Tasaus[[#This Row],[Inkomstskattesats 2022]]</f>
        <v>37022467.590909094</v>
      </c>
      <c r="H302" s="272">
        <f>Tasaus[[#This Row],[Beskattningsbar inkomst (kommunalskatt), €]]*($E$11/100)</f>
        <v>2728555.8614500007</v>
      </c>
      <c r="I302" s="14">
        <v>243254.90115871761</v>
      </c>
      <c r="J302" s="15">
        <v>245379.00745000003</v>
      </c>
      <c r="K302" s="15">
        <f>SUM(Tasaus[[#This Row],[Kalkylerad kommunalskatt, €]:[Kalkylerad fastighetsskatt, €]])</f>
        <v>3217189.770058718</v>
      </c>
      <c r="L302" s="15">
        <f>Tasaus[[#This Row],[Kalkylerad skatteinkomst sammanlagt, €]]/Tasaus[[#This Row],[Invånarantal 31.12.2021]]</f>
        <v>1409.811468036248</v>
      </c>
      <c r="M302" s="34">
        <f>$L$11-Tasaus[[#This Row],[Kalkylerad skatteinkomst sammanlagt, €/invånare (=utjämningsgräns)]]</f>
        <v>547.13853196375203</v>
      </c>
      <c r="N302" s="377">
        <f>IF(Tasaus[[#This Row],[Differens = utjämningsgränsen - kalkylerad skatteinkomst, €/inv]]&gt;0,(Tasaus[[#This Row],[Differens = utjämningsgränsen - kalkylerad skatteinkomst, €/inv]]*$B$7),(Tasaus[[#This Row],[Differens = utjämningsgränsen - kalkylerad skatteinkomst, €/inv]]*$B$8))</f>
        <v>492.42467876737686</v>
      </c>
      <c r="O302" s="378">
        <f>Tasaus[[#This Row],[Utjämning,  €/invånare]]*Tasaus[[#This Row],[Invånarantal 31.12.2021]]</f>
        <v>1123713.116947154</v>
      </c>
      <c r="Q302" s="116"/>
      <c r="R302" s="117"/>
    </row>
    <row r="303" spans="1:18">
      <c r="A303" s="269">
        <v>989</v>
      </c>
      <c r="B303" s="13" t="s">
        <v>907</v>
      </c>
      <c r="C303" s="270">
        <v>5484</v>
      </c>
      <c r="D303" s="271">
        <v>22.5</v>
      </c>
      <c r="E303" s="271">
        <f>Tasaus[[#This Row],[Inkomstskattesats 2022]]-12.64</f>
        <v>9.86</v>
      </c>
      <c r="F303" s="14">
        <v>18451265.23</v>
      </c>
      <c r="G303" s="14">
        <f>Tasaus[[#This Row],[Kommunalskatt (debiterad), €]]*100/Tasaus[[#This Row],[Inkomstskattesats 2022]]</f>
        <v>82005623.244444445</v>
      </c>
      <c r="H303" s="272">
        <f>Tasaus[[#This Row],[Beskattningsbar inkomst (kommunalskatt), €]]*($E$11/100)</f>
        <v>6043814.4331155568</v>
      </c>
      <c r="I303" s="14">
        <v>1442747.5411114192</v>
      </c>
      <c r="J303" s="15">
        <v>973201.5260500001</v>
      </c>
      <c r="K303" s="15">
        <f>SUM(Tasaus[[#This Row],[Kalkylerad kommunalskatt, €]:[Kalkylerad fastighetsskatt, €]])</f>
        <v>8459763.5002769753</v>
      </c>
      <c r="L303" s="15">
        <f>Tasaus[[#This Row],[Kalkylerad skatteinkomst sammanlagt, €]]/Tasaus[[#This Row],[Invånarantal 31.12.2021]]</f>
        <v>1542.6264588397109</v>
      </c>
      <c r="M303" s="34">
        <f>$L$11-Tasaus[[#This Row],[Kalkylerad skatteinkomst sammanlagt, €/invånare (=utjämningsgräns)]]</f>
        <v>414.3235411602891</v>
      </c>
      <c r="N303" s="377">
        <f>IF(Tasaus[[#This Row],[Differens = utjämningsgränsen - kalkylerad skatteinkomst, €/inv]]&gt;0,(Tasaus[[#This Row],[Differens = utjämningsgränsen - kalkylerad skatteinkomst, €/inv]]*$B$7),(Tasaus[[#This Row],[Differens = utjämningsgränsen - kalkylerad skatteinkomst, €/inv]]*$B$8))</f>
        <v>372.89118704426022</v>
      </c>
      <c r="O303" s="378">
        <f>Tasaus[[#This Row],[Utjämning,  €/invånare]]*Tasaus[[#This Row],[Invånarantal 31.12.2021]]</f>
        <v>2044935.2697507231</v>
      </c>
      <c r="Q303" s="116"/>
      <c r="R303" s="117"/>
    </row>
    <row r="304" spans="1:18">
      <c r="A304" s="269">
        <v>992</v>
      </c>
      <c r="B304" s="13" t="s">
        <v>295</v>
      </c>
      <c r="C304" s="270">
        <v>18318</v>
      </c>
      <c r="D304" s="271">
        <v>21.5</v>
      </c>
      <c r="E304" s="271">
        <f>Tasaus[[#This Row],[Inkomstskattesats 2022]]-12.64</f>
        <v>8.86</v>
      </c>
      <c r="F304" s="14">
        <v>64928780.890000001</v>
      </c>
      <c r="G304" s="14">
        <f>Tasaus[[#This Row],[Kommunalskatt (debiterad), €]]*100/Tasaus[[#This Row],[Inkomstskattesats 2022]]</f>
        <v>301994329.72093022</v>
      </c>
      <c r="H304" s="272">
        <f>Tasaus[[#This Row],[Beskattningsbar inkomst (kommunalskatt), €]]*($E$11/100)</f>
        <v>22256982.100432564</v>
      </c>
      <c r="I304" s="14">
        <v>4984063.5549605666</v>
      </c>
      <c r="J304" s="15">
        <v>2872482.8403000003</v>
      </c>
      <c r="K304" s="15">
        <f>SUM(Tasaus[[#This Row],[Kalkylerad kommunalskatt, €]:[Kalkylerad fastighetsskatt, €]])</f>
        <v>30113528.495693132</v>
      </c>
      <c r="L304" s="15">
        <f>Tasaus[[#This Row],[Kalkylerad skatteinkomst sammanlagt, €]]/Tasaus[[#This Row],[Invånarantal 31.12.2021]]</f>
        <v>1643.931023894155</v>
      </c>
      <c r="M304" s="34">
        <f>$L$11-Tasaus[[#This Row],[Kalkylerad skatteinkomst sammanlagt, €/invånare (=utjämningsgräns)]]</f>
        <v>313.01897610584501</v>
      </c>
      <c r="N304" s="377">
        <f>IF(Tasaus[[#This Row],[Differens = utjämningsgränsen - kalkylerad skatteinkomst, €/inv]]&gt;0,(Tasaus[[#This Row],[Differens = utjämningsgränsen - kalkylerad skatteinkomst, €/inv]]*$B$7),(Tasaus[[#This Row],[Differens = utjämningsgränsen - kalkylerad skatteinkomst, €/inv]]*$B$8))</f>
        <v>281.71707849526052</v>
      </c>
      <c r="O304" s="378">
        <f>Tasaus[[#This Row],[Utjämning,  €/invånare]]*Tasaus[[#This Row],[Invånarantal 31.12.2021]]</f>
        <v>5160493.4438761827</v>
      </c>
      <c r="Q304" s="116"/>
      <c r="R304" s="117"/>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9"/>
  <sheetViews>
    <sheetView zoomScale="80" zoomScaleNormal="80" workbookViewId="0">
      <pane xSplit="2" ySplit="5" topLeftCell="C6" activePane="bottomRight" state="frozen"/>
      <selection activeCell="G29" sqref="G29"/>
      <selection pane="topRight" activeCell="G29" sqref="G29"/>
      <selection pane="bottomLeft" activeCell="G29" sqref="G29"/>
      <selection pane="bottomRight" activeCell="J4" sqref="J4"/>
    </sheetView>
  </sheetViews>
  <sheetFormatPr defaultRowHeight="15"/>
  <cols>
    <col min="1" max="1" width="8.375" style="301" customWidth="1"/>
    <col min="2" max="2" width="12.5" style="300" bestFit="1" customWidth="1"/>
    <col min="3" max="3" width="21.375" style="307" bestFit="1" customWidth="1"/>
    <col min="4" max="4" width="19.625" style="307" customWidth="1"/>
    <col min="5" max="5" width="21.375" customWidth="1"/>
    <col min="6" max="6" width="16.875" customWidth="1"/>
    <col min="7" max="7" width="24.375" customWidth="1"/>
    <col min="8" max="9" width="9.625" bestFit="1" customWidth="1"/>
  </cols>
  <sheetData>
    <row r="1" spans="1:7" ht="23.25">
      <c r="A1" s="319" t="s">
        <v>971</v>
      </c>
      <c r="C1" s="172"/>
      <c r="D1" s="167"/>
      <c r="E1" s="333"/>
      <c r="G1" s="333"/>
    </row>
    <row r="2" spans="1:7">
      <c r="A2" s="301" t="s">
        <v>358</v>
      </c>
      <c r="B2" s="302"/>
      <c r="C2" s="172"/>
      <c r="D2" s="167"/>
    </row>
    <row r="3" spans="1:7">
      <c r="C3" s="172"/>
      <c r="D3" s="167"/>
    </row>
    <row r="4" spans="1:7" s="215" customFormat="1" ht="60">
      <c r="A4" s="223" t="s">
        <v>805</v>
      </c>
      <c r="B4" s="224" t="s">
        <v>787</v>
      </c>
      <c r="C4" s="303" t="s">
        <v>972</v>
      </c>
      <c r="D4" s="204" t="s">
        <v>973</v>
      </c>
      <c r="E4" s="223" t="s">
        <v>974</v>
      </c>
      <c r="F4" s="223" t="s">
        <v>975</v>
      </c>
      <c r="G4" s="223" t="s">
        <v>976</v>
      </c>
    </row>
    <row r="5" spans="1:7">
      <c r="A5" s="300"/>
      <c r="B5" s="300" t="s">
        <v>360</v>
      </c>
      <c r="C5" s="304">
        <f>SUM(C6:C298)</f>
        <v>2776499999.9999995</v>
      </c>
      <c r="D5" s="172">
        <f>SUM(D6:D298)</f>
        <v>1943999999.9999993</v>
      </c>
      <c r="E5" s="172">
        <f>SUM(E6:E298)</f>
        <v>851000000.00000155</v>
      </c>
      <c r="F5" s="172">
        <f>SUM(F6:F298)</f>
        <v>-3000000.0000000061</v>
      </c>
      <c r="G5" s="304">
        <f>Verokompensaatiot[[#This Row],[Ersättningar från 2010-2023 som kvarstår, €]]+Verokompensaatiot[[#This Row],[Ersättning för förlorade skatteinkomster 2024]]</f>
        <v>848000000.00000155</v>
      </c>
    </row>
    <row r="6" spans="1:7">
      <c r="A6" s="32">
        <v>5</v>
      </c>
      <c r="B6" s="13" t="s">
        <v>3</v>
      </c>
      <c r="C6" s="304">
        <v>6576722.8656134466</v>
      </c>
      <c r="D6" s="167">
        <v>4626384.7424013829</v>
      </c>
      <c r="E6" s="167">
        <v>1995400.0337450588</v>
      </c>
      <c r="F6" s="167">
        <v>3436.7496087450891</v>
      </c>
      <c r="G6" s="304">
        <f>Verokompensaatiot[[#This Row],[Ersättningar från 2010-2023 som kvarstår, €]]+Verokompensaatiot[[#This Row],[Ersättning för förlorade skatteinkomster 2024]]</f>
        <v>1998836.7833538039</v>
      </c>
    </row>
    <row r="7" spans="1:7">
      <c r="A7" s="32">
        <v>9</v>
      </c>
      <c r="B7" s="13" t="s">
        <v>4</v>
      </c>
      <c r="C7" s="304">
        <v>1751360.8607681198</v>
      </c>
      <c r="D7" s="167">
        <v>1232772.4459935171</v>
      </c>
      <c r="E7" s="167">
        <v>527121.88997430378</v>
      </c>
      <c r="F7" s="167">
        <v>-2403.1163006271436</v>
      </c>
      <c r="G7" s="304">
        <f>Verokompensaatiot[[#This Row],[Ersättningar från 2010-2023 som kvarstår, €]]+Verokompensaatiot[[#This Row],[Ersättning för förlorade skatteinkomster 2024]]</f>
        <v>524718.77367367665</v>
      </c>
    </row>
    <row r="8" spans="1:7">
      <c r="A8" s="32">
        <v>10</v>
      </c>
      <c r="B8" s="13" t="s">
        <v>5</v>
      </c>
      <c r="C8" s="304">
        <v>8040078.2659362117</v>
      </c>
      <c r="D8" s="167">
        <v>5655106.4542102339</v>
      </c>
      <c r="E8" s="167">
        <v>2441205.4908443792</v>
      </c>
      <c r="F8" s="167">
        <v>5165.6234524411557</v>
      </c>
      <c r="G8" s="304">
        <f>Verokompensaatiot[[#This Row],[Ersättningar från 2010-2023 som kvarstår, €]]+Verokompensaatiot[[#This Row],[Ersättning för förlorade skatteinkomster 2024]]</f>
        <v>2446371.1142968205</v>
      </c>
    </row>
    <row r="9" spans="1:7">
      <c r="A9" s="32">
        <v>16</v>
      </c>
      <c r="B9" s="13" t="s">
        <v>6</v>
      </c>
      <c r="C9" s="304">
        <v>4744363.5298567638</v>
      </c>
      <c r="D9" s="167">
        <v>3328855.8554945048</v>
      </c>
      <c r="E9" s="167">
        <v>1409657.9092009971</v>
      </c>
      <c r="F9" s="167">
        <v>-29276.210337117154</v>
      </c>
      <c r="G9" s="304">
        <f>Verokompensaatiot[[#This Row],[Ersättningar från 2010-2023 som kvarstår, €]]+Verokompensaatiot[[#This Row],[Ersättning för förlorade skatteinkomster 2024]]</f>
        <v>1380381.69886388</v>
      </c>
    </row>
    <row r="10" spans="1:7">
      <c r="A10" s="32">
        <v>18</v>
      </c>
      <c r="B10" s="13" t="s">
        <v>7</v>
      </c>
      <c r="C10" s="304">
        <v>2779334.0948246871</v>
      </c>
      <c r="D10" s="167">
        <v>1932985.3759469066</v>
      </c>
      <c r="E10" s="167">
        <v>844062.0157252152</v>
      </c>
      <c r="F10" s="167">
        <v>-33517.066494043691</v>
      </c>
      <c r="G10" s="304">
        <f>Verokompensaatiot[[#This Row],[Ersättningar från 2010-2023 som kvarstår, €]]+Verokompensaatiot[[#This Row],[Ersättning för förlorade skatteinkomster 2024]]</f>
        <v>810544.94923117151</v>
      </c>
    </row>
    <row r="11" spans="1:7">
      <c r="A11" s="32">
        <v>19</v>
      </c>
      <c r="B11" s="13" t="s">
        <v>8</v>
      </c>
      <c r="C11" s="304">
        <v>2246765.894040884</v>
      </c>
      <c r="D11" s="167">
        <v>1583055.7618236588</v>
      </c>
      <c r="E11" s="167">
        <v>661630.39903514739</v>
      </c>
      <c r="F11" s="167">
        <v>-26280.386824124002</v>
      </c>
      <c r="G11" s="304">
        <f>Verokompensaatiot[[#This Row],[Ersättningar från 2010-2023 som kvarstår, €]]+Verokompensaatiot[[#This Row],[Ersättning för förlorade skatteinkomster 2024]]</f>
        <v>635350.01221102336</v>
      </c>
    </row>
    <row r="12" spans="1:7">
      <c r="A12" s="32">
        <v>20</v>
      </c>
      <c r="B12" s="13" t="s">
        <v>9</v>
      </c>
      <c r="C12" s="304">
        <v>9229309.6829814203</v>
      </c>
      <c r="D12" s="167">
        <v>6466680.8228904828</v>
      </c>
      <c r="E12" s="167">
        <v>2774244.065687079</v>
      </c>
      <c r="F12" s="167">
        <v>-86446.32441932059</v>
      </c>
      <c r="G12" s="304">
        <f>Verokompensaatiot[[#This Row],[Ersättningar från 2010-2023 som kvarstår, €]]+Verokompensaatiot[[#This Row],[Ersättning för förlorade skatteinkomster 2024]]</f>
        <v>2687797.7412677584</v>
      </c>
    </row>
    <row r="13" spans="1:7">
      <c r="A13" s="32">
        <v>46</v>
      </c>
      <c r="B13" s="13" t="s">
        <v>10</v>
      </c>
      <c r="C13" s="304">
        <v>1002361.9814681885</v>
      </c>
      <c r="D13" s="167">
        <v>703503.52336309117</v>
      </c>
      <c r="E13" s="167">
        <v>299258.7460745069</v>
      </c>
      <c r="F13" s="167">
        <v>-1059.9879670155156</v>
      </c>
      <c r="G13" s="304">
        <f>Verokompensaatiot[[#This Row],[Ersättningar från 2010-2023 som kvarstår, €]]+Verokompensaatiot[[#This Row],[Ersättning för förlorade skatteinkomster 2024]]</f>
        <v>298198.75810749136</v>
      </c>
    </row>
    <row r="14" spans="1:7">
      <c r="A14" s="32">
        <v>47</v>
      </c>
      <c r="B14" s="13" t="s">
        <v>11</v>
      </c>
      <c r="C14" s="304">
        <v>1289819.6336833797</v>
      </c>
      <c r="D14" s="167">
        <v>902686.04630637052</v>
      </c>
      <c r="E14" s="167">
        <v>388613.91736976686</v>
      </c>
      <c r="F14" s="167">
        <v>214.58720829088975</v>
      </c>
      <c r="G14" s="304">
        <f>Verokompensaatiot[[#This Row],[Ersättningar från 2010-2023 som kvarstår, €]]+Verokompensaatiot[[#This Row],[Ersättning för förlorade skatteinkomster 2024]]</f>
        <v>388828.50457805773</v>
      </c>
    </row>
    <row r="15" spans="1:7">
      <c r="A15" s="32">
        <v>49</v>
      </c>
      <c r="B15" s="13" t="s">
        <v>12</v>
      </c>
      <c r="C15" s="304">
        <v>97811038.88787359</v>
      </c>
      <c r="D15" s="167">
        <v>68214935.910467878</v>
      </c>
      <c r="E15" s="167">
        <v>30593192.016809568</v>
      </c>
      <c r="F15" s="167">
        <v>256709.25596878759</v>
      </c>
      <c r="G15" s="304">
        <f>Verokompensaatiot[[#This Row],[Ersättningar från 2010-2023 som kvarstår, €]]+Verokompensaatiot[[#This Row],[Ersättning för förlorade skatteinkomster 2024]]</f>
        <v>30849901.272778355</v>
      </c>
    </row>
    <row r="16" spans="1:7">
      <c r="A16" s="32">
        <v>50</v>
      </c>
      <c r="B16" s="13" t="s">
        <v>13</v>
      </c>
      <c r="C16" s="304">
        <v>6829019.20395514</v>
      </c>
      <c r="D16" s="167">
        <v>4803422.4492984563</v>
      </c>
      <c r="E16" s="167">
        <v>2090451.7902924223</v>
      </c>
      <c r="F16" s="167">
        <v>-41616.654817366471</v>
      </c>
      <c r="G16" s="304">
        <f>Verokompensaatiot[[#This Row],[Ersättningar från 2010-2023 som kvarstår, €]]+Verokompensaatiot[[#This Row],[Ersättning för förlorade skatteinkomster 2024]]</f>
        <v>2048835.1354750558</v>
      </c>
    </row>
    <row r="17" spans="1:7">
      <c r="A17" s="32">
        <v>51</v>
      </c>
      <c r="B17" s="13" t="s">
        <v>14</v>
      </c>
      <c r="C17" s="304">
        <v>5827275.55193373</v>
      </c>
      <c r="D17" s="167">
        <v>4100984.162724359</v>
      </c>
      <c r="E17" s="167">
        <v>1803744.0505200345</v>
      </c>
      <c r="F17" s="167">
        <v>-20371.966430214528</v>
      </c>
      <c r="G17" s="304">
        <f>Verokompensaatiot[[#This Row],[Ersättningar från 2010-2023 som kvarstår, €]]+Verokompensaatiot[[#This Row],[Ersättning för förlorade skatteinkomster 2024]]</f>
        <v>1783372.08408982</v>
      </c>
    </row>
    <row r="18" spans="1:7">
      <c r="A18" s="32">
        <v>52</v>
      </c>
      <c r="B18" s="13" t="s">
        <v>15</v>
      </c>
      <c r="C18" s="304">
        <v>1820091.2077150643</v>
      </c>
      <c r="D18" s="167">
        <v>1278012.9181458664</v>
      </c>
      <c r="E18" s="167">
        <v>548990.38673231238</v>
      </c>
      <c r="F18" s="167">
        <v>-2911.492499777406</v>
      </c>
      <c r="G18" s="304">
        <f>Verokompensaatiot[[#This Row],[Ersättningar från 2010-2023 som kvarstår, €]]+Verokompensaatiot[[#This Row],[Ersättning för förlorade skatteinkomster 2024]]</f>
        <v>546078.89423253504</v>
      </c>
    </row>
    <row r="19" spans="1:7">
      <c r="A19" s="32">
        <v>61</v>
      </c>
      <c r="B19" s="13" t="s">
        <v>16</v>
      </c>
      <c r="C19" s="304">
        <v>9767975.7039504685</v>
      </c>
      <c r="D19" s="167">
        <v>6842445.0295858542</v>
      </c>
      <c r="E19" s="167">
        <v>3033193.7414299296</v>
      </c>
      <c r="F19" s="167">
        <v>-5565.1227767796081</v>
      </c>
      <c r="G19" s="304">
        <f>Verokompensaatiot[[#This Row],[Ersättningar från 2010-2023 som kvarstår, €]]+Verokompensaatiot[[#This Row],[Ersättning för förlorade skatteinkomster 2024]]</f>
        <v>3027628.6186531498</v>
      </c>
    </row>
    <row r="20" spans="1:7">
      <c r="A20" s="32">
        <v>69</v>
      </c>
      <c r="B20" s="13" t="s">
        <v>17</v>
      </c>
      <c r="C20" s="304">
        <v>4445582.4660910312</v>
      </c>
      <c r="D20" s="167">
        <v>3126122.2131854184</v>
      </c>
      <c r="E20" s="167">
        <v>1358836.9357966036</v>
      </c>
      <c r="F20" s="167">
        <v>1873.121967449817</v>
      </c>
      <c r="G20" s="304">
        <f>Verokompensaatiot[[#This Row],[Ersättningar från 2010-2023 som kvarstår, €]]+Verokompensaatiot[[#This Row],[Ersättning för förlorade skatteinkomster 2024]]</f>
        <v>1360710.0577640533</v>
      </c>
    </row>
    <row r="21" spans="1:7">
      <c r="A21" s="32">
        <v>71</v>
      </c>
      <c r="B21" s="13" t="s">
        <v>18</v>
      </c>
      <c r="C21" s="304">
        <v>4365965.1070268713</v>
      </c>
      <c r="D21" s="167">
        <v>3065195.0412485106</v>
      </c>
      <c r="E21" s="167">
        <v>1381039.5184965217</v>
      </c>
      <c r="F21" s="167">
        <v>1833.9800033458559</v>
      </c>
      <c r="G21" s="304">
        <f>Verokompensaatiot[[#This Row],[Ersättningar från 2010-2023 som kvarstår, €]]+Verokompensaatiot[[#This Row],[Ersättning för förlorade skatteinkomster 2024]]</f>
        <v>1382873.4984998675</v>
      </c>
    </row>
    <row r="22" spans="1:7">
      <c r="A22" s="32">
        <v>72</v>
      </c>
      <c r="B22" s="13" t="s">
        <v>19</v>
      </c>
      <c r="C22" s="304">
        <v>559150.85422893451</v>
      </c>
      <c r="D22" s="167">
        <v>391255.93749637046</v>
      </c>
      <c r="E22" s="167">
        <v>170460.73771434132</v>
      </c>
      <c r="F22" s="167">
        <v>177.07913371267523</v>
      </c>
      <c r="G22" s="304">
        <f>Verokompensaatiot[[#This Row],[Ersättningar från 2010-2023 som kvarstår, €]]+Verokompensaatiot[[#This Row],[Ersättning för förlorade skatteinkomster 2024]]</f>
        <v>170637.816848054</v>
      </c>
    </row>
    <row r="23" spans="1:7">
      <c r="A23" s="32">
        <v>74</v>
      </c>
      <c r="B23" s="13" t="s">
        <v>20</v>
      </c>
      <c r="C23" s="304">
        <v>886195.06163500762</v>
      </c>
      <c r="D23" s="167">
        <v>620736.15011488798</v>
      </c>
      <c r="E23" s="167">
        <v>286522.37275305961</v>
      </c>
      <c r="F23" s="167">
        <v>1297.8568536715866</v>
      </c>
      <c r="G23" s="304">
        <f>Verokompensaatiot[[#This Row],[Ersättningar från 2010-2023 som kvarstår, €]]+Verokompensaatiot[[#This Row],[Ersättning för förlorade skatteinkomster 2024]]</f>
        <v>287820.22960673121</v>
      </c>
    </row>
    <row r="24" spans="1:7">
      <c r="A24" s="32">
        <v>75</v>
      </c>
      <c r="B24" s="13" t="s">
        <v>21</v>
      </c>
      <c r="C24" s="304">
        <v>10721538.22445761</v>
      </c>
      <c r="D24" s="167">
        <v>7521441.2112067761</v>
      </c>
      <c r="E24" s="167">
        <v>3237145.3558460632</v>
      </c>
      <c r="F24" s="167">
        <v>-62269.166173174111</v>
      </c>
      <c r="G24" s="304">
        <f>Verokompensaatiot[[#This Row],[Ersättningar från 2010-2023 som kvarstår, €]]+Verokompensaatiot[[#This Row],[Ersättning för förlorade skatteinkomster 2024]]</f>
        <v>3174876.1896728892</v>
      </c>
    </row>
    <row r="25" spans="1:7">
      <c r="A25" s="32">
        <v>77</v>
      </c>
      <c r="B25" s="13" t="s">
        <v>22</v>
      </c>
      <c r="C25" s="304">
        <v>3513981.5372485863</v>
      </c>
      <c r="D25" s="167">
        <v>2467100.632565897</v>
      </c>
      <c r="E25" s="167">
        <v>1062975.310328146</v>
      </c>
      <c r="F25" s="167">
        <v>-15869.574127233285</v>
      </c>
      <c r="G25" s="304">
        <f>Verokompensaatiot[[#This Row],[Ersättningar från 2010-2023 som kvarstår, €]]+Verokompensaatiot[[#This Row],[Ersättning för förlorade skatteinkomster 2024]]</f>
        <v>1047105.7362009127</v>
      </c>
    </row>
    <row r="26" spans="1:7">
      <c r="A26" s="32">
        <v>78</v>
      </c>
      <c r="B26" s="13" t="s">
        <v>23</v>
      </c>
      <c r="C26" s="304">
        <v>4059830.720999233</v>
      </c>
      <c r="D26" s="167">
        <v>2830859.0037886901</v>
      </c>
      <c r="E26" s="167">
        <v>1250756.2643230706</v>
      </c>
      <c r="F26" s="167">
        <v>-7940.970779633657</v>
      </c>
      <c r="G26" s="304">
        <f>Verokompensaatiot[[#This Row],[Ersättningar från 2010-2023 som kvarstår, €]]+Verokompensaatiot[[#This Row],[Ersättning för förlorade skatteinkomster 2024]]</f>
        <v>1242815.293543437</v>
      </c>
    </row>
    <row r="27" spans="1:7">
      <c r="A27" s="32">
        <v>79</v>
      </c>
      <c r="B27" s="13" t="s">
        <v>24</v>
      </c>
      <c r="C27" s="304">
        <v>3610396.9958858434</v>
      </c>
      <c r="D27" s="167">
        <v>2534904.1482820003</v>
      </c>
      <c r="E27" s="167">
        <v>1086400.6993279201</v>
      </c>
      <c r="F27" s="167">
        <v>-22170.345703692783</v>
      </c>
      <c r="G27" s="304">
        <f>Verokompensaatiot[[#This Row],[Ersättningar från 2010-2023 som kvarstår, €]]+Verokompensaatiot[[#This Row],[Ersättning för förlorade skatteinkomster 2024]]</f>
        <v>1064230.3536242272</v>
      </c>
    </row>
    <row r="28" spans="1:7">
      <c r="A28" s="32">
        <v>81</v>
      </c>
      <c r="B28" s="13" t="s">
        <v>25</v>
      </c>
      <c r="C28" s="304">
        <v>2115057.6408188301</v>
      </c>
      <c r="D28" s="167">
        <v>1481540.8677605733</v>
      </c>
      <c r="E28" s="167">
        <v>628569.95055504865</v>
      </c>
      <c r="F28" s="167">
        <v>-8466.3149361640935</v>
      </c>
      <c r="G28" s="304">
        <f>Verokompensaatiot[[#This Row],[Ersättningar från 2010-2023 som kvarstår, €]]+Verokompensaatiot[[#This Row],[Ersättning för förlorade skatteinkomster 2024]]</f>
        <v>620103.63561888458</v>
      </c>
    </row>
    <row r="29" spans="1:7">
      <c r="A29" s="32">
        <v>82</v>
      </c>
      <c r="B29" s="36" t="s">
        <v>26</v>
      </c>
      <c r="C29" s="304">
        <v>4714245.8157121176</v>
      </c>
      <c r="D29" s="167">
        <v>3306148.5785207553</v>
      </c>
      <c r="E29" s="167">
        <v>1420815.5510925855</v>
      </c>
      <c r="F29" s="167">
        <v>-31462.21124120017</v>
      </c>
      <c r="G29" s="304">
        <f>Verokompensaatiot[[#This Row],[Ersättningar från 2010-2023 som kvarstår, €]]+Verokompensaatiot[[#This Row],[Ersättning för förlorade skatteinkomster 2024]]</f>
        <v>1389353.3398513854</v>
      </c>
    </row>
    <row r="30" spans="1:7">
      <c r="A30" s="32">
        <v>86</v>
      </c>
      <c r="B30" s="13" t="s">
        <v>27</v>
      </c>
      <c r="C30" s="304">
        <v>4770532.8116320018</v>
      </c>
      <c r="D30" s="167">
        <v>3332121.3879746781</v>
      </c>
      <c r="E30" s="167">
        <v>1438485.8113037464</v>
      </c>
      <c r="F30" s="167">
        <v>-46787.881045552524</v>
      </c>
      <c r="G30" s="304">
        <f>Verokompensaatiot[[#This Row],[Ersättningar från 2010-2023 som kvarstår, €]]+Verokompensaatiot[[#This Row],[Ersättning för förlorade skatteinkomster 2024]]</f>
        <v>1391697.930258194</v>
      </c>
    </row>
    <row r="31" spans="1:7">
      <c r="A31" s="32">
        <v>90</v>
      </c>
      <c r="B31" s="13" t="s">
        <v>28</v>
      </c>
      <c r="C31" s="304">
        <v>2389554.0650887783</v>
      </c>
      <c r="D31" s="167">
        <v>1674545.6172341115</v>
      </c>
      <c r="E31" s="167">
        <v>713124.3294630067</v>
      </c>
      <c r="F31" s="167">
        <v>-9095.1327604986145</v>
      </c>
      <c r="G31" s="304">
        <f>Verokompensaatiot[[#This Row],[Ersättningar från 2010-2023 som kvarstår, €]]+Verokompensaatiot[[#This Row],[Ersättning för förlorade skatteinkomster 2024]]</f>
        <v>704029.19670250802</v>
      </c>
    </row>
    <row r="32" spans="1:7">
      <c r="A32" s="32">
        <v>91</v>
      </c>
      <c r="B32" s="13" t="s">
        <v>29</v>
      </c>
      <c r="C32" s="304">
        <v>284705775.15331405</v>
      </c>
      <c r="D32" s="167">
        <v>199162949.78922844</v>
      </c>
      <c r="E32" s="167">
        <v>88279488.98038578</v>
      </c>
      <c r="F32" s="167">
        <v>864623.90791999176</v>
      </c>
      <c r="G32" s="304">
        <f>Verokompensaatiot[[#This Row],[Ersättningar från 2010-2023 som kvarstår, €]]+Verokompensaatiot[[#This Row],[Ersättning för förlorade skatteinkomster 2024]]</f>
        <v>89144112.888305768</v>
      </c>
    </row>
    <row r="33" spans="1:7">
      <c r="A33" s="32">
        <v>92</v>
      </c>
      <c r="B33" s="13" t="s">
        <v>30</v>
      </c>
      <c r="C33" s="304">
        <v>96292646.239306241</v>
      </c>
      <c r="D33" s="167">
        <v>67229665.281306639</v>
      </c>
      <c r="E33" s="167">
        <v>30036233.761776581</v>
      </c>
      <c r="F33" s="167">
        <v>262043.73591744184</v>
      </c>
      <c r="G33" s="304">
        <f>Verokompensaatiot[[#This Row],[Ersättningar från 2010-2023 som kvarstår, €]]+Verokompensaatiot[[#This Row],[Ersättning för förlorade skatteinkomster 2024]]</f>
        <v>30298277.497694023</v>
      </c>
    </row>
    <row r="34" spans="1:7">
      <c r="A34" s="32">
        <v>97</v>
      </c>
      <c r="B34" s="13" t="s">
        <v>31</v>
      </c>
      <c r="C34" s="304">
        <v>1520094.5494879517</v>
      </c>
      <c r="D34" s="167">
        <v>1067197.6068812413</v>
      </c>
      <c r="E34" s="167">
        <v>454103.4057926219</v>
      </c>
      <c r="F34" s="167">
        <v>-5420.4505482063032</v>
      </c>
      <c r="G34" s="304">
        <f>Verokompensaatiot[[#This Row],[Ersättningar från 2010-2023 som kvarstår, €]]+Verokompensaatiot[[#This Row],[Ersättning för förlorade skatteinkomster 2024]]</f>
        <v>448682.95524441561</v>
      </c>
    </row>
    <row r="35" spans="1:7">
      <c r="A35" s="32">
        <v>98</v>
      </c>
      <c r="B35" s="13" t="s">
        <v>32</v>
      </c>
      <c r="C35" s="304">
        <v>11695176.007493628</v>
      </c>
      <c r="D35" s="167">
        <v>8184526.5826215884</v>
      </c>
      <c r="E35" s="167">
        <v>3487316.6869670535</v>
      </c>
      <c r="F35" s="167">
        <v>-69957.278490511992</v>
      </c>
      <c r="G35" s="304">
        <f>Verokompensaatiot[[#This Row],[Ersättningar från 2010-2023 som kvarstår, €]]+Verokompensaatiot[[#This Row],[Ersättning för förlorade skatteinkomster 2024]]</f>
        <v>3417359.4084765413</v>
      </c>
    </row>
    <row r="36" spans="1:7">
      <c r="A36" s="32">
        <v>102</v>
      </c>
      <c r="B36" s="13" t="s">
        <v>33</v>
      </c>
      <c r="C36" s="304">
        <v>6585016.5601364458</v>
      </c>
      <c r="D36" s="167">
        <v>4621475.7461759001</v>
      </c>
      <c r="E36" s="167">
        <v>2161681.9961973326</v>
      </c>
      <c r="F36" s="167">
        <v>-21125.583266550253</v>
      </c>
      <c r="G36" s="304">
        <f>Verokompensaatiot[[#This Row],[Ersättningar från 2010-2023 som kvarstår, €]]+Verokompensaatiot[[#This Row],[Ersättning för förlorade skatteinkomster 2024]]</f>
        <v>2140556.4129307824</v>
      </c>
    </row>
    <row r="37" spans="1:7">
      <c r="A37" s="32">
        <v>103</v>
      </c>
      <c r="B37" s="13" t="s">
        <v>34</v>
      </c>
      <c r="C37" s="304">
        <v>1598758.305066399</v>
      </c>
      <c r="D37" s="167">
        <v>1122393.6615210124</v>
      </c>
      <c r="E37" s="167">
        <v>497462.0541783215</v>
      </c>
      <c r="F37" s="167">
        <v>-8575.700025051141</v>
      </c>
      <c r="G37" s="304">
        <f>Verokompensaatiot[[#This Row],[Ersättningar från 2010-2023 som kvarstår, €]]+Verokompensaatiot[[#This Row],[Ersättning för förlorade skatteinkomster 2024]]</f>
        <v>488886.35415327037</v>
      </c>
    </row>
    <row r="38" spans="1:7">
      <c r="A38" s="32">
        <v>105</v>
      </c>
      <c r="B38" s="13" t="s">
        <v>35</v>
      </c>
      <c r="C38" s="304">
        <v>1653850.1223279219</v>
      </c>
      <c r="D38" s="167">
        <v>1159098.2560255169</v>
      </c>
      <c r="E38" s="167">
        <v>501643.3981361636</v>
      </c>
      <c r="F38" s="167">
        <v>-1219.6400483971347</v>
      </c>
      <c r="G38" s="304">
        <f>Verokompensaatiot[[#This Row],[Ersättningar från 2010-2023 som kvarstår, €]]+Verokompensaatiot[[#This Row],[Ersättning för förlorade skatteinkomster 2024]]</f>
        <v>500423.75808776647</v>
      </c>
    </row>
    <row r="39" spans="1:7">
      <c r="A39" s="32">
        <v>106</v>
      </c>
      <c r="B39" s="13" t="s">
        <v>36</v>
      </c>
      <c r="C39" s="304">
        <v>21548308.828764878</v>
      </c>
      <c r="D39" s="167">
        <v>14890771.503303535</v>
      </c>
      <c r="E39" s="167">
        <v>6711225.9388995431</v>
      </c>
      <c r="F39" s="167">
        <v>-100130.58104322977</v>
      </c>
      <c r="G39" s="304">
        <f>Verokompensaatiot[[#This Row],[Ersättningar från 2010-2023 som kvarstår, €]]+Verokompensaatiot[[#This Row],[Ersättning för förlorade skatteinkomster 2024]]</f>
        <v>6611095.3578563137</v>
      </c>
    </row>
    <row r="40" spans="1:7">
      <c r="A40" s="32">
        <v>108</v>
      </c>
      <c r="B40" s="13" t="s">
        <v>37</v>
      </c>
      <c r="C40" s="304">
        <v>5921381.4229535628</v>
      </c>
      <c r="D40" s="167">
        <v>4151933.6887021731</v>
      </c>
      <c r="E40" s="167">
        <v>1764880.517693779</v>
      </c>
      <c r="F40" s="167">
        <v>-51325.121760581576</v>
      </c>
      <c r="G40" s="304">
        <f>Verokompensaatiot[[#This Row],[Ersättningar från 2010-2023 som kvarstår, €]]+Verokompensaatiot[[#This Row],[Ersättning för förlorade skatteinkomster 2024]]</f>
        <v>1713555.3959331973</v>
      </c>
    </row>
    <row r="41" spans="1:7">
      <c r="A41" s="32">
        <v>109</v>
      </c>
      <c r="B41" s="36" t="s">
        <v>38</v>
      </c>
      <c r="C41" s="304">
        <v>34196138.76168143</v>
      </c>
      <c r="D41" s="167">
        <v>23851720.976826344</v>
      </c>
      <c r="E41" s="167">
        <v>10510009.629210036</v>
      </c>
      <c r="F41" s="167">
        <v>-106987.82768813119</v>
      </c>
      <c r="G41" s="304">
        <f>Verokompensaatiot[[#This Row],[Ersättningar från 2010-2023 som kvarstår, €]]+Verokompensaatiot[[#This Row],[Ersättning för förlorade skatteinkomster 2024]]</f>
        <v>10403021.801521905</v>
      </c>
    </row>
    <row r="42" spans="1:7">
      <c r="A42" s="32">
        <v>111</v>
      </c>
      <c r="B42" s="36" t="s">
        <v>39</v>
      </c>
      <c r="C42" s="304">
        <v>10455513.156465508</v>
      </c>
      <c r="D42" s="167">
        <v>7323580.1521556797</v>
      </c>
      <c r="E42" s="167">
        <v>3115929.416874825</v>
      </c>
      <c r="F42" s="167">
        <v>-43032.664248994748</v>
      </c>
      <c r="G42" s="304">
        <f>Verokompensaatiot[[#This Row],[Ersättningar från 2010-2023 som kvarstår, €]]+Verokompensaatiot[[#This Row],[Ersättning för förlorade skatteinkomster 2024]]</f>
        <v>3072896.7526258305</v>
      </c>
    </row>
    <row r="43" spans="1:7">
      <c r="A43" s="32">
        <v>139</v>
      </c>
      <c r="B43" s="36" t="s">
        <v>40</v>
      </c>
      <c r="C43" s="304">
        <v>5043139.8009602064</v>
      </c>
      <c r="D43" s="167">
        <v>3540454.5640608631</v>
      </c>
      <c r="E43" s="167">
        <v>1480868.7365664411</v>
      </c>
      <c r="F43" s="167">
        <v>-31671.882484217636</v>
      </c>
      <c r="G43" s="304">
        <f>Verokompensaatiot[[#This Row],[Ersättningar från 2010-2023 som kvarstår, €]]+Verokompensaatiot[[#This Row],[Ersättning för förlorade skatteinkomster 2024]]</f>
        <v>1449196.8540822235</v>
      </c>
    </row>
    <row r="44" spans="1:7">
      <c r="A44" s="32">
        <v>140</v>
      </c>
      <c r="B44" s="36" t="s">
        <v>41</v>
      </c>
      <c r="C44" s="304">
        <v>12130862.459012985</v>
      </c>
      <c r="D44" s="167">
        <v>8521544.5223669074</v>
      </c>
      <c r="E44" s="167">
        <v>3680626.5974915642</v>
      </c>
      <c r="F44" s="167">
        <v>-1209.9344271720656</v>
      </c>
      <c r="G44" s="304">
        <f>Verokompensaatiot[[#This Row],[Ersättningar från 2010-2023 som kvarstår, €]]+Verokompensaatiot[[#This Row],[Ersättning för förlorade skatteinkomster 2024]]</f>
        <v>3679416.6630643923</v>
      </c>
    </row>
    <row r="45" spans="1:7">
      <c r="A45" s="32">
        <v>142</v>
      </c>
      <c r="B45" s="36" t="s">
        <v>42</v>
      </c>
      <c r="C45" s="304">
        <v>3985257.841577163</v>
      </c>
      <c r="D45" s="167">
        <v>2801094.182924896</v>
      </c>
      <c r="E45" s="167">
        <v>1192204.6543184984</v>
      </c>
      <c r="F45" s="167">
        <v>-23240.354477863897</v>
      </c>
      <c r="G45" s="304">
        <f>Verokompensaatiot[[#This Row],[Ersättningar från 2010-2023 som kvarstår, €]]+Verokompensaatiot[[#This Row],[Ersättning för förlorade skatteinkomster 2024]]</f>
        <v>1168964.2998406345</v>
      </c>
    </row>
    <row r="46" spans="1:7">
      <c r="A46" s="32">
        <v>143</v>
      </c>
      <c r="B46" s="13" t="s">
        <v>43</v>
      </c>
      <c r="C46" s="304">
        <v>4479069.5652219411</v>
      </c>
      <c r="D46" s="167">
        <v>3135395.0896452623</v>
      </c>
      <c r="E46" s="167">
        <v>1376624.8416008945</v>
      </c>
      <c r="F46" s="167">
        <v>-22604.627406575411</v>
      </c>
      <c r="G46" s="304">
        <f>Verokompensaatiot[[#This Row],[Ersättningar från 2010-2023 som kvarstår, €]]+Verokompensaatiot[[#This Row],[Ersättning för förlorade skatteinkomster 2024]]</f>
        <v>1354020.214194319</v>
      </c>
    </row>
    <row r="47" spans="1:7">
      <c r="A47" s="32">
        <v>145</v>
      </c>
      <c r="B47" s="13" t="s">
        <v>44</v>
      </c>
      <c r="C47" s="304">
        <v>7080151.890244863</v>
      </c>
      <c r="D47" s="167">
        <v>5007730.4624211863</v>
      </c>
      <c r="E47" s="167">
        <v>2214616.8171209665</v>
      </c>
      <c r="F47" s="167">
        <v>-35743.902947357696</v>
      </c>
      <c r="G47" s="304">
        <f>Verokompensaatiot[[#This Row],[Ersättningar från 2010-2023 som kvarstår, €]]+Verokompensaatiot[[#This Row],[Ersättning för förlorade skatteinkomster 2024]]</f>
        <v>2178872.9141736086</v>
      </c>
    </row>
    <row r="48" spans="1:7">
      <c r="A48" s="32">
        <v>146</v>
      </c>
      <c r="B48" s="13" t="s">
        <v>45</v>
      </c>
      <c r="C48" s="304">
        <v>3417394.6402846212</v>
      </c>
      <c r="D48" s="167">
        <v>2396341.6570445485</v>
      </c>
      <c r="E48" s="167">
        <v>1027671.2188625727</v>
      </c>
      <c r="F48" s="167">
        <v>-712.4371671934905</v>
      </c>
      <c r="G48" s="304">
        <f>Verokompensaatiot[[#This Row],[Ersättningar från 2010-2023 som kvarstår, €]]+Verokompensaatiot[[#This Row],[Ersättning för förlorade skatteinkomster 2024]]</f>
        <v>1026958.7816953792</v>
      </c>
    </row>
    <row r="49" spans="1:7">
      <c r="A49" s="32">
        <v>148</v>
      </c>
      <c r="B49" s="13" t="s">
        <v>46</v>
      </c>
      <c r="C49" s="304">
        <v>3848478.6000446281</v>
      </c>
      <c r="D49" s="167">
        <v>2697171.4374986105</v>
      </c>
      <c r="E49" s="167">
        <v>1158727.0007333471</v>
      </c>
      <c r="F49" s="167">
        <v>4167.097592062124</v>
      </c>
      <c r="G49" s="304">
        <f>Verokompensaatiot[[#This Row],[Ersättningar från 2010-2023 som kvarstår, €]]+Verokompensaatiot[[#This Row],[Ersättning för förlorade skatteinkomster 2024]]</f>
        <v>1162894.0983254092</v>
      </c>
    </row>
    <row r="50" spans="1:7">
      <c r="A50" s="32">
        <v>149</v>
      </c>
      <c r="B50" s="13" t="s">
        <v>47</v>
      </c>
      <c r="C50" s="304">
        <v>2878302.0147324139</v>
      </c>
      <c r="D50" s="167">
        <v>1994360.7660314091</v>
      </c>
      <c r="E50" s="167">
        <v>894655.11603372497</v>
      </c>
      <c r="F50" s="167">
        <v>-32224.288829976264</v>
      </c>
      <c r="G50" s="304">
        <f>Verokompensaatiot[[#This Row],[Ersättningar från 2010-2023 som kvarstår, €]]+Verokompensaatiot[[#This Row],[Ersättning för förlorade skatteinkomster 2024]]</f>
        <v>862430.82720374875</v>
      </c>
    </row>
    <row r="51" spans="1:7">
      <c r="A51" s="32">
        <v>151</v>
      </c>
      <c r="B51" s="13" t="s">
        <v>48</v>
      </c>
      <c r="C51" s="304">
        <v>1637264.6319156941</v>
      </c>
      <c r="D51" s="167">
        <v>1147348.1396790855</v>
      </c>
      <c r="E51" s="167">
        <v>502072.84695007186</v>
      </c>
      <c r="F51" s="167">
        <v>-2635.8584675075663</v>
      </c>
      <c r="G51" s="304">
        <f>Verokompensaatiot[[#This Row],[Ersättningar från 2010-2023 som kvarstår, €]]+Verokompensaatiot[[#This Row],[Ersättning för förlorade skatteinkomster 2024]]</f>
        <v>499436.98848256428</v>
      </c>
    </row>
    <row r="52" spans="1:7">
      <c r="A52" s="32">
        <v>152</v>
      </c>
      <c r="B52" s="13" t="s">
        <v>49</v>
      </c>
      <c r="C52" s="304">
        <v>3087164.8931737309</v>
      </c>
      <c r="D52" s="167">
        <v>2166304.9037023331</v>
      </c>
      <c r="E52" s="167">
        <v>939656.42120935954</v>
      </c>
      <c r="F52" s="167">
        <v>-12019.920498620108</v>
      </c>
      <c r="G52" s="304">
        <f>Verokompensaatiot[[#This Row],[Ersättningar från 2010-2023 som kvarstår, €]]+Verokompensaatiot[[#This Row],[Ersättning för förlorade skatteinkomster 2024]]</f>
        <v>927636.5007107394</v>
      </c>
    </row>
    <row r="53" spans="1:7">
      <c r="A53" s="32">
        <v>153</v>
      </c>
      <c r="B53" s="13" t="s">
        <v>50</v>
      </c>
      <c r="C53" s="304">
        <v>12887292.564806219</v>
      </c>
      <c r="D53" s="167">
        <v>9048491.6084770299</v>
      </c>
      <c r="E53" s="167">
        <v>3918225.3298471756</v>
      </c>
      <c r="F53" s="167">
        <v>-52268.085566149122</v>
      </c>
      <c r="G53" s="304">
        <f>Verokompensaatiot[[#This Row],[Ersättningar från 2010-2023 som kvarstår, €]]+Verokompensaatiot[[#This Row],[Ersättning för förlorade skatteinkomster 2024]]</f>
        <v>3865957.2442810265</v>
      </c>
    </row>
    <row r="54" spans="1:7">
      <c r="A54" s="32">
        <v>165</v>
      </c>
      <c r="B54" s="13" t="s">
        <v>51</v>
      </c>
      <c r="C54" s="304">
        <v>8352028.1662999392</v>
      </c>
      <c r="D54" s="167">
        <v>5852320.7077788422</v>
      </c>
      <c r="E54" s="167">
        <v>2578411.4744891906</v>
      </c>
      <c r="F54" s="167">
        <v>-65662.161854742211</v>
      </c>
      <c r="G54" s="304">
        <f>Verokompensaatiot[[#This Row],[Ersättningar från 2010-2023 som kvarstår, €]]+Verokompensaatiot[[#This Row],[Ersättning för förlorade skatteinkomster 2024]]</f>
        <v>2512749.3126344485</v>
      </c>
    </row>
    <row r="55" spans="1:7">
      <c r="A55" s="32">
        <v>167</v>
      </c>
      <c r="B55" s="13" t="s">
        <v>52</v>
      </c>
      <c r="C55" s="304">
        <v>41188285.727183998</v>
      </c>
      <c r="D55" s="167">
        <v>28893955.472115763</v>
      </c>
      <c r="E55" s="167">
        <v>12599686.028364584</v>
      </c>
      <c r="F55" s="167">
        <v>73193.443997824288</v>
      </c>
      <c r="G55" s="304">
        <f>Verokompensaatiot[[#This Row],[Ersättningar från 2010-2023 som kvarstår, €]]+Verokompensaatiot[[#This Row],[Ersättning för förlorade skatteinkomster 2024]]</f>
        <v>12672879.472362408</v>
      </c>
    </row>
    <row r="56" spans="1:7">
      <c r="A56" s="32">
        <v>169</v>
      </c>
      <c r="B56" s="13" t="s">
        <v>53</v>
      </c>
      <c r="C56" s="304">
        <v>3013144.7423068089</v>
      </c>
      <c r="D56" s="167">
        <v>2120015.2957597533</v>
      </c>
      <c r="E56" s="167">
        <v>915355.61309493193</v>
      </c>
      <c r="F56" s="167">
        <v>-11822.327550822249</v>
      </c>
      <c r="G56" s="304">
        <f>Verokompensaatiot[[#This Row],[Ersättningar från 2010-2023 som kvarstår, €]]+Verokompensaatiot[[#This Row],[Ersättning för förlorade skatteinkomster 2024]]</f>
        <v>903533.28554410965</v>
      </c>
    </row>
    <row r="57" spans="1:7">
      <c r="A57" s="32">
        <v>171</v>
      </c>
      <c r="B57" s="13" t="s">
        <v>54</v>
      </c>
      <c r="C57" s="304">
        <v>3113185.0451906305</v>
      </c>
      <c r="D57" s="167">
        <v>2188688.3547332631</v>
      </c>
      <c r="E57" s="167">
        <v>946112.66206561215</v>
      </c>
      <c r="F57" s="167">
        <v>-6841.1614095781597</v>
      </c>
      <c r="G57" s="304">
        <f>Verokompensaatiot[[#This Row],[Ersättningar från 2010-2023 som kvarstår, €]]+Verokompensaatiot[[#This Row],[Ersättning för förlorade skatteinkomster 2024]]</f>
        <v>939271.50065603398</v>
      </c>
    </row>
    <row r="58" spans="1:7">
      <c r="A58" s="32">
        <v>172</v>
      </c>
      <c r="B58" s="13" t="s">
        <v>55</v>
      </c>
      <c r="C58" s="304">
        <v>3108792.8257372328</v>
      </c>
      <c r="D58" s="167">
        <v>2176701.8838900113</v>
      </c>
      <c r="E58" s="167">
        <v>943783.46906109573</v>
      </c>
      <c r="F58" s="167">
        <v>-13801.466014616803</v>
      </c>
      <c r="G58" s="304">
        <f>Verokompensaatiot[[#This Row],[Ersättningar från 2010-2023 som kvarstår, €]]+Verokompensaatiot[[#This Row],[Ersättning för förlorade skatteinkomster 2024]]</f>
        <v>929982.00304647896</v>
      </c>
    </row>
    <row r="59" spans="1:7">
      <c r="A59" s="32">
        <v>176</v>
      </c>
      <c r="B59" s="13" t="s">
        <v>56</v>
      </c>
      <c r="C59" s="304">
        <v>3279882.4928194843</v>
      </c>
      <c r="D59" s="167">
        <v>2302849.7006984088</v>
      </c>
      <c r="E59" s="167">
        <v>997650.35001855297</v>
      </c>
      <c r="F59" s="167">
        <v>-940.68110962621267</v>
      </c>
      <c r="G59" s="304">
        <f>Verokompensaatiot[[#This Row],[Ersättningar från 2010-2023 som kvarstår, €]]+Verokompensaatiot[[#This Row],[Ersättning för förlorade skatteinkomster 2024]]</f>
        <v>996709.66890892677</v>
      </c>
    </row>
    <row r="60" spans="1:7">
      <c r="A60" s="32">
        <v>177</v>
      </c>
      <c r="B60" s="13" t="s">
        <v>57</v>
      </c>
      <c r="C60" s="304">
        <v>1232691.5536141265</v>
      </c>
      <c r="D60" s="167">
        <v>861494.42192084924</v>
      </c>
      <c r="E60" s="167">
        <v>378838.24359697849</v>
      </c>
      <c r="F60" s="167">
        <v>-6150.712737367302</v>
      </c>
      <c r="G60" s="304">
        <f>Verokompensaatiot[[#This Row],[Ersättningar från 2010-2023 som kvarstår, €]]+Verokompensaatiot[[#This Row],[Ersättning för förlorade skatteinkomster 2024]]</f>
        <v>372687.53085961117</v>
      </c>
    </row>
    <row r="61" spans="1:7">
      <c r="A61" s="32">
        <v>178</v>
      </c>
      <c r="B61" s="13" t="s">
        <v>58</v>
      </c>
      <c r="C61" s="304">
        <v>4493785.4403162878</v>
      </c>
      <c r="D61" s="167">
        <v>3152526.340645209</v>
      </c>
      <c r="E61" s="167">
        <v>1352222.9635741962</v>
      </c>
      <c r="F61" s="167">
        <v>-8208.1533091010642</v>
      </c>
      <c r="G61" s="304">
        <f>Verokompensaatiot[[#This Row],[Ersättningar från 2010-2023 som kvarstår, €]]+Verokompensaatiot[[#This Row],[Ersättning för förlorade skatteinkomster 2024]]</f>
        <v>1344014.8102650952</v>
      </c>
    </row>
    <row r="62" spans="1:7">
      <c r="A62" s="32">
        <v>179</v>
      </c>
      <c r="B62" s="13" t="s">
        <v>59</v>
      </c>
      <c r="C62" s="304">
        <v>68769177.317952871</v>
      </c>
      <c r="D62" s="167">
        <v>48198482.348903522</v>
      </c>
      <c r="E62" s="167">
        <v>21122633.565577343</v>
      </c>
      <c r="F62" s="167">
        <v>98855.513757516979</v>
      </c>
      <c r="G62" s="304">
        <f>Verokompensaatiot[[#This Row],[Ersättningar från 2010-2023 som kvarstår, €]]+Verokompensaatiot[[#This Row],[Ersättning för förlorade skatteinkomster 2024]]</f>
        <v>21221489.079334859</v>
      </c>
    </row>
    <row r="63" spans="1:7">
      <c r="A63" s="32">
        <v>181</v>
      </c>
      <c r="B63" s="13" t="s">
        <v>60</v>
      </c>
      <c r="C63" s="304">
        <v>1395869.1956446611</v>
      </c>
      <c r="D63" s="167">
        <v>983009.1120644022</v>
      </c>
      <c r="E63" s="167">
        <v>431797.35128548706</v>
      </c>
      <c r="F63" s="167">
        <v>-5436.04570398958</v>
      </c>
      <c r="G63" s="304">
        <f>Verokompensaatiot[[#This Row],[Ersättningar från 2010-2023 som kvarstår, €]]+Verokompensaatiot[[#This Row],[Ersättning för förlorade skatteinkomster 2024]]</f>
        <v>426361.30558149749</v>
      </c>
    </row>
    <row r="64" spans="1:7">
      <c r="A64" s="32">
        <v>182</v>
      </c>
      <c r="B64" s="13" t="s">
        <v>61</v>
      </c>
      <c r="C64" s="304">
        <v>11016377.136233281</v>
      </c>
      <c r="D64" s="167">
        <v>7713137.958566946</v>
      </c>
      <c r="E64" s="167">
        <v>3333770.6346947895</v>
      </c>
      <c r="F64" s="167">
        <v>-58381.046861065261</v>
      </c>
      <c r="G64" s="304">
        <f>Verokompensaatiot[[#This Row],[Ersättningar från 2010-2023 som kvarstår, €]]+Verokompensaatiot[[#This Row],[Ersättning för förlorade skatteinkomster 2024]]</f>
        <v>3275389.5878337245</v>
      </c>
    </row>
    <row r="65" spans="1:7">
      <c r="A65" s="32">
        <v>186</v>
      </c>
      <c r="B65" s="13" t="s">
        <v>62</v>
      </c>
      <c r="C65" s="304">
        <v>17549557.742746752</v>
      </c>
      <c r="D65" s="167">
        <v>12107797.472169496</v>
      </c>
      <c r="E65" s="167">
        <v>5476934.4101341143</v>
      </c>
      <c r="F65" s="167">
        <v>-78069.60294812551</v>
      </c>
      <c r="G65" s="304">
        <f>Verokompensaatiot[[#This Row],[Ersättningar från 2010-2023 som kvarstår, €]]+Verokompensaatiot[[#This Row],[Ersättning för förlorade skatteinkomster 2024]]</f>
        <v>5398864.8071859889</v>
      </c>
    </row>
    <row r="66" spans="1:7">
      <c r="A66" s="32">
        <v>202</v>
      </c>
      <c r="B66" s="13" t="s">
        <v>63</v>
      </c>
      <c r="C66" s="304">
        <v>12605467.328691928</v>
      </c>
      <c r="D66" s="167">
        <v>8833075.7665711977</v>
      </c>
      <c r="E66" s="167">
        <v>3823613.8257266618</v>
      </c>
      <c r="F66" s="167">
        <v>-84699.916626238351</v>
      </c>
      <c r="G66" s="304">
        <f>Verokompensaatiot[[#This Row],[Ersättningar från 2010-2023 som kvarstår, €]]+Verokompensaatiot[[#This Row],[Ersättning för förlorade skatteinkomster 2024]]</f>
        <v>3738913.9091004236</v>
      </c>
    </row>
    <row r="67" spans="1:7">
      <c r="A67" s="32">
        <v>204</v>
      </c>
      <c r="B67" s="13" t="s">
        <v>64</v>
      </c>
      <c r="C67" s="304">
        <v>2105462.782866179</v>
      </c>
      <c r="D67" s="167">
        <v>1476012.7974773603</v>
      </c>
      <c r="E67" s="167">
        <v>625921.38121557003</v>
      </c>
      <c r="F67" s="167">
        <v>-7622.9627569143486</v>
      </c>
      <c r="G67" s="304">
        <f>Verokompensaatiot[[#This Row],[Ersättningar från 2010-2023 som kvarstår, €]]+Verokompensaatiot[[#This Row],[Ersättning för förlorade skatteinkomster 2024]]</f>
        <v>618298.41845865571</v>
      </c>
    </row>
    <row r="68" spans="1:7">
      <c r="A68" s="32">
        <v>205</v>
      </c>
      <c r="B68" s="13" t="s">
        <v>65</v>
      </c>
      <c r="C68" s="304">
        <v>18956918.978258282</v>
      </c>
      <c r="D68" s="167">
        <v>13298836.014700273</v>
      </c>
      <c r="E68" s="167">
        <v>5725031.784805065</v>
      </c>
      <c r="F68" s="167">
        <v>-6910.8818579301087</v>
      </c>
      <c r="G68" s="304">
        <f>Verokompensaatiot[[#This Row],[Ersättningar från 2010-2023 som kvarstår, €]]+Verokompensaatiot[[#This Row],[Ersättning för förlorade skatteinkomster 2024]]</f>
        <v>5718120.9029471353</v>
      </c>
    </row>
    <row r="69" spans="1:7">
      <c r="A69" s="32">
        <v>208</v>
      </c>
      <c r="B69" s="13" t="s">
        <v>66</v>
      </c>
      <c r="C69" s="304">
        <v>7666381.7106660279</v>
      </c>
      <c r="D69" s="167">
        <v>5382317.4327593194</v>
      </c>
      <c r="E69" s="167">
        <v>2430519.1975263674</v>
      </c>
      <c r="F69" s="167">
        <v>-7376.2791315075774</v>
      </c>
      <c r="G69" s="304">
        <f>Verokompensaatiot[[#This Row],[Ersättningar från 2010-2023 som kvarstår, €]]+Verokompensaatiot[[#This Row],[Ersättning för förlorade skatteinkomster 2024]]</f>
        <v>2423142.9183948599</v>
      </c>
    </row>
    <row r="70" spans="1:7">
      <c r="A70" s="32">
        <v>211</v>
      </c>
      <c r="B70" s="13" t="s">
        <v>67</v>
      </c>
      <c r="C70" s="304">
        <v>14234704.239558602</v>
      </c>
      <c r="D70" s="167">
        <v>10004780.696493015</v>
      </c>
      <c r="E70" s="167">
        <v>4309006.4312020615</v>
      </c>
      <c r="F70" s="167">
        <v>-86875.951082001819</v>
      </c>
      <c r="G70" s="304">
        <f>Verokompensaatiot[[#This Row],[Ersättningar från 2010-2023 som kvarstår, €]]+Verokompensaatiot[[#This Row],[Ersättning för förlorade skatteinkomster 2024]]</f>
        <v>4222130.48012006</v>
      </c>
    </row>
    <row r="71" spans="1:7">
      <c r="A71" s="32">
        <v>213</v>
      </c>
      <c r="B71" s="13" t="s">
        <v>68</v>
      </c>
      <c r="C71" s="304">
        <v>3718476.5748914499</v>
      </c>
      <c r="D71" s="167">
        <v>2604261.1862646956</v>
      </c>
      <c r="E71" s="167">
        <v>1126664.5288037318</v>
      </c>
      <c r="F71" s="167">
        <v>-16368.791765506567</v>
      </c>
      <c r="G71" s="304">
        <f>Verokompensaatiot[[#This Row],[Ersättningar från 2010-2023 som kvarstår, €]]+Verokompensaatiot[[#This Row],[Ersättning för förlorade skatteinkomster 2024]]</f>
        <v>1110295.7370382252</v>
      </c>
    </row>
    <row r="72" spans="1:7">
      <c r="A72" s="32">
        <v>214</v>
      </c>
      <c r="B72" s="13" t="s">
        <v>69</v>
      </c>
      <c r="C72" s="304">
        <v>8619532.2042009607</v>
      </c>
      <c r="D72" s="167">
        <v>6048360.3450286202</v>
      </c>
      <c r="E72" s="167">
        <v>2642332.2678220179</v>
      </c>
      <c r="F72" s="167">
        <v>4609.9258001460439</v>
      </c>
      <c r="G72" s="304">
        <f>Verokompensaatiot[[#This Row],[Ersättningar från 2010-2023 som kvarstår, €]]+Verokompensaatiot[[#This Row],[Ersättning för förlorade skatteinkomster 2024]]</f>
        <v>2646942.193622164</v>
      </c>
    </row>
    <row r="73" spans="1:7">
      <c r="A73" s="32">
        <v>216</v>
      </c>
      <c r="B73" s="13" t="s">
        <v>70</v>
      </c>
      <c r="C73" s="304">
        <v>1007041.9048513905</v>
      </c>
      <c r="D73" s="167">
        <v>706795.29899192578</v>
      </c>
      <c r="E73" s="167">
        <v>301479.03133509611</v>
      </c>
      <c r="F73" s="167">
        <v>-687.33554110710202</v>
      </c>
      <c r="G73" s="304">
        <f>Verokompensaatiot[[#This Row],[Ersättningar från 2010-2023 som kvarstår, €]]+Verokompensaatiot[[#This Row],[Ersättning för förlorade skatteinkomster 2024]]</f>
        <v>300791.695793989</v>
      </c>
    </row>
    <row r="74" spans="1:7">
      <c r="A74" s="32">
        <v>217</v>
      </c>
      <c r="B74" s="13" t="s">
        <v>71</v>
      </c>
      <c r="C74" s="304">
        <v>3447881.9174647089</v>
      </c>
      <c r="D74" s="167">
        <v>2422801.2660525283</v>
      </c>
      <c r="E74" s="167">
        <v>1064158.2011571038</v>
      </c>
      <c r="F74" s="167">
        <v>-12654.128782342796</v>
      </c>
      <c r="G74" s="304">
        <f>Verokompensaatiot[[#This Row],[Ersättningar från 2010-2023 som kvarstår, €]]+Verokompensaatiot[[#This Row],[Ersättning för förlorade skatteinkomster 2024]]</f>
        <v>1051504.0723747609</v>
      </c>
    </row>
    <row r="75" spans="1:7">
      <c r="A75" s="32">
        <v>218</v>
      </c>
      <c r="B75" s="13" t="s">
        <v>72</v>
      </c>
      <c r="C75" s="304">
        <v>1086030.5228215868</v>
      </c>
      <c r="D75" s="167">
        <v>762607.5505961118</v>
      </c>
      <c r="E75" s="167">
        <v>340927.93071164901</v>
      </c>
      <c r="F75" s="167">
        <v>-4156.5162519142486</v>
      </c>
      <c r="G75" s="304">
        <f>Verokompensaatiot[[#This Row],[Ersättningar från 2010-2023 som kvarstår, €]]+Verokompensaatiot[[#This Row],[Ersättning för förlorade skatteinkomster 2024]]</f>
        <v>336771.41445973475</v>
      </c>
    </row>
    <row r="76" spans="1:7">
      <c r="A76" s="32">
        <v>224</v>
      </c>
      <c r="B76" s="13" t="s">
        <v>73</v>
      </c>
      <c r="C76" s="304">
        <v>4874733.618205077</v>
      </c>
      <c r="D76" s="167">
        <v>3377970.1576369922</v>
      </c>
      <c r="E76" s="167">
        <v>1484090.8745698924</v>
      </c>
      <c r="F76" s="167">
        <v>-49414.161021954918</v>
      </c>
      <c r="G76" s="304">
        <f>Verokompensaatiot[[#This Row],[Ersättningar från 2010-2023 som kvarstår, €]]+Verokompensaatiot[[#This Row],[Ersättning för förlorade skatteinkomster 2024]]</f>
        <v>1434676.7135479376</v>
      </c>
    </row>
    <row r="77" spans="1:7">
      <c r="A77" s="32">
        <v>226</v>
      </c>
      <c r="B77" s="13" t="s">
        <v>74</v>
      </c>
      <c r="C77" s="304">
        <v>2704527.3776001297</v>
      </c>
      <c r="D77" s="167">
        <v>1897422.059626702</v>
      </c>
      <c r="E77" s="167">
        <v>806360.18822150188</v>
      </c>
      <c r="F77" s="167">
        <v>-3052.0547335777237</v>
      </c>
      <c r="G77" s="304">
        <f>Verokompensaatiot[[#This Row],[Ersättningar från 2010-2023 som kvarstår, €]]+Verokompensaatiot[[#This Row],[Ersättning för förlorade skatteinkomster 2024]]</f>
        <v>803308.13348792412</v>
      </c>
    </row>
    <row r="78" spans="1:7">
      <c r="A78" s="32">
        <v>230</v>
      </c>
      <c r="B78" s="13" t="s">
        <v>75</v>
      </c>
      <c r="C78" s="304">
        <v>1905189.7123433547</v>
      </c>
      <c r="D78" s="167">
        <v>1338612.963274532</v>
      </c>
      <c r="E78" s="167">
        <v>591678.54719004012</v>
      </c>
      <c r="F78" s="167">
        <v>2846.7097255042809</v>
      </c>
      <c r="G78" s="304">
        <f>Verokompensaatiot[[#This Row],[Ersättningar från 2010-2023 som kvarstår, €]]+Verokompensaatiot[[#This Row],[Ersättning för förlorade skatteinkomster 2024]]</f>
        <v>594525.25691554439</v>
      </c>
    </row>
    <row r="79" spans="1:7">
      <c r="A79" s="32">
        <v>231</v>
      </c>
      <c r="B79" s="13" t="s">
        <v>76</v>
      </c>
      <c r="C79" s="304">
        <v>736281.66310913884</v>
      </c>
      <c r="D79" s="167">
        <v>514886.95123009116</v>
      </c>
      <c r="E79" s="167">
        <v>224270.99566541263</v>
      </c>
      <c r="F79" s="167">
        <v>-1246.3639410380288</v>
      </c>
      <c r="G79" s="304">
        <f>Verokompensaatiot[[#This Row],[Ersättningar från 2010-2023 som kvarstår, €]]+Verokompensaatiot[[#This Row],[Ersättning för förlorade skatteinkomster 2024]]</f>
        <v>223024.6317243746</v>
      </c>
    </row>
    <row r="80" spans="1:7">
      <c r="A80" s="32">
        <v>232</v>
      </c>
      <c r="B80" s="13" t="s">
        <v>77</v>
      </c>
      <c r="C80" s="304">
        <v>9220971.9417025931</v>
      </c>
      <c r="D80" s="167">
        <v>6480401.4268010594</v>
      </c>
      <c r="E80" s="167">
        <v>2831877.4419475589</v>
      </c>
      <c r="F80" s="167">
        <v>1967.1027031883168</v>
      </c>
      <c r="G80" s="304">
        <f>Verokompensaatiot[[#This Row],[Ersättningar från 2010-2023 som kvarstår, €]]+Verokompensaatiot[[#This Row],[Ersättning för förlorade skatteinkomster 2024]]</f>
        <v>2833844.5446507474</v>
      </c>
    </row>
    <row r="81" spans="1:7">
      <c r="A81" s="32">
        <v>233</v>
      </c>
      <c r="B81" s="13" t="s">
        <v>78</v>
      </c>
      <c r="C81" s="304">
        <v>10985527.882557729</v>
      </c>
      <c r="D81" s="167">
        <v>7721998.8028819412</v>
      </c>
      <c r="E81" s="167">
        <v>3403075.8114378415</v>
      </c>
      <c r="F81" s="167">
        <v>-11068.960172852014</v>
      </c>
      <c r="G81" s="304">
        <f>Verokompensaatiot[[#This Row],[Ersättningar från 2010-2023 som kvarstår, €]]+Verokompensaatiot[[#This Row],[Ersättning för förlorade skatteinkomster 2024]]</f>
        <v>3392006.8512649895</v>
      </c>
    </row>
    <row r="82" spans="1:7">
      <c r="A82" s="32">
        <v>235</v>
      </c>
      <c r="B82" s="13" t="s">
        <v>79</v>
      </c>
      <c r="C82" s="304">
        <v>2095554.0760111404</v>
      </c>
      <c r="D82" s="167">
        <v>1456295.2059824499</v>
      </c>
      <c r="E82" s="167">
        <v>662205.84094886249</v>
      </c>
      <c r="F82" s="167">
        <v>-6729.8321869220408</v>
      </c>
      <c r="G82" s="304">
        <f>Verokompensaatiot[[#This Row],[Ersättningar från 2010-2023 som kvarstår, €]]+Verokompensaatiot[[#This Row],[Ersättning för förlorade skatteinkomster 2024]]</f>
        <v>655476.00876194041</v>
      </c>
    </row>
    <row r="83" spans="1:7">
      <c r="A83" s="32">
        <v>236</v>
      </c>
      <c r="B83" s="13" t="s">
        <v>80</v>
      </c>
      <c r="C83" s="304">
        <v>2830811.300060207</v>
      </c>
      <c r="D83" s="167">
        <v>1991616.607772962</v>
      </c>
      <c r="E83" s="167">
        <v>896489.68078274722</v>
      </c>
      <c r="F83" s="167">
        <v>-8636.7222732605333</v>
      </c>
      <c r="G83" s="304">
        <f>Verokompensaatiot[[#This Row],[Ersättningar från 2010-2023 som kvarstår, €]]+Verokompensaatiot[[#This Row],[Ersättning för förlorade skatteinkomster 2024]]</f>
        <v>887852.95850948663</v>
      </c>
    </row>
    <row r="84" spans="1:7">
      <c r="A84" s="32">
        <v>239</v>
      </c>
      <c r="B84" s="13" t="s">
        <v>81</v>
      </c>
      <c r="C84" s="304">
        <v>1523978.2729186474</v>
      </c>
      <c r="D84" s="167">
        <v>1067917.3410201231</v>
      </c>
      <c r="E84" s="167">
        <v>464543.67246879428</v>
      </c>
      <c r="F84" s="167">
        <v>-2243.5300380938052</v>
      </c>
      <c r="G84" s="304">
        <f>Verokompensaatiot[[#This Row],[Ersättningar från 2010-2023 som kvarstår, €]]+Verokompensaatiot[[#This Row],[Ersättning för förlorade skatteinkomster 2024]]</f>
        <v>462300.14243070048</v>
      </c>
    </row>
    <row r="85" spans="1:7">
      <c r="A85" s="32">
        <v>240</v>
      </c>
      <c r="B85" s="13" t="s">
        <v>82</v>
      </c>
      <c r="C85" s="304">
        <v>10604890.407821713</v>
      </c>
      <c r="D85" s="167">
        <v>7436970.7038691929</v>
      </c>
      <c r="E85" s="167">
        <v>3195185.7131914506</v>
      </c>
      <c r="F85" s="167">
        <v>19632.211339547281</v>
      </c>
      <c r="G85" s="304">
        <f>Verokompensaatiot[[#This Row],[Ersättningar från 2010-2023 som kvarstår, €]]+Verokompensaatiot[[#This Row],[Ersättning för förlorade skatteinkomster 2024]]</f>
        <v>3214817.9245309979</v>
      </c>
    </row>
    <row r="86" spans="1:7">
      <c r="A86" s="32">
        <v>241</v>
      </c>
      <c r="B86" s="13" t="s">
        <v>83</v>
      </c>
      <c r="C86" s="304">
        <v>3903918.8555603726</v>
      </c>
      <c r="D86" s="167">
        <v>2746470.2780772019</v>
      </c>
      <c r="E86" s="167">
        <v>1149668.2692131842</v>
      </c>
      <c r="F86" s="167">
        <v>-17125.707925909752</v>
      </c>
      <c r="G86" s="304">
        <f>Verokompensaatiot[[#This Row],[Ersättningar från 2010-2023 som kvarstår, €]]+Verokompensaatiot[[#This Row],[Ersättning för förlorade skatteinkomster 2024]]</f>
        <v>1132542.5612872746</v>
      </c>
    </row>
    <row r="87" spans="1:7">
      <c r="A87" s="32">
        <v>244</v>
      </c>
      <c r="B87" s="13" t="s">
        <v>84</v>
      </c>
      <c r="C87" s="304">
        <v>7023832.7690363359</v>
      </c>
      <c r="D87" s="167">
        <v>4938530.2555748038</v>
      </c>
      <c r="E87" s="167">
        <v>2097985.6613888899</v>
      </c>
      <c r="F87" s="167">
        <v>-22608.691577213824</v>
      </c>
      <c r="G87" s="304">
        <f>Verokompensaatiot[[#This Row],[Ersättningar från 2010-2023 som kvarstår, €]]+Verokompensaatiot[[#This Row],[Ersättning för förlorade skatteinkomster 2024]]</f>
        <v>2075376.9698116761</v>
      </c>
    </row>
    <row r="88" spans="1:7">
      <c r="A88" s="32">
        <v>245</v>
      </c>
      <c r="B88" s="13" t="s">
        <v>85</v>
      </c>
      <c r="C88" s="304">
        <v>15432838.671659153</v>
      </c>
      <c r="D88" s="167">
        <v>10703894.062373791</v>
      </c>
      <c r="E88" s="167">
        <v>4834905.5185733456</v>
      </c>
      <c r="F88" s="167">
        <v>-10611.50260146337</v>
      </c>
      <c r="G88" s="304">
        <f>Verokompensaatiot[[#This Row],[Ersättningar från 2010-2023 som kvarstår, €]]+Verokompensaatiot[[#This Row],[Ersättning för förlorade skatteinkomster 2024]]</f>
        <v>4824294.0159718823</v>
      </c>
    </row>
    <row r="89" spans="1:7">
      <c r="A89" s="32">
        <v>249</v>
      </c>
      <c r="B89" s="13" t="s">
        <v>86</v>
      </c>
      <c r="C89" s="304">
        <v>5613786.3918006644</v>
      </c>
      <c r="D89" s="167">
        <v>3936265.4925514618</v>
      </c>
      <c r="E89" s="167">
        <v>1689805.5154613359</v>
      </c>
      <c r="F89" s="167">
        <v>-24391.308529651425</v>
      </c>
      <c r="G89" s="304">
        <f>Verokompensaatiot[[#This Row],[Ersättningar från 2010-2023 som kvarstår, €]]+Verokompensaatiot[[#This Row],[Ersättning för förlorade skatteinkomster 2024]]</f>
        <v>1665414.2069316844</v>
      </c>
    </row>
    <row r="90" spans="1:7">
      <c r="A90" s="32">
        <v>250</v>
      </c>
      <c r="B90" s="13" t="s">
        <v>87</v>
      </c>
      <c r="C90" s="304">
        <v>1469323.9254787536</v>
      </c>
      <c r="D90" s="167">
        <v>1030754.1919332871</v>
      </c>
      <c r="E90" s="167">
        <v>443555.78617089614</v>
      </c>
      <c r="F90" s="167">
        <v>-2263.6174868858229</v>
      </c>
      <c r="G90" s="304">
        <f>Verokompensaatiot[[#This Row],[Ersättningar från 2010-2023 som kvarstår, €]]+Verokompensaatiot[[#This Row],[Ersättning för förlorade skatteinkomster 2024]]</f>
        <v>441292.16868401034</v>
      </c>
    </row>
    <row r="91" spans="1:7">
      <c r="A91" s="32">
        <v>256</v>
      </c>
      <c r="B91" s="13" t="s">
        <v>88</v>
      </c>
      <c r="C91" s="304">
        <v>1094689.296206468</v>
      </c>
      <c r="D91" s="167">
        <v>765627.77194147324</v>
      </c>
      <c r="E91" s="167">
        <v>342078.91533434647</v>
      </c>
      <c r="F91" s="167">
        <v>1236.29663379463</v>
      </c>
      <c r="G91" s="304">
        <f>Verokompensaatiot[[#This Row],[Ersättningar från 2010-2023 som kvarstår, €]]+Verokompensaatiot[[#This Row],[Ersättning för förlorade skatteinkomster 2024]]</f>
        <v>343315.21196814108</v>
      </c>
    </row>
    <row r="92" spans="1:7">
      <c r="A92" s="32">
        <v>257</v>
      </c>
      <c r="B92" s="13" t="s">
        <v>89</v>
      </c>
      <c r="C92" s="304">
        <v>14608276.029407758</v>
      </c>
      <c r="D92" s="167">
        <v>10122173.822713146</v>
      </c>
      <c r="E92" s="167">
        <v>4555795.7102231998</v>
      </c>
      <c r="F92" s="167">
        <v>-55408.148760037038</v>
      </c>
      <c r="G92" s="304">
        <f>Verokompensaatiot[[#This Row],[Ersättningar från 2010-2023 som kvarstår, €]]+Verokompensaatiot[[#This Row],[Ersättning för förlorade skatteinkomster 2024]]</f>
        <v>4500387.5614631623</v>
      </c>
    </row>
    <row r="93" spans="1:7">
      <c r="A93" s="32">
        <v>260</v>
      </c>
      <c r="B93" s="13" t="s">
        <v>90</v>
      </c>
      <c r="C93" s="304">
        <v>6994909.1348532606</v>
      </c>
      <c r="D93" s="167">
        <v>4912137.6916886158</v>
      </c>
      <c r="E93" s="167">
        <v>2114261.2532293946</v>
      </c>
      <c r="F93" s="167">
        <v>-9740.3396751202472</v>
      </c>
      <c r="G93" s="304">
        <f>Verokompensaatiot[[#This Row],[Ersättningar från 2010-2023 som kvarstår, €]]+Verokompensaatiot[[#This Row],[Ersättning för förlorade skatteinkomster 2024]]</f>
        <v>2104520.9135542745</v>
      </c>
    </row>
    <row r="94" spans="1:7">
      <c r="A94" s="32">
        <v>261</v>
      </c>
      <c r="B94" s="13" t="s">
        <v>91</v>
      </c>
      <c r="C94" s="304">
        <v>4136091.1865265919</v>
      </c>
      <c r="D94" s="167">
        <v>2894392.515342087</v>
      </c>
      <c r="E94" s="167">
        <v>1227445.6298316219</v>
      </c>
      <c r="F94" s="167">
        <v>-20274.40309299302</v>
      </c>
      <c r="G94" s="304">
        <f>Verokompensaatiot[[#This Row],[Ersättningar från 2010-2023 som kvarstår, €]]+Verokompensaatiot[[#This Row],[Ersättning för förlorade skatteinkomster 2024]]</f>
        <v>1207171.2267386289</v>
      </c>
    </row>
    <row r="95" spans="1:7">
      <c r="A95" s="32">
        <v>263</v>
      </c>
      <c r="B95" s="13" t="s">
        <v>92</v>
      </c>
      <c r="C95" s="304">
        <v>5719946.0988819422</v>
      </c>
      <c r="D95" s="167">
        <v>4020712.2833316829</v>
      </c>
      <c r="E95" s="167">
        <v>1812826.8815624351</v>
      </c>
      <c r="F95" s="167">
        <v>-6899.877684535455</v>
      </c>
      <c r="G95" s="304">
        <f>Verokompensaatiot[[#This Row],[Ersättningar från 2010-2023 som kvarstår, €]]+Verokompensaatiot[[#This Row],[Ersättning för förlorade skatteinkomster 2024]]</f>
        <v>1805927.0038778996</v>
      </c>
    </row>
    <row r="96" spans="1:7">
      <c r="A96" s="32">
        <v>265</v>
      </c>
      <c r="B96" s="13" t="s">
        <v>93</v>
      </c>
      <c r="C96" s="304">
        <v>823760.45700248203</v>
      </c>
      <c r="D96" s="167">
        <v>577122.78810614836</v>
      </c>
      <c r="E96" s="167">
        <v>246432.62327001279</v>
      </c>
      <c r="F96" s="167">
        <v>-2238.0091572978954</v>
      </c>
      <c r="G96" s="304">
        <f>Verokompensaatiot[[#This Row],[Ersättningar från 2010-2023 som kvarstår, €]]+Verokompensaatiot[[#This Row],[Ersättning för förlorade skatteinkomster 2024]]</f>
        <v>244194.61411271489</v>
      </c>
    </row>
    <row r="97" spans="1:7">
      <c r="A97" s="32">
        <v>271</v>
      </c>
      <c r="B97" s="13" t="s">
        <v>94</v>
      </c>
      <c r="C97" s="304">
        <v>4638810.3105436508</v>
      </c>
      <c r="D97" s="167">
        <v>3258812.1299423487</v>
      </c>
      <c r="E97" s="167">
        <v>1428589.0970270741</v>
      </c>
      <c r="F97" s="167">
        <v>-17662.989862291393</v>
      </c>
      <c r="G97" s="304">
        <f>Verokompensaatiot[[#This Row],[Ersättningar från 2010-2023 som kvarstår, €]]+Verokompensaatiot[[#This Row],[Ersättning för förlorade skatteinkomster 2024]]</f>
        <v>1410926.1071647827</v>
      </c>
    </row>
    <row r="98" spans="1:7">
      <c r="A98" s="32">
        <v>272</v>
      </c>
      <c r="B98" s="13" t="s">
        <v>95</v>
      </c>
      <c r="C98" s="304">
        <v>24570986.835073683</v>
      </c>
      <c r="D98" s="167">
        <v>17250885.582745451</v>
      </c>
      <c r="E98" s="167">
        <v>7554623.8483991884</v>
      </c>
      <c r="F98" s="167">
        <v>24511.701197499409</v>
      </c>
      <c r="G98" s="304">
        <f>Verokompensaatiot[[#This Row],[Ersättningar från 2010-2023 som kvarstår, €]]+Verokompensaatiot[[#This Row],[Ersättning för förlorade skatteinkomster 2024]]</f>
        <v>7579135.5495966878</v>
      </c>
    </row>
    <row r="99" spans="1:7">
      <c r="A99" s="32">
        <v>273</v>
      </c>
      <c r="B99" s="13" t="s">
        <v>96</v>
      </c>
      <c r="C99" s="304">
        <v>2555785.6413360024</v>
      </c>
      <c r="D99" s="167">
        <v>1793484.9466393599</v>
      </c>
      <c r="E99" s="167">
        <v>755593.04019599035</v>
      </c>
      <c r="F99" s="167">
        <v>-10277.745878527101</v>
      </c>
      <c r="G99" s="304">
        <f>Verokompensaatiot[[#This Row],[Ersättningar från 2010-2023 som kvarstår, €]]+Verokompensaatiot[[#This Row],[Ersättning för förlorade skatteinkomster 2024]]</f>
        <v>745315.2943174633</v>
      </c>
    </row>
    <row r="100" spans="1:7">
      <c r="A100" s="32">
        <v>275</v>
      </c>
      <c r="B100" s="13" t="s">
        <v>97</v>
      </c>
      <c r="C100" s="304">
        <v>1833332.8012748254</v>
      </c>
      <c r="D100" s="167">
        <v>1286149.4182756741</v>
      </c>
      <c r="E100" s="167">
        <v>533578.40248448518</v>
      </c>
      <c r="F100" s="167">
        <v>-11265.619631695183</v>
      </c>
      <c r="G100" s="304">
        <f>Verokompensaatiot[[#This Row],[Ersättningar från 2010-2023 som kvarstår, €]]+Verokompensaatiot[[#This Row],[Ersättning för förlorade skatteinkomster 2024]]</f>
        <v>522312.78285278997</v>
      </c>
    </row>
    <row r="101" spans="1:7">
      <c r="A101" s="32">
        <v>276</v>
      </c>
      <c r="B101" s="13" t="s">
        <v>98</v>
      </c>
      <c r="C101" s="304">
        <v>6888305.7365979804</v>
      </c>
      <c r="D101" s="167">
        <v>4860765.3785254275</v>
      </c>
      <c r="E101" s="167">
        <v>2027800.9120636731</v>
      </c>
      <c r="F101" s="167">
        <v>-35380.710403282828</v>
      </c>
      <c r="G101" s="304">
        <f>Verokompensaatiot[[#This Row],[Ersättningar från 2010-2023 som kvarstår, €]]+Verokompensaatiot[[#This Row],[Ersättning för förlorade skatteinkomster 2024]]</f>
        <v>1992420.2016603902</v>
      </c>
    </row>
    <row r="102" spans="1:7">
      <c r="A102" s="32">
        <v>280</v>
      </c>
      <c r="B102" s="13" t="s">
        <v>99</v>
      </c>
      <c r="C102" s="304">
        <v>1719491.6411110202</v>
      </c>
      <c r="D102" s="167">
        <v>1207814.9294170195</v>
      </c>
      <c r="E102" s="167">
        <v>505168.02661108016</v>
      </c>
      <c r="F102" s="167">
        <v>-7961.2831847093257</v>
      </c>
      <c r="G102" s="304">
        <f>Verokompensaatiot[[#This Row],[Ersättningar från 2010-2023 som kvarstår, €]]+Verokompensaatiot[[#This Row],[Ersättning för förlorade skatteinkomster 2024]]</f>
        <v>497206.74342637084</v>
      </c>
    </row>
    <row r="103" spans="1:7">
      <c r="A103" s="32">
        <v>284</v>
      </c>
      <c r="B103" s="13" t="s">
        <v>100</v>
      </c>
      <c r="C103" s="304">
        <v>1596632.4512835755</v>
      </c>
      <c r="D103" s="167">
        <v>1119578.0886064088</v>
      </c>
      <c r="E103" s="167">
        <v>510917.09850622597</v>
      </c>
      <c r="F103" s="167">
        <v>-3742.2347966200286</v>
      </c>
      <c r="G103" s="304">
        <f>Verokompensaatiot[[#This Row],[Ersättningar från 2010-2023 som kvarstår, €]]+Verokompensaatiot[[#This Row],[Ersättning för förlorade skatteinkomster 2024]]</f>
        <v>507174.86370960594</v>
      </c>
    </row>
    <row r="104" spans="1:7">
      <c r="A104" s="32">
        <v>285</v>
      </c>
      <c r="B104" s="13" t="s">
        <v>101</v>
      </c>
      <c r="C104" s="304">
        <v>25510381.624942832</v>
      </c>
      <c r="D104" s="167">
        <v>17853259.300701864</v>
      </c>
      <c r="E104" s="167">
        <v>7795134.9180065207</v>
      </c>
      <c r="F104" s="167">
        <v>-19201.476207810745</v>
      </c>
      <c r="G104" s="304">
        <f>Verokompensaatiot[[#This Row],[Ersättningar från 2010-2023 som kvarstår, €]]+Verokompensaatiot[[#This Row],[Ersättning för förlorade skatteinkomster 2024]]</f>
        <v>7775933.4417987103</v>
      </c>
    </row>
    <row r="105" spans="1:7">
      <c r="A105" s="32">
        <v>286</v>
      </c>
      <c r="B105" s="13" t="s">
        <v>102</v>
      </c>
      <c r="C105" s="304">
        <v>43255894.792523317</v>
      </c>
      <c r="D105" s="167">
        <v>30337837.680249885</v>
      </c>
      <c r="E105" s="167">
        <v>13075249.793361761</v>
      </c>
      <c r="F105" s="167">
        <v>-161472.9118287848</v>
      </c>
      <c r="G105" s="304">
        <f>Verokompensaatiot[[#This Row],[Ersättningar från 2010-2023 som kvarstår, €]]+Verokompensaatiot[[#This Row],[Ersättning för förlorade skatteinkomster 2024]]</f>
        <v>12913776.881532976</v>
      </c>
    </row>
    <row r="106" spans="1:7">
      <c r="A106" s="32">
        <v>287</v>
      </c>
      <c r="B106" s="13" t="s">
        <v>103</v>
      </c>
      <c r="C106" s="304">
        <v>4651059.7671251819</v>
      </c>
      <c r="D106" s="167">
        <v>3264801.2617950826</v>
      </c>
      <c r="E106" s="167">
        <v>1442594.627989911</v>
      </c>
      <c r="F106" s="167">
        <v>-4716.0736271819642</v>
      </c>
      <c r="G106" s="304">
        <f>Verokompensaatiot[[#This Row],[Ersättningar från 2010-2023 som kvarstår, €]]+Verokompensaatiot[[#This Row],[Ersättning för förlorade skatteinkomster 2024]]</f>
        <v>1437878.554362729</v>
      </c>
    </row>
    <row r="107" spans="1:7">
      <c r="A107" s="32">
        <v>288</v>
      </c>
      <c r="B107" s="13" t="s">
        <v>104</v>
      </c>
      <c r="C107" s="304">
        <v>4316239.3036858812</v>
      </c>
      <c r="D107" s="167">
        <v>3041470.7538664793</v>
      </c>
      <c r="E107" s="167">
        <v>1335863.8451157999</v>
      </c>
      <c r="F107" s="167">
        <v>-11030.540760471424</v>
      </c>
      <c r="G107" s="304">
        <f>Verokompensaatiot[[#This Row],[Ersättningar från 2010-2023 som kvarstår, €]]+Verokompensaatiot[[#This Row],[Ersättning för förlorade skatteinkomster 2024]]</f>
        <v>1324833.3043553284</v>
      </c>
    </row>
    <row r="108" spans="1:7">
      <c r="A108" s="32">
        <v>290</v>
      </c>
      <c r="B108" s="13" t="s">
        <v>105</v>
      </c>
      <c r="C108" s="304">
        <v>5515030.3049179669</v>
      </c>
      <c r="D108" s="167">
        <v>3866969.2694246648</v>
      </c>
      <c r="E108" s="167">
        <v>1696306.0079607312</v>
      </c>
      <c r="F108" s="167">
        <v>5948.0713953219629</v>
      </c>
      <c r="G108" s="304">
        <f>Verokompensaatiot[[#This Row],[Ersättningar från 2010-2023 som kvarstår, €]]+Verokompensaatiot[[#This Row],[Ersättning för förlorade skatteinkomster 2024]]</f>
        <v>1702254.0793560531</v>
      </c>
    </row>
    <row r="109" spans="1:7">
      <c r="A109" s="32">
        <v>291</v>
      </c>
      <c r="B109" s="36" t="s">
        <v>106</v>
      </c>
      <c r="C109" s="304">
        <v>1487577.0886346849</v>
      </c>
      <c r="D109" s="167">
        <v>1040734.5238520975</v>
      </c>
      <c r="E109" s="167">
        <v>449064.00983901822</v>
      </c>
      <c r="F109" s="167">
        <v>-10990.4784892385</v>
      </c>
      <c r="G109" s="304">
        <f>Verokompensaatiot[[#This Row],[Ersättningar från 2010-2023 som kvarstår, €]]+Verokompensaatiot[[#This Row],[Ersättning för förlorade skatteinkomster 2024]]</f>
        <v>438073.53134977975</v>
      </c>
    </row>
    <row r="110" spans="1:7">
      <c r="A110" s="32">
        <v>297</v>
      </c>
      <c r="B110" s="13" t="s">
        <v>107</v>
      </c>
      <c r="C110" s="304">
        <v>62734207.864318751</v>
      </c>
      <c r="D110" s="167">
        <v>43936962.472754255</v>
      </c>
      <c r="E110" s="167">
        <v>19198097.359689422</v>
      </c>
      <c r="F110" s="167">
        <v>11985.211925024974</v>
      </c>
      <c r="G110" s="304">
        <f>Verokompensaatiot[[#This Row],[Ersättningar från 2010-2023 som kvarstår, €]]+Verokompensaatiot[[#This Row],[Ersättning för förlorade skatteinkomster 2024]]</f>
        <v>19210082.571614448</v>
      </c>
    </row>
    <row r="111" spans="1:7">
      <c r="A111" s="305">
        <v>300</v>
      </c>
      <c r="B111" s="13" t="s">
        <v>108</v>
      </c>
      <c r="C111" s="304">
        <v>2508819.0835903282</v>
      </c>
      <c r="D111" s="167">
        <v>1763863.3559905489</v>
      </c>
      <c r="E111" s="167">
        <v>777950.7405079694</v>
      </c>
      <c r="F111" s="167">
        <v>-11119.314399482691</v>
      </c>
      <c r="G111" s="304">
        <f>Verokompensaatiot[[#This Row],[Ersättningar från 2010-2023 som kvarstår, €]]+Verokompensaatiot[[#This Row],[Ersättning för förlorade skatteinkomster 2024]]</f>
        <v>766831.42610848672</v>
      </c>
    </row>
    <row r="112" spans="1:7">
      <c r="A112" s="32">
        <v>301</v>
      </c>
      <c r="B112" s="13" t="s">
        <v>109</v>
      </c>
      <c r="C112" s="304">
        <v>14205172.397084527</v>
      </c>
      <c r="D112" s="167">
        <v>9995150.9942805823</v>
      </c>
      <c r="E112" s="167">
        <v>4466289.7991133537</v>
      </c>
      <c r="F112" s="167">
        <v>-35903.693450620878</v>
      </c>
      <c r="G112" s="304">
        <f>Verokompensaatiot[[#This Row],[Ersättningar från 2010-2023 som kvarstår, €]]+Verokompensaatiot[[#This Row],[Ersättning för förlorade skatteinkomster 2024]]</f>
        <v>4430386.1056627324</v>
      </c>
    </row>
    <row r="113" spans="1:7">
      <c r="A113" s="32">
        <v>304</v>
      </c>
      <c r="B113" s="13" t="s">
        <v>110</v>
      </c>
      <c r="C113" s="304">
        <v>600498.17429560807</v>
      </c>
      <c r="D113" s="167">
        <v>418161.69536178681</v>
      </c>
      <c r="E113" s="167">
        <v>180430.88589154329</v>
      </c>
      <c r="F113" s="167">
        <v>-5408.3362132371767</v>
      </c>
      <c r="G113" s="304">
        <f>Verokompensaatiot[[#This Row],[Ersättningar från 2010-2023 som kvarstår, €]]+Verokompensaatiot[[#This Row],[Ersättning för förlorade skatteinkomster 2024]]</f>
        <v>175022.54967830612</v>
      </c>
    </row>
    <row r="114" spans="1:7">
      <c r="A114" s="32">
        <v>305</v>
      </c>
      <c r="B114" s="13" t="s">
        <v>111</v>
      </c>
      <c r="C114" s="304">
        <v>9153879.941296827</v>
      </c>
      <c r="D114" s="167">
        <v>6431489.1666674148</v>
      </c>
      <c r="E114" s="167">
        <v>2761083.9066240285</v>
      </c>
      <c r="F114" s="167">
        <v>2089.5919143460214</v>
      </c>
      <c r="G114" s="304">
        <f>Verokompensaatiot[[#This Row],[Ersättningar från 2010-2023 som kvarstår, €]]+Verokompensaatiot[[#This Row],[Ersättning för förlorade skatteinkomster 2024]]</f>
        <v>2763173.4985383744</v>
      </c>
    </row>
    <row r="115" spans="1:7">
      <c r="A115" s="32">
        <v>309</v>
      </c>
      <c r="B115" s="13" t="s">
        <v>112</v>
      </c>
      <c r="C115" s="304">
        <v>4141444.7362207561</v>
      </c>
      <c r="D115" s="167">
        <v>2906080.7093570484</v>
      </c>
      <c r="E115" s="167">
        <v>1250746.467831986</v>
      </c>
      <c r="F115" s="167">
        <v>-824.43279710056822</v>
      </c>
      <c r="G115" s="304">
        <f>Verokompensaatiot[[#This Row],[Ersättningar från 2010-2023 som kvarstår, €]]+Verokompensaatiot[[#This Row],[Ersättning för förlorade skatteinkomster 2024]]</f>
        <v>1249922.0350348854</v>
      </c>
    </row>
    <row r="116" spans="1:7">
      <c r="A116" s="32">
        <v>312</v>
      </c>
      <c r="B116" s="13" t="s">
        <v>113</v>
      </c>
      <c r="C116" s="304">
        <v>946597.11614330707</v>
      </c>
      <c r="D116" s="167">
        <v>666330.55511827779</v>
      </c>
      <c r="E116" s="167">
        <v>292553.94335623621</v>
      </c>
      <c r="F116" s="167">
        <v>53.55695901758736</v>
      </c>
      <c r="G116" s="304">
        <f>Verokompensaatiot[[#This Row],[Ersättningar från 2010-2023 som kvarstår, €]]+Verokompensaatiot[[#This Row],[Ersättning för förlorade skatteinkomster 2024]]</f>
        <v>292607.5003152538</v>
      </c>
    </row>
    <row r="117" spans="1:7">
      <c r="A117" s="32">
        <v>316</v>
      </c>
      <c r="B117" s="13" t="s">
        <v>114</v>
      </c>
      <c r="C117" s="304">
        <v>2759689.3656398058</v>
      </c>
      <c r="D117" s="167">
        <v>1928584.2822703891</v>
      </c>
      <c r="E117" s="167">
        <v>826735.03650535177</v>
      </c>
      <c r="F117" s="167">
        <v>-25967.998022914395</v>
      </c>
      <c r="G117" s="304">
        <f>Verokompensaatiot[[#This Row],[Ersättningar från 2010-2023 som kvarstår, €]]+Verokompensaatiot[[#This Row],[Ersättning för förlorade skatteinkomster 2024]]</f>
        <v>800767.03848243738</v>
      </c>
    </row>
    <row r="118" spans="1:7">
      <c r="A118" s="32">
        <v>317</v>
      </c>
      <c r="B118" s="13" t="s">
        <v>115</v>
      </c>
      <c r="C118" s="304">
        <v>1898102.114805402</v>
      </c>
      <c r="D118" s="167">
        <v>1331519.9016913434</v>
      </c>
      <c r="E118" s="167">
        <v>594698.73847422237</v>
      </c>
      <c r="F118" s="167">
        <v>2530.8931114943734</v>
      </c>
      <c r="G118" s="304">
        <f>Verokompensaatiot[[#This Row],[Ersättningar från 2010-2023 som kvarstår, €]]+Verokompensaatiot[[#This Row],[Ersättning för förlorade skatteinkomster 2024]]</f>
        <v>597229.63158571674</v>
      </c>
    </row>
    <row r="119" spans="1:7">
      <c r="A119" s="32">
        <v>320</v>
      </c>
      <c r="B119" s="13" t="s">
        <v>116</v>
      </c>
      <c r="C119" s="304">
        <v>4399517.798858773</v>
      </c>
      <c r="D119" s="167">
        <v>3089383.9596253075</v>
      </c>
      <c r="E119" s="167">
        <v>1333239.8237081533</v>
      </c>
      <c r="F119" s="167">
        <v>585.24565922569718</v>
      </c>
      <c r="G119" s="304">
        <f>Verokompensaatiot[[#This Row],[Ersättningar från 2010-2023 som kvarstår, €]]+Verokompensaatiot[[#This Row],[Ersättning för förlorade skatteinkomster 2024]]</f>
        <v>1333825.069367379</v>
      </c>
    </row>
    <row r="120" spans="1:7">
      <c r="A120" s="32">
        <v>322</v>
      </c>
      <c r="B120" s="13" t="s">
        <v>117</v>
      </c>
      <c r="C120" s="304">
        <v>4128976.3992933631</v>
      </c>
      <c r="D120" s="167">
        <v>2893056.0849200785</v>
      </c>
      <c r="E120" s="167">
        <v>1276403.4791246401</v>
      </c>
      <c r="F120" s="167">
        <v>-11655.337492621484</v>
      </c>
      <c r="G120" s="304">
        <f>Verokompensaatiot[[#This Row],[Ersättningar från 2010-2023 som kvarstår, €]]+Verokompensaatiot[[#This Row],[Ersättning för förlorade skatteinkomster 2024]]</f>
        <v>1264748.1416320186</v>
      </c>
    </row>
    <row r="121" spans="1:7">
      <c r="A121" s="32">
        <v>398</v>
      </c>
      <c r="B121" s="13" t="s">
        <v>118</v>
      </c>
      <c r="C121" s="304">
        <v>59701582.801346004</v>
      </c>
      <c r="D121" s="167">
        <v>41660199.87111453</v>
      </c>
      <c r="E121" s="167">
        <v>18168313.588099688</v>
      </c>
      <c r="F121" s="167">
        <v>55941.783712439588</v>
      </c>
      <c r="G121" s="304">
        <f>Verokompensaatiot[[#This Row],[Ersättningar från 2010-2023 som kvarstår, €]]+Verokompensaatiot[[#This Row],[Ersättning för förlorade skatteinkomster 2024]]</f>
        <v>18224255.371812128</v>
      </c>
    </row>
    <row r="122" spans="1:7">
      <c r="A122" s="32">
        <v>399</v>
      </c>
      <c r="B122" s="13" t="s">
        <v>119</v>
      </c>
      <c r="C122" s="304">
        <v>4445745.7371212244</v>
      </c>
      <c r="D122" s="167">
        <v>3132600.5596085875</v>
      </c>
      <c r="E122" s="167">
        <v>1304513.8354180637</v>
      </c>
      <c r="F122" s="167">
        <v>-26726.277443889336</v>
      </c>
      <c r="G122" s="304">
        <f>Verokompensaatiot[[#This Row],[Ersättningar från 2010-2023 som kvarstår, €]]+Verokompensaatiot[[#This Row],[Ersättning för förlorade skatteinkomster 2024]]</f>
        <v>1277787.5579741744</v>
      </c>
    </row>
    <row r="123" spans="1:7">
      <c r="A123" s="32">
        <v>400</v>
      </c>
      <c r="B123" s="13" t="s">
        <v>120</v>
      </c>
      <c r="C123" s="304">
        <v>5454275.5511138914</v>
      </c>
      <c r="D123" s="167">
        <v>3832553.3520827922</v>
      </c>
      <c r="E123" s="167">
        <v>1719447.5177456574</v>
      </c>
      <c r="F123" s="167">
        <v>-14883.627261236579</v>
      </c>
      <c r="G123" s="304">
        <f>Verokompensaatiot[[#This Row],[Ersättningar från 2010-2023 som kvarstår, €]]+Verokompensaatiot[[#This Row],[Ersättning för förlorade skatteinkomster 2024]]</f>
        <v>1704563.8904844208</v>
      </c>
    </row>
    <row r="124" spans="1:7">
      <c r="A124" s="32">
        <v>402</v>
      </c>
      <c r="B124" s="13" t="s">
        <v>121</v>
      </c>
      <c r="C124" s="304">
        <v>6197012.2365367077</v>
      </c>
      <c r="D124" s="167">
        <v>4355887.3139547594</v>
      </c>
      <c r="E124" s="167">
        <v>1916903.2441040576</v>
      </c>
      <c r="F124" s="167">
        <v>-21933.384514021083</v>
      </c>
      <c r="G124" s="304">
        <f>Verokompensaatiot[[#This Row],[Ersättningar från 2010-2023 som kvarstår, €]]+Verokompensaatiot[[#This Row],[Ersättning för förlorade skatteinkomster 2024]]</f>
        <v>1894969.8595900366</v>
      </c>
    </row>
    <row r="125" spans="1:7">
      <c r="A125" s="32">
        <v>403</v>
      </c>
      <c r="B125" s="13" t="s">
        <v>122</v>
      </c>
      <c r="C125" s="304">
        <v>2204121.1411872599</v>
      </c>
      <c r="D125" s="167">
        <v>1546603.8213366801</v>
      </c>
      <c r="E125" s="167">
        <v>666115.83031535847</v>
      </c>
      <c r="F125" s="167">
        <v>2059.1615394292821</v>
      </c>
      <c r="G125" s="304">
        <f>Verokompensaatiot[[#This Row],[Ersättningar från 2010-2023 som kvarstår, €]]+Verokompensaatiot[[#This Row],[Ersättning för förlorade skatteinkomster 2024]]</f>
        <v>668174.9918547878</v>
      </c>
    </row>
    <row r="126" spans="1:7">
      <c r="A126" s="32">
        <v>405</v>
      </c>
      <c r="B126" s="13" t="s">
        <v>123</v>
      </c>
      <c r="C126" s="304">
        <v>37763398.052871093</v>
      </c>
      <c r="D126" s="167">
        <v>26478835.266562123</v>
      </c>
      <c r="E126" s="167">
        <v>11543595.091604728</v>
      </c>
      <c r="F126" s="167">
        <v>-8570.6138128279563</v>
      </c>
      <c r="G126" s="304">
        <f>Verokompensaatiot[[#This Row],[Ersättningar från 2010-2023 som kvarstår, €]]+Verokompensaatiot[[#This Row],[Ersättning för förlorade skatteinkomster 2024]]</f>
        <v>11535024.4777919</v>
      </c>
    </row>
    <row r="127" spans="1:7">
      <c r="A127" s="32">
        <v>407</v>
      </c>
      <c r="B127" s="13" t="s">
        <v>124</v>
      </c>
      <c r="C127" s="304">
        <v>1912731.607525209</v>
      </c>
      <c r="D127" s="167">
        <v>1339165.4883140514</v>
      </c>
      <c r="E127" s="167">
        <v>646591.11122623389</v>
      </c>
      <c r="F127" s="167">
        <v>-15185.419909886448</v>
      </c>
      <c r="G127" s="304">
        <f>Verokompensaatiot[[#This Row],[Ersättningar från 2010-2023 som kvarstår, €]]+Verokompensaatiot[[#This Row],[Ersättning för förlorade skatteinkomster 2024]]</f>
        <v>631405.69131634745</v>
      </c>
    </row>
    <row r="128" spans="1:7">
      <c r="A128" s="32">
        <v>408</v>
      </c>
      <c r="B128" s="13" t="s">
        <v>125</v>
      </c>
      <c r="C128" s="304">
        <v>8491101.9244900998</v>
      </c>
      <c r="D128" s="167">
        <v>5978049.5677631125</v>
      </c>
      <c r="E128" s="167">
        <v>2563558.6301105171</v>
      </c>
      <c r="F128" s="167">
        <v>-13635.482583164343</v>
      </c>
      <c r="G128" s="304">
        <f>Verokompensaatiot[[#This Row],[Ersättningar från 2010-2023 som kvarstår, €]]+Verokompensaatiot[[#This Row],[Ersättning för förlorade skatteinkomster 2024]]</f>
        <v>2549923.1475273529</v>
      </c>
    </row>
    <row r="129" spans="1:7">
      <c r="A129" s="32">
        <v>410</v>
      </c>
      <c r="B129" s="13" t="s">
        <v>126</v>
      </c>
      <c r="C129" s="304">
        <v>9067059.4564590249</v>
      </c>
      <c r="D129" s="167">
        <v>6386920.8506630352</v>
      </c>
      <c r="E129" s="167">
        <v>2687907.5440148944</v>
      </c>
      <c r="F129" s="167">
        <v>-75178.73120966884</v>
      </c>
      <c r="G129" s="304">
        <f>Verokompensaatiot[[#This Row],[Ersättningar från 2010-2023 som kvarstår, €]]+Verokompensaatiot[[#This Row],[Ersättning för förlorade skatteinkomster 2024]]</f>
        <v>2612728.8128052256</v>
      </c>
    </row>
    <row r="130" spans="1:7">
      <c r="A130" s="32">
        <v>416</v>
      </c>
      <c r="B130" s="13" t="s">
        <v>127</v>
      </c>
      <c r="C130" s="304">
        <v>1742923.8821898634</v>
      </c>
      <c r="D130" s="167">
        <v>1227520.637604512</v>
      </c>
      <c r="E130" s="167">
        <v>519339.96942344541</v>
      </c>
      <c r="F130" s="167">
        <v>-15385.331756801676</v>
      </c>
      <c r="G130" s="304">
        <f>Verokompensaatiot[[#This Row],[Ersättningar från 2010-2023 som kvarstår, €]]+Verokompensaatiot[[#This Row],[Ersättning för förlorade skatteinkomster 2024]]</f>
        <v>503954.63766664371</v>
      </c>
    </row>
    <row r="131" spans="1:7">
      <c r="A131" s="32">
        <v>418</v>
      </c>
      <c r="B131" s="13" t="s">
        <v>128</v>
      </c>
      <c r="C131" s="304">
        <v>9452404.1237969939</v>
      </c>
      <c r="D131" s="167">
        <v>6628227.2991883596</v>
      </c>
      <c r="E131" s="167">
        <v>2849189.1177563285</v>
      </c>
      <c r="F131" s="167">
        <v>-50746.312573366748</v>
      </c>
      <c r="G131" s="304">
        <f>Verokompensaatiot[[#This Row],[Ersättningar från 2010-2023 som kvarstår, €]]+Verokompensaatiot[[#This Row],[Ersättning för förlorade skatteinkomster 2024]]</f>
        <v>2798442.8051829617</v>
      </c>
    </row>
    <row r="132" spans="1:7">
      <c r="A132" s="32">
        <v>420</v>
      </c>
      <c r="B132" s="36" t="s">
        <v>129</v>
      </c>
      <c r="C132" s="304">
        <v>5744052.3910518959</v>
      </c>
      <c r="D132" s="167">
        <v>4028934.3776411451</v>
      </c>
      <c r="E132" s="167">
        <v>1701813.5055073863</v>
      </c>
      <c r="F132" s="167">
        <v>-39407.458802463298</v>
      </c>
      <c r="G132" s="304">
        <f>Verokompensaatiot[[#This Row],[Ersättningar från 2010-2023 som kvarstår, €]]+Verokompensaatiot[[#This Row],[Ersättning för förlorade skatteinkomster 2024]]</f>
        <v>1662406.046704923</v>
      </c>
    </row>
    <row r="133" spans="1:7">
      <c r="A133" s="32">
        <v>421</v>
      </c>
      <c r="B133" s="13" t="s">
        <v>130</v>
      </c>
      <c r="C133" s="304">
        <v>561462.55720939999</v>
      </c>
      <c r="D133" s="167">
        <v>394693.18713263457</v>
      </c>
      <c r="E133" s="167">
        <v>172021.70515941572</v>
      </c>
      <c r="F133" s="167">
        <v>-853.90045146670082</v>
      </c>
      <c r="G133" s="304">
        <f>Verokompensaatiot[[#This Row],[Ersättningar från 2010-2023 som kvarstår, €]]+Verokompensaatiot[[#This Row],[Ersättning för förlorade skatteinkomster 2024]]</f>
        <v>171167.80470794902</v>
      </c>
    </row>
    <row r="134" spans="1:7">
      <c r="A134" s="32">
        <v>422</v>
      </c>
      <c r="B134" s="13" t="s">
        <v>131</v>
      </c>
      <c r="C134" s="304">
        <v>6837698.7990755327</v>
      </c>
      <c r="D134" s="167">
        <v>4794467.6466328194</v>
      </c>
      <c r="E134" s="167">
        <v>2080063.5872202395</v>
      </c>
      <c r="F134" s="167">
        <v>3611.1073542919812</v>
      </c>
      <c r="G134" s="304">
        <f>Verokompensaatiot[[#This Row],[Ersättningar från 2010-2023 som kvarstår, €]]+Verokompensaatiot[[#This Row],[Ersättning för förlorade skatteinkomster 2024]]</f>
        <v>2083674.6945745314</v>
      </c>
    </row>
    <row r="135" spans="1:7">
      <c r="A135" s="32">
        <v>423</v>
      </c>
      <c r="B135" s="13" t="s">
        <v>132</v>
      </c>
      <c r="C135" s="304">
        <v>8339276.8355880678</v>
      </c>
      <c r="D135" s="167">
        <v>5866076.259571082</v>
      </c>
      <c r="E135" s="167">
        <v>2556494.2962510781</v>
      </c>
      <c r="F135" s="167">
        <v>-58439.409988994579</v>
      </c>
      <c r="G135" s="304">
        <f>Verokompensaatiot[[#This Row],[Ersättningar från 2010-2023 som kvarstår, €]]+Verokompensaatiot[[#This Row],[Ersättning för förlorade skatteinkomster 2024]]</f>
        <v>2498054.8862620834</v>
      </c>
    </row>
    <row r="136" spans="1:7">
      <c r="A136" s="305">
        <v>425</v>
      </c>
      <c r="B136" s="13" t="s">
        <v>133</v>
      </c>
      <c r="C136" s="304">
        <v>4006447.5228641997</v>
      </c>
      <c r="D136" s="167">
        <v>2818192.1506629642</v>
      </c>
      <c r="E136" s="167">
        <v>1174532.8275285391</v>
      </c>
      <c r="F136" s="167">
        <v>-21878.905333113307</v>
      </c>
      <c r="G136" s="304">
        <f>Verokompensaatiot[[#This Row],[Ersättningar från 2010-2023 som kvarstår, €]]+Verokompensaatiot[[#This Row],[Ersättning för förlorade skatteinkomster 2024]]</f>
        <v>1152653.9221954257</v>
      </c>
    </row>
    <row r="137" spans="1:7">
      <c r="A137" s="32">
        <v>426</v>
      </c>
      <c r="B137" s="13" t="s">
        <v>134</v>
      </c>
      <c r="C137" s="304">
        <v>7015635.8959500305</v>
      </c>
      <c r="D137" s="167">
        <v>4949635.5730366418</v>
      </c>
      <c r="E137" s="167">
        <v>2102356.0885772733</v>
      </c>
      <c r="F137" s="167">
        <v>-29652.11975363563</v>
      </c>
      <c r="G137" s="304">
        <f>Verokompensaatiot[[#This Row],[Ersättningar från 2010-2023 som kvarstår, €]]+Verokompensaatiot[[#This Row],[Ersättning för förlorade skatteinkomster 2024]]</f>
        <v>2072703.9688236376</v>
      </c>
    </row>
    <row r="138" spans="1:7">
      <c r="A138" s="32">
        <v>430</v>
      </c>
      <c r="B138" s="13" t="s">
        <v>135</v>
      </c>
      <c r="C138" s="304">
        <v>10254030.673724752</v>
      </c>
      <c r="D138" s="167">
        <v>7196540.5416531758</v>
      </c>
      <c r="E138" s="167">
        <v>3269412.1650267849</v>
      </c>
      <c r="F138" s="167">
        <v>-7391.3179543889637</v>
      </c>
      <c r="G138" s="304">
        <f>Verokompensaatiot[[#This Row],[Ersättningar från 2010-2023 som kvarstår, €]]+Verokompensaatiot[[#This Row],[Ersättning för förlorade skatteinkomster 2024]]</f>
        <v>3262020.847072396</v>
      </c>
    </row>
    <row r="139" spans="1:7">
      <c r="A139" s="32">
        <v>433</v>
      </c>
      <c r="B139" s="13" t="s">
        <v>136</v>
      </c>
      <c r="C139" s="304">
        <v>4903826.1185748177</v>
      </c>
      <c r="D139" s="167">
        <v>3424816.650655312</v>
      </c>
      <c r="E139" s="167">
        <v>1451098.149643132</v>
      </c>
      <c r="F139" s="167">
        <v>-47906.995237879455</v>
      </c>
      <c r="G139" s="304">
        <f>Verokompensaatiot[[#This Row],[Ersättningar från 2010-2023 som kvarstår, €]]+Verokompensaatiot[[#This Row],[Ersättning för förlorade skatteinkomster 2024]]</f>
        <v>1403191.1544052525</v>
      </c>
    </row>
    <row r="140" spans="1:7">
      <c r="A140" s="32">
        <v>434</v>
      </c>
      <c r="B140" s="13" t="s">
        <v>137</v>
      </c>
      <c r="C140" s="304">
        <v>8670489.1480180528</v>
      </c>
      <c r="D140" s="167">
        <v>6044917.9215632202</v>
      </c>
      <c r="E140" s="167">
        <v>2636959.5445576711</v>
      </c>
      <c r="F140" s="167">
        <v>-54878.757201914239</v>
      </c>
      <c r="G140" s="304">
        <f>Verokompensaatiot[[#This Row],[Ersättningar från 2010-2023 som kvarstår, €]]+Verokompensaatiot[[#This Row],[Ersättning för förlorade skatteinkomster 2024]]</f>
        <v>2582080.7873557569</v>
      </c>
    </row>
    <row r="141" spans="1:7">
      <c r="A141" s="32">
        <v>435</v>
      </c>
      <c r="B141" s="13" t="s">
        <v>138</v>
      </c>
      <c r="C141" s="304">
        <v>502247.68590741896</v>
      </c>
      <c r="D141" s="167">
        <v>351301.45851657999</v>
      </c>
      <c r="E141" s="167">
        <v>151925.542487278</v>
      </c>
      <c r="F141" s="167">
        <v>-2150.6495243208856</v>
      </c>
      <c r="G141" s="304">
        <f>Verokompensaatiot[[#This Row],[Ersättningar från 2010-2023 som kvarstår, €]]+Verokompensaatiot[[#This Row],[Ersättning för förlorade skatteinkomster 2024]]</f>
        <v>149774.89296295712</v>
      </c>
    </row>
    <row r="142" spans="1:7">
      <c r="A142" s="32">
        <v>436</v>
      </c>
      <c r="B142" s="13" t="s">
        <v>139</v>
      </c>
      <c r="C142" s="304">
        <v>1079700.8257773151</v>
      </c>
      <c r="D142" s="167">
        <v>758717.52199987706</v>
      </c>
      <c r="E142" s="167">
        <v>323531.59803770052</v>
      </c>
      <c r="F142" s="167">
        <v>-779.09043938578634</v>
      </c>
      <c r="G142" s="304">
        <f>Verokompensaatiot[[#This Row],[Ersättningar från 2010-2023 som kvarstår, €]]+Verokompensaatiot[[#This Row],[Ersättning för förlorade skatteinkomster 2024]]</f>
        <v>322752.50759831473</v>
      </c>
    </row>
    <row r="143" spans="1:7">
      <c r="A143" s="32">
        <v>440</v>
      </c>
      <c r="B143" s="13" t="s">
        <v>140</v>
      </c>
      <c r="C143" s="304">
        <v>2511753.7030184357</v>
      </c>
      <c r="D143" s="167">
        <v>1777570.4334890232</v>
      </c>
      <c r="E143" s="167">
        <v>755028.9181588958</v>
      </c>
      <c r="F143" s="167">
        <v>3082.2753868955979</v>
      </c>
      <c r="G143" s="304">
        <f>Verokompensaatiot[[#This Row],[Ersättningar från 2010-2023 som kvarstår, €]]+Verokompensaatiot[[#This Row],[Ersättning för förlorade skatteinkomster 2024]]</f>
        <v>758111.19354579144</v>
      </c>
    </row>
    <row r="144" spans="1:7">
      <c r="A144" s="32">
        <v>441</v>
      </c>
      <c r="B144" s="13" t="s">
        <v>141</v>
      </c>
      <c r="C144" s="304">
        <v>3014797.3201091406</v>
      </c>
      <c r="D144" s="167">
        <v>2112351.3155792942</v>
      </c>
      <c r="E144" s="167">
        <v>894431.67918291781</v>
      </c>
      <c r="F144" s="167">
        <v>-18766.248921551349</v>
      </c>
      <c r="G144" s="304">
        <f>Verokompensaatiot[[#This Row],[Ersättningar från 2010-2023 som kvarstår, €]]+Verokompensaatiot[[#This Row],[Ersättning för förlorade skatteinkomster 2024]]</f>
        <v>875665.43026136642</v>
      </c>
    </row>
    <row r="145" spans="1:7">
      <c r="A145" s="32">
        <v>444</v>
      </c>
      <c r="B145" s="13" t="s">
        <v>142</v>
      </c>
      <c r="C145" s="304">
        <v>23742831.611869782</v>
      </c>
      <c r="D145" s="167">
        <v>16463740.829601426</v>
      </c>
      <c r="E145" s="167">
        <v>7224175.9161620364</v>
      </c>
      <c r="F145" s="167">
        <v>-200755.5947090371</v>
      </c>
      <c r="G145" s="304">
        <f>Verokompensaatiot[[#This Row],[Ersättningar från 2010-2023 som kvarstår, €]]+Verokompensaatiot[[#This Row],[Ersättning för förlorade skatteinkomster 2024]]</f>
        <v>7023420.3214529995</v>
      </c>
    </row>
    <row r="146" spans="1:7">
      <c r="A146" s="32">
        <v>445</v>
      </c>
      <c r="B146" s="13" t="s">
        <v>143</v>
      </c>
      <c r="C146" s="304">
        <v>7246412.8479723809</v>
      </c>
      <c r="D146" s="167">
        <v>5077864.3325552708</v>
      </c>
      <c r="E146" s="167">
        <v>2386424.5004629074</v>
      </c>
      <c r="F146" s="167">
        <v>-27794.871059318764</v>
      </c>
      <c r="G146" s="304">
        <f>Verokompensaatiot[[#This Row],[Ersättningar från 2010-2023 som kvarstår, €]]+Verokompensaatiot[[#This Row],[Ersättning för förlorade skatteinkomster 2024]]</f>
        <v>2358629.6294035888</v>
      </c>
    </row>
    <row r="147" spans="1:7">
      <c r="A147" s="32">
        <v>475</v>
      </c>
      <c r="B147" s="13" t="s">
        <v>144</v>
      </c>
      <c r="C147" s="304">
        <v>3727846.1730509689</v>
      </c>
      <c r="D147" s="167">
        <v>2626128.0137632261</v>
      </c>
      <c r="E147" s="167">
        <v>1105585.6937992242</v>
      </c>
      <c r="F147" s="167">
        <v>-16037.007773504845</v>
      </c>
      <c r="G147" s="304">
        <f>Verokompensaatiot[[#This Row],[Ersättningar från 2010-2023 som kvarstår, €]]+Verokompensaatiot[[#This Row],[Ersättning för förlorade skatteinkomster 2024]]</f>
        <v>1089548.6860257194</v>
      </c>
    </row>
    <row r="148" spans="1:7">
      <c r="A148" s="32">
        <v>480</v>
      </c>
      <c r="B148" s="13" t="s">
        <v>145</v>
      </c>
      <c r="C148" s="304">
        <v>1372055.3762742963</v>
      </c>
      <c r="D148" s="167">
        <v>961950.5982192863</v>
      </c>
      <c r="E148" s="167">
        <v>434726.18160574732</v>
      </c>
      <c r="F148" s="167">
        <v>-9697.4929002840217</v>
      </c>
      <c r="G148" s="304">
        <f>Verokompensaatiot[[#This Row],[Ersättningar från 2010-2023 som kvarstår, €]]+Verokompensaatiot[[#This Row],[Ersättning för förlorade skatteinkomster 2024]]</f>
        <v>425028.68870546331</v>
      </c>
    </row>
    <row r="149" spans="1:7">
      <c r="A149" s="32">
        <v>481</v>
      </c>
      <c r="B149" s="13" t="s">
        <v>146</v>
      </c>
      <c r="C149" s="304">
        <v>4286986.6042655669</v>
      </c>
      <c r="D149" s="167">
        <v>3023814.7155314446</v>
      </c>
      <c r="E149" s="167">
        <v>1262495.7103223628</v>
      </c>
      <c r="F149" s="167">
        <v>-52659.810889242472</v>
      </c>
      <c r="G149" s="304">
        <f>Verokompensaatiot[[#This Row],[Ersättningar från 2010-2023 som kvarstår, €]]+Verokompensaatiot[[#This Row],[Ersättning för förlorade skatteinkomster 2024]]</f>
        <v>1209835.8994331204</v>
      </c>
    </row>
    <row r="150" spans="1:7">
      <c r="A150" s="32">
        <v>483</v>
      </c>
      <c r="B150" s="13" t="s">
        <v>147</v>
      </c>
      <c r="C150" s="304">
        <v>770255.93460210762</v>
      </c>
      <c r="D150" s="167">
        <v>541265.88998967886</v>
      </c>
      <c r="E150" s="167">
        <v>241773.01546562789</v>
      </c>
      <c r="F150" s="167">
        <v>-1837.5395010846091</v>
      </c>
      <c r="G150" s="304">
        <f>Verokompensaatiot[[#This Row],[Ersättningar från 2010-2023 som kvarstår, €]]+Verokompensaatiot[[#This Row],[Ersättning för förlorade skatteinkomster 2024]]</f>
        <v>239935.47596454329</v>
      </c>
    </row>
    <row r="151" spans="1:7">
      <c r="A151" s="32">
        <v>484</v>
      </c>
      <c r="B151" s="13" t="s">
        <v>148</v>
      </c>
      <c r="C151" s="304">
        <v>1970897.996489499</v>
      </c>
      <c r="D151" s="167">
        <v>1382460.9487224563</v>
      </c>
      <c r="E151" s="167">
        <v>607771.47088380624</v>
      </c>
      <c r="F151" s="167">
        <v>-4137.1949099022768</v>
      </c>
      <c r="G151" s="304">
        <f>Verokompensaatiot[[#This Row],[Ersättningar från 2010-2023 som kvarstår, €]]+Verokompensaatiot[[#This Row],[Ersättning för förlorade skatteinkomster 2024]]</f>
        <v>603634.27597390395</v>
      </c>
    </row>
    <row r="152" spans="1:7">
      <c r="A152" s="32">
        <v>489</v>
      </c>
      <c r="B152" s="13" t="s">
        <v>149</v>
      </c>
      <c r="C152" s="304">
        <v>1408224.6723305294</v>
      </c>
      <c r="D152" s="167">
        <v>988049.62540276209</v>
      </c>
      <c r="E152" s="167">
        <v>426527.30960735935</v>
      </c>
      <c r="F152" s="167">
        <v>-5361.047714705127</v>
      </c>
      <c r="G152" s="304">
        <f>Verokompensaatiot[[#This Row],[Ersättningar från 2010-2023 som kvarstår, €]]+Verokompensaatiot[[#This Row],[Ersättning för förlorade skatteinkomster 2024]]</f>
        <v>421166.26189265423</v>
      </c>
    </row>
    <row r="153" spans="1:7">
      <c r="A153" s="32">
        <v>491</v>
      </c>
      <c r="B153" s="13" t="s">
        <v>150</v>
      </c>
      <c r="C153" s="304">
        <v>29466947.700485308</v>
      </c>
      <c r="D153" s="167">
        <v>20668974.546234131</v>
      </c>
      <c r="E153" s="167">
        <v>8906554.4027713686</v>
      </c>
      <c r="F153" s="167">
        <v>-15286.821555205614</v>
      </c>
      <c r="G153" s="304">
        <f>Verokompensaatiot[[#This Row],[Ersättningar från 2010-2023 som kvarstår, €]]+Verokompensaatiot[[#This Row],[Ersättning för förlorade skatteinkomster 2024]]</f>
        <v>8891267.5812161639</v>
      </c>
    </row>
    <row r="154" spans="1:7">
      <c r="A154" s="32">
        <v>494</v>
      </c>
      <c r="B154" s="13" t="s">
        <v>151</v>
      </c>
      <c r="C154" s="304">
        <v>4493575.7990081869</v>
      </c>
      <c r="D154" s="167">
        <v>3160340.7806140301</v>
      </c>
      <c r="E154" s="167">
        <v>1357802.8644019193</v>
      </c>
      <c r="F154" s="167">
        <v>-20430.883487994804</v>
      </c>
      <c r="G154" s="304">
        <f>Verokompensaatiot[[#This Row],[Ersättningar från 2010-2023 som kvarstår, €]]+Verokompensaatiot[[#This Row],[Ersättning för förlorade skatteinkomster 2024]]</f>
        <v>1337371.9809139245</v>
      </c>
    </row>
    <row r="155" spans="1:7">
      <c r="A155" s="32">
        <v>495</v>
      </c>
      <c r="B155" s="13" t="s">
        <v>152</v>
      </c>
      <c r="C155" s="304">
        <v>1118514.1216297441</v>
      </c>
      <c r="D155" s="167">
        <v>783505.79708256887</v>
      </c>
      <c r="E155" s="167">
        <v>332971.06142243801</v>
      </c>
      <c r="F155" s="167">
        <v>-4686.876623035384</v>
      </c>
      <c r="G155" s="304">
        <f>Verokompensaatiot[[#This Row],[Ersättningar från 2010-2023 som kvarstår, €]]+Verokompensaatiot[[#This Row],[Ersättning för förlorade skatteinkomster 2024]]</f>
        <v>328284.1847994026</v>
      </c>
    </row>
    <row r="156" spans="1:7">
      <c r="A156" s="32">
        <v>498</v>
      </c>
      <c r="B156" s="13" t="s">
        <v>153</v>
      </c>
      <c r="C156" s="304">
        <v>1504978.6801538721</v>
      </c>
      <c r="D156" s="167">
        <v>1056579.1715052461</v>
      </c>
      <c r="E156" s="167">
        <v>444350.04603458964</v>
      </c>
      <c r="F156" s="167">
        <v>-4769.4856205083097</v>
      </c>
      <c r="G156" s="304">
        <f>Verokompensaatiot[[#This Row],[Ersättningar från 2010-2023 som kvarstår, €]]+Verokompensaatiot[[#This Row],[Ersättning för förlorade skatteinkomster 2024]]</f>
        <v>439580.56041408132</v>
      </c>
    </row>
    <row r="157" spans="1:7">
      <c r="A157" s="32">
        <v>499</v>
      </c>
      <c r="B157" s="13" t="s">
        <v>154</v>
      </c>
      <c r="C157" s="304">
        <v>9573677.8228718303</v>
      </c>
      <c r="D157" s="167">
        <v>6761971.9049839228</v>
      </c>
      <c r="E157" s="167">
        <v>2855979.3655998912</v>
      </c>
      <c r="F157" s="167">
        <v>-31875.361735449093</v>
      </c>
      <c r="G157" s="304">
        <f>Verokompensaatiot[[#This Row],[Ersättningar från 2010-2023 som kvarstår, €]]+Verokompensaatiot[[#This Row],[Ersättning för förlorade skatteinkomster 2024]]</f>
        <v>2824104.003864442</v>
      </c>
    </row>
    <row r="158" spans="1:7">
      <c r="A158" s="32">
        <v>500</v>
      </c>
      <c r="B158" s="13" t="s">
        <v>155</v>
      </c>
      <c r="C158" s="304">
        <v>3548802.1564536197</v>
      </c>
      <c r="D158" s="167">
        <v>2496429.2090937844</v>
      </c>
      <c r="E158" s="167">
        <v>1064618.4075359539</v>
      </c>
      <c r="F158" s="167">
        <v>-31843.846745599138</v>
      </c>
      <c r="G158" s="304">
        <f>Verokompensaatiot[[#This Row],[Ersättningar från 2010-2023 som kvarstår, €]]+Verokompensaatiot[[#This Row],[Ersättning för förlorade skatteinkomster 2024]]</f>
        <v>1032774.5607903547</v>
      </c>
    </row>
    <row r="159" spans="1:7">
      <c r="A159" s="32">
        <v>503</v>
      </c>
      <c r="B159" s="13" t="s">
        <v>156</v>
      </c>
      <c r="C159" s="304">
        <v>4796121.9078176655</v>
      </c>
      <c r="D159" s="167">
        <v>3370764.5066971071</v>
      </c>
      <c r="E159" s="167">
        <v>1432956.3497235579</v>
      </c>
      <c r="F159" s="167">
        <v>-44648.210936948133</v>
      </c>
      <c r="G159" s="304">
        <f>Verokompensaatiot[[#This Row],[Ersättningar från 2010-2023 som kvarstår, €]]+Verokompensaatiot[[#This Row],[Ersättning för förlorade skatteinkomster 2024]]</f>
        <v>1388308.1387866098</v>
      </c>
    </row>
    <row r="160" spans="1:7">
      <c r="A160" s="32">
        <v>504</v>
      </c>
      <c r="B160" s="13" t="s">
        <v>157</v>
      </c>
      <c r="C160" s="304">
        <v>1322437.1665955535</v>
      </c>
      <c r="D160" s="167">
        <v>921630.29452731146</v>
      </c>
      <c r="E160" s="167">
        <v>394743.52792224649</v>
      </c>
      <c r="F160" s="167">
        <v>-12790.221832791169</v>
      </c>
      <c r="G160" s="304">
        <f>Verokompensaatiot[[#This Row],[Ersättningar från 2010-2023 som kvarstår, €]]+Verokompensaatiot[[#This Row],[Ersättning för förlorade skatteinkomster 2024]]</f>
        <v>381953.30608945532</v>
      </c>
    </row>
    <row r="161" spans="1:7">
      <c r="A161" s="32">
        <v>505</v>
      </c>
      <c r="B161" s="13" t="s">
        <v>158</v>
      </c>
      <c r="C161" s="304">
        <v>10554937.664482078</v>
      </c>
      <c r="D161" s="167">
        <v>7322323.005063111</v>
      </c>
      <c r="E161" s="167">
        <v>3199902.0564645678</v>
      </c>
      <c r="F161" s="167">
        <v>-122787.08451824253</v>
      </c>
      <c r="G161" s="304">
        <f>Verokompensaatiot[[#This Row],[Ersättningar från 2010-2023 som kvarstår, €]]+Verokompensaatiot[[#This Row],[Ersättning för förlorade skatteinkomster 2024]]</f>
        <v>3077114.9719463252</v>
      </c>
    </row>
    <row r="162" spans="1:7">
      <c r="A162" s="32">
        <v>507</v>
      </c>
      <c r="B162" s="13" t="s">
        <v>159</v>
      </c>
      <c r="C162" s="304">
        <v>3762043.601303855</v>
      </c>
      <c r="D162" s="167">
        <v>2637728.5399277783</v>
      </c>
      <c r="E162" s="167">
        <v>1114235.8704170487</v>
      </c>
      <c r="F162" s="167">
        <v>-7691.944713630518</v>
      </c>
      <c r="G162" s="304">
        <f>Verokompensaatiot[[#This Row],[Ersättningar från 2010-2023 som kvarstår, €]]+Verokompensaatiot[[#This Row],[Ersättning för förlorade skatteinkomster 2024]]</f>
        <v>1106543.9257034182</v>
      </c>
    </row>
    <row r="163" spans="1:7">
      <c r="A163" s="32">
        <v>508</v>
      </c>
      <c r="B163" s="13" t="s">
        <v>160</v>
      </c>
      <c r="C163" s="304">
        <v>5602156.7531381464</v>
      </c>
      <c r="D163" s="167">
        <v>3929206.2903610962</v>
      </c>
      <c r="E163" s="167">
        <v>1678386.8842173759</v>
      </c>
      <c r="F163" s="167">
        <v>-16030.781562754757</v>
      </c>
      <c r="G163" s="304">
        <f>Verokompensaatiot[[#This Row],[Ersättningar från 2010-2023 som kvarstår, €]]+Verokompensaatiot[[#This Row],[Ersättning för förlorade skatteinkomster 2024]]</f>
        <v>1662356.1026546212</v>
      </c>
    </row>
    <row r="164" spans="1:7">
      <c r="A164" s="32">
        <v>529</v>
      </c>
      <c r="B164" s="13" t="s">
        <v>161</v>
      </c>
      <c r="C164" s="304">
        <v>7687811.0848915074</v>
      </c>
      <c r="D164" s="167">
        <v>5400325.9665551968</v>
      </c>
      <c r="E164" s="167">
        <v>2330134.0337805543</v>
      </c>
      <c r="F164" s="167">
        <v>-28491.15669390139</v>
      </c>
      <c r="G164" s="304">
        <f>Verokompensaatiot[[#This Row],[Ersättningar från 2010-2023 som kvarstår, €]]+Verokompensaatiot[[#This Row],[Ersättning för förlorade skatteinkomster 2024]]</f>
        <v>2301642.8770866529</v>
      </c>
    </row>
    <row r="165" spans="1:7">
      <c r="A165" s="32">
        <v>531</v>
      </c>
      <c r="B165" s="13" t="s">
        <v>162</v>
      </c>
      <c r="C165" s="304">
        <v>2976466.5272113886</v>
      </c>
      <c r="D165" s="167">
        <v>2097224.3916900815</v>
      </c>
      <c r="E165" s="167">
        <v>894507.61685186625</v>
      </c>
      <c r="F165" s="167">
        <v>-15378.816319427751</v>
      </c>
      <c r="G165" s="304">
        <f>Verokompensaatiot[[#This Row],[Ersättningar från 2010-2023 som kvarstår, €]]+Verokompensaatiot[[#This Row],[Ersättning för förlorade skatteinkomster 2024]]</f>
        <v>879128.80053243844</v>
      </c>
    </row>
    <row r="166" spans="1:7">
      <c r="A166" s="32">
        <v>535</v>
      </c>
      <c r="B166" s="13" t="s">
        <v>163</v>
      </c>
      <c r="C166" s="304">
        <v>6510054.0035441034</v>
      </c>
      <c r="D166" s="167">
        <v>4582142.3126062788</v>
      </c>
      <c r="E166" s="167">
        <v>1996875.6162195159</v>
      </c>
      <c r="F166" s="167">
        <v>18.435731047280569</v>
      </c>
      <c r="G166" s="304">
        <f>Verokompensaatiot[[#This Row],[Ersättningar från 2010-2023 som kvarstår, €]]+Verokompensaatiot[[#This Row],[Ersättning för förlorade skatteinkomster 2024]]</f>
        <v>1996894.0519505632</v>
      </c>
    </row>
    <row r="167" spans="1:7">
      <c r="A167" s="32">
        <v>536</v>
      </c>
      <c r="B167" s="13" t="s">
        <v>164</v>
      </c>
      <c r="C167" s="304">
        <v>14374327.590412365</v>
      </c>
      <c r="D167" s="167">
        <v>10096322.089841342</v>
      </c>
      <c r="E167" s="167">
        <v>4319910.8290714007</v>
      </c>
      <c r="F167" s="167">
        <v>-76116.852190959442</v>
      </c>
      <c r="G167" s="304">
        <f>Verokompensaatiot[[#This Row],[Ersättningar från 2010-2023 som kvarstår, €]]+Verokompensaatiot[[#This Row],[Ersättning för förlorade skatteinkomster 2024]]</f>
        <v>4243793.9768804414</v>
      </c>
    </row>
    <row r="168" spans="1:7">
      <c r="A168" s="32">
        <v>538</v>
      </c>
      <c r="B168" s="13" t="s">
        <v>165</v>
      </c>
      <c r="C168" s="304">
        <v>2654890.4275304084</v>
      </c>
      <c r="D168" s="167">
        <v>1873552.8442671038</v>
      </c>
      <c r="E168" s="167">
        <v>803528.66794922063</v>
      </c>
      <c r="F168" s="167">
        <v>-25039.86487755222</v>
      </c>
      <c r="G168" s="304">
        <f>Verokompensaatiot[[#This Row],[Ersättningar från 2010-2023 som kvarstår, €]]+Verokompensaatiot[[#This Row],[Ersättning för förlorade skatteinkomster 2024]]</f>
        <v>778488.80307166837</v>
      </c>
    </row>
    <row r="169" spans="1:7">
      <c r="A169" s="32">
        <v>541</v>
      </c>
      <c r="B169" s="13" t="s">
        <v>166</v>
      </c>
      <c r="C169" s="304">
        <v>6565277.7054371508</v>
      </c>
      <c r="D169" s="167">
        <v>4607833.7073794808</v>
      </c>
      <c r="E169" s="167">
        <v>2019208.9214752344</v>
      </c>
      <c r="F169" s="167">
        <v>11408.968739092546</v>
      </c>
      <c r="G169" s="304">
        <f>Verokompensaatiot[[#This Row],[Ersättningar från 2010-2023 som kvarstår, €]]+Verokompensaatiot[[#This Row],[Ersättning för förlorade skatteinkomster 2024]]</f>
        <v>2030617.890214327</v>
      </c>
    </row>
    <row r="170" spans="1:7">
      <c r="A170" s="32">
        <v>543</v>
      </c>
      <c r="B170" s="13" t="s">
        <v>167</v>
      </c>
      <c r="C170" s="304">
        <v>17268091.11546712</v>
      </c>
      <c r="D170" s="167">
        <v>11957266.758879555</v>
      </c>
      <c r="E170" s="167">
        <v>5312251.0396160055</v>
      </c>
      <c r="F170" s="167">
        <v>-168028.78775858571</v>
      </c>
      <c r="G170" s="304">
        <f>Verokompensaatiot[[#This Row],[Ersättningar från 2010-2023 som kvarstår, €]]+Verokompensaatiot[[#This Row],[Ersättning för förlorade skatteinkomster 2024]]</f>
        <v>5144222.2518574195</v>
      </c>
    </row>
    <row r="171" spans="1:7">
      <c r="A171" s="32">
        <v>545</v>
      </c>
      <c r="B171" s="13" t="s">
        <v>168</v>
      </c>
      <c r="C171" s="304">
        <v>7077016.5877885977</v>
      </c>
      <c r="D171" s="167">
        <v>4976637.5421798993</v>
      </c>
      <c r="E171" s="167">
        <v>2169459.5671574911</v>
      </c>
      <c r="F171" s="167">
        <v>3930.8259780094231</v>
      </c>
      <c r="G171" s="304">
        <f>Verokompensaatiot[[#This Row],[Ersättningar från 2010-2023 som kvarstår, €]]+Verokompensaatiot[[#This Row],[Ersättning för förlorade skatteinkomster 2024]]</f>
        <v>2173390.3931355006</v>
      </c>
    </row>
    <row r="172" spans="1:7">
      <c r="A172" s="32">
        <v>560</v>
      </c>
      <c r="B172" s="13" t="s">
        <v>169</v>
      </c>
      <c r="C172" s="304">
        <v>9378491.9535839241</v>
      </c>
      <c r="D172" s="167">
        <v>6566926.2156122988</v>
      </c>
      <c r="E172" s="167">
        <v>2807763.6069482872</v>
      </c>
      <c r="F172" s="167">
        <v>-55272.018292399785</v>
      </c>
      <c r="G172" s="304">
        <f>Verokompensaatiot[[#This Row],[Ersättningar från 2010-2023 som kvarstår, €]]+Verokompensaatiot[[#This Row],[Ersättning för förlorade skatteinkomster 2024]]</f>
        <v>2752491.5886558876</v>
      </c>
    </row>
    <row r="173" spans="1:7">
      <c r="A173" s="32">
        <v>561</v>
      </c>
      <c r="B173" s="13" t="s">
        <v>170</v>
      </c>
      <c r="C173" s="304">
        <v>951471.47466524527</v>
      </c>
      <c r="D173" s="167">
        <v>668817.55590410042</v>
      </c>
      <c r="E173" s="167">
        <v>342227.01655398041</v>
      </c>
      <c r="F173" s="167">
        <v>-2142.8697999763526</v>
      </c>
      <c r="G173" s="304">
        <f>Verokompensaatiot[[#This Row],[Ersättningar från 2010-2023 som kvarstår, €]]+Verokompensaatiot[[#This Row],[Ersättning för förlorade skatteinkomster 2024]]</f>
        <v>340084.14675400406</v>
      </c>
    </row>
    <row r="174" spans="1:7">
      <c r="A174" s="32">
        <v>562</v>
      </c>
      <c r="B174" s="13" t="s">
        <v>171</v>
      </c>
      <c r="C174" s="304">
        <v>5706101.0690478776</v>
      </c>
      <c r="D174" s="167">
        <v>3993344.2210099045</v>
      </c>
      <c r="E174" s="167">
        <v>1707001.9478384415</v>
      </c>
      <c r="F174" s="167">
        <v>-48276.357160384076</v>
      </c>
      <c r="G174" s="304">
        <f>Verokompensaatiot[[#This Row],[Ersättningar från 2010-2023 som kvarstår, €]]+Verokompensaatiot[[#This Row],[Ersättning för förlorade skatteinkomster 2024]]</f>
        <v>1658725.5906780574</v>
      </c>
    </row>
    <row r="175" spans="1:7">
      <c r="A175" s="32">
        <v>563</v>
      </c>
      <c r="B175" s="13" t="s">
        <v>172</v>
      </c>
      <c r="C175" s="304">
        <v>4344096.3555738218</v>
      </c>
      <c r="D175" s="167">
        <v>3043586.2050396362</v>
      </c>
      <c r="E175" s="167">
        <v>1307424.8951470982</v>
      </c>
      <c r="F175" s="167">
        <v>-10251.256780378637</v>
      </c>
      <c r="G175" s="304">
        <f>Verokompensaatiot[[#This Row],[Ersättningar från 2010-2023 som kvarstår, €]]+Verokompensaatiot[[#This Row],[Ersättning för förlorade skatteinkomster 2024]]</f>
        <v>1297173.6383667197</v>
      </c>
    </row>
    <row r="176" spans="1:7">
      <c r="A176" s="32">
        <v>564</v>
      </c>
      <c r="B176" s="13" t="s">
        <v>173</v>
      </c>
      <c r="C176" s="304">
        <v>95488876.918839708</v>
      </c>
      <c r="D176" s="167">
        <v>66944202.069628224</v>
      </c>
      <c r="E176" s="167">
        <v>29128493.766056716</v>
      </c>
      <c r="F176" s="167">
        <v>270795.43636430189</v>
      </c>
      <c r="G176" s="304">
        <f>Verokompensaatiot[[#This Row],[Ersättningar från 2010-2023 som kvarstår, €]]+Verokompensaatiot[[#This Row],[Ersättning för förlorade skatteinkomster 2024]]</f>
        <v>29399289.202421017</v>
      </c>
    </row>
    <row r="177" spans="1:7">
      <c r="A177" s="32">
        <v>576</v>
      </c>
      <c r="B177" s="13" t="s">
        <v>174</v>
      </c>
      <c r="C177" s="304">
        <v>2099297.1020866297</v>
      </c>
      <c r="D177" s="167">
        <v>1470836.7134952748</v>
      </c>
      <c r="E177" s="167">
        <v>626308.25840280904</v>
      </c>
      <c r="F177" s="167">
        <v>-10515.611798564159</v>
      </c>
      <c r="G177" s="304">
        <f>Verokompensaatiot[[#This Row],[Ersättningar från 2010-2023 som kvarstår, €]]+Verokompensaatiot[[#This Row],[Ersättning för förlorade skatteinkomster 2024]]</f>
        <v>615792.64660424483</v>
      </c>
    </row>
    <row r="178" spans="1:7">
      <c r="A178" s="32">
        <v>577</v>
      </c>
      <c r="B178" s="13" t="s">
        <v>175</v>
      </c>
      <c r="C178" s="304">
        <v>5367281.4449874097</v>
      </c>
      <c r="D178" s="167">
        <v>3766403.5918914163</v>
      </c>
      <c r="E178" s="167">
        <v>1619753.7953696446</v>
      </c>
      <c r="F178" s="167">
        <v>-46012.36310920972</v>
      </c>
      <c r="G178" s="304">
        <f>Verokompensaatiot[[#This Row],[Ersättningar från 2010-2023 som kvarstår, €]]+Verokompensaatiot[[#This Row],[Ersättning för förlorade skatteinkomster 2024]]</f>
        <v>1573741.4322604348</v>
      </c>
    </row>
    <row r="179" spans="1:7">
      <c r="A179" s="32">
        <v>578</v>
      </c>
      <c r="B179" s="13" t="s">
        <v>176</v>
      </c>
      <c r="C179" s="304">
        <v>2289770.2896996615</v>
      </c>
      <c r="D179" s="167">
        <v>1607090.7833951036</v>
      </c>
      <c r="E179" s="167">
        <v>676025.78812674666</v>
      </c>
      <c r="F179" s="167">
        <v>-11829.880050511338</v>
      </c>
      <c r="G179" s="304">
        <f>Verokompensaatiot[[#This Row],[Ersättningar från 2010-2023 som kvarstår, €]]+Verokompensaatiot[[#This Row],[Ersättning för förlorade skatteinkomster 2024]]</f>
        <v>664195.90807623533</v>
      </c>
    </row>
    <row r="180" spans="1:7">
      <c r="A180" s="32">
        <v>580</v>
      </c>
      <c r="B180" s="13" t="s">
        <v>177</v>
      </c>
      <c r="C180" s="304">
        <v>3377663.7816468976</v>
      </c>
      <c r="D180" s="167">
        <v>2368994.7555211876</v>
      </c>
      <c r="E180" s="167">
        <v>1033549.7310828343</v>
      </c>
      <c r="F180" s="167">
        <v>-8083.8061279057129</v>
      </c>
      <c r="G180" s="304">
        <f>Verokompensaatiot[[#This Row],[Ersättningar från 2010-2023 som kvarstår, €]]+Verokompensaatiot[[#This Row],[Ersättning för förlorade skatteinkomster 2024]]</f>
        <v>1025465.9249549286</v>
      </c>
    </row>
    <row r="181" spans="1:7">
      <c r="A181" s="32">
        <v>581</v>
      </c>
      <c r="B181" s="13" t="s">
        <v>178</v>
      </c>
      <c r="C181" s="304">
        <v>4120216.2465880457</v>
      </c>
      <c r="D181" s="167">
        <v>2887074.6934870481</v>
      </c>
      <c r="E181" s="167">
        <v>1238202.8315967713</v>
      </c>
      <c r="F181" s="167">
        <v>-13725.337588587807</v>
      </c>
      <c r="G181" s="304">
        <f>Verokompensaatiot[[#This Row],[Ersättningar från 2010-2023 som kvarstår, €]]+Verokompensaatiot[[#This Row],[Ersättning för förlorade skatteinkomster 2024]]</f>
        <v>1224477.4940081835</v>
      </c>
    </row>
    <row r="182" spans="1:7">
      <c r="A182" s="32">
        <v>583</v>
      </c>
      <c r="B182" s="13" t="s">
        <v>179</v>
      </c>
      <c r="C182" s="304">
        <v>649179.32496746571</v>
      </c>
      <c r="D182" s="167">
        <v>457369.80342396349</v>
      </c>
      <c r="E182" s="167">
        <v>191959.12275273213</v>
      </c>
      <c r="F182" s="167">
        <v>-441.03565210003239</v>
      </c>
      <c r="G182" s="304">
        <f>Verokompensaatiot[[#This Row],[Ersättningar från 2010-2023 som kvarstår, €]]+Verokompensaatiot[[#This Row],[Ersättning för förlorade skatteinkomster 2024]]</f>
        <v>191518.08710063211</v>
      </c>
    </row>
    <row r="183" spans="1:7">
      <c r="A183" s="32">
        <v>584</v>
      </c>
      <c r="B183" s="13" t="s">
        <v>180</v>
      </c>
      <c r="C183" s="304">
        <v>1773237.1918064989</v>
      </c>
      <c r="D183" s="167">
        <v>1244272.9753530039</v>
      </c>
      <c r="E183" s="167">
        <v>544264.87358014286</v>
      </c>
      <c r="F183" s="167">
        <v>3381.729380000952</v>
      </c>
      <c r="G183" s="304">
        <f>Verokompensaatiot[[#This Row],[Ersättningar från 2010-2023 som kvarstår, €]]+Verokompensaatiot[[#This Row],[Ersättning för förlorade skatteinkomster 2024]]</f>
        <v>547646.60296014382</v>
      </c>
    </row>
    <row r="184" spans="1:7">
      <c r="A184" s="32">
        <v>588</v>
      </c>
      <c r="B184" s="13" t="s">
        <v>181</v>
      </c>
      <c r="C184" s="304">
        <v>1292895.0979313189</v>
      </c>
      <c r="D184" s="167">
        <v>906174.59597087232</v>
      </c>
      <c r="E184" s="167">
        <v>384234.18517887965</v>
      </c>
      <c r="F184" s="167">
        <v>-4095.7106915776726</v>
      </c>
      <c r="G184" s="304">
        <f>Verokompensaatiot[[#This Row],[Ersättningar från 2010-2023 som kvarstår, €]]+Verokompensaatiot[[#This Row],[Ersättning för förlorade skatteinkomster 2024]]</f>
        <v>380138.47448730195</v>
      </c>
    </row>
    <row r="185" spans="1:7">
      <c r="A185" s="32">
        <v>592</v>
      </c>
      <c r="B185" s="13" t="s">
        <v>182</v>
      </c>
      <c r="C185" s="304">
        <v>2336190.767872171</v>
      </c>
      <c r="D185" s="167">
        <v>1636207.9469416654</v>
      </c>
      <c r="E185" s="167">
        <v>694864.69179638941</v>
      </c>
      <c r="F185" s="167">
        <v>-21109.301594785644</v>
      </c>
      <c r="G185" s="304">
        <f>Verokompensaatiot[[#This Row],[Ersättningar från 2010-2023 som kvarstår, €]]+Verokompensaatiot[[#This Row],[Ersättning för förlorade skatteinkomster 2024]]</f>
        <v>673755.39020160376</v>
      </c>
    </row>
    <row r="186" spans="1:7">
      <c r="A186" s="32">
        <v>593</v>
      </c>
      <c r="B186" s="13" t="s">
        <v>183</v>
      </c>
      <c r="C186" s="304">
        <v>11051802.816363364</v>
      </c>
      <c r="D186" s="167">
        <v>7754794.0134429093</v>
      </c>
      <c r="E186" s="167">
        <v>3330180.2490723021</v>
      </c>
      <c r="F186" s="167">
        <v>-7996.8048801974837</v>
      </c>
      <c r="G186" s="304">
        <f>Verokompensaatiot[[#This Row],[Ersättningar från 2010-2023 som kvarstår, €]]+Verokompensaatiot[[#This Row],[Ersättning för förlorade skatteinkomster 2024]]</f>
        <v>3322183.4441921045</v>
      </c>
    </row>
    <row r="187" spans="1:7">
      <c r="A187" s="32">
        <v>595</v>
      </c>
      <c r="B187" s="13" t="s">
        <v>184</v>
      </c>
      <c r="C187" s="304">
        <v>3171901.0329290587</v>
      </c>
      <c r="D187" s="167">
        <v>2224195.0969949933</v>
      </c>
      <c r="E187" s="167">
        <v>972282.43669580948</v>
      </c>
      <c r="F187" s="167">
        <v>-6780.1428213591535</v>
      </c>
      <c r="G187" s="304">
        <f>Verokompensaatiot[[#This Row],[Ersättningar från 2010-2023 som kvarstår, €]]+Verokompensaatiot[[#This Row],[Ersättning för förlorade skatteinkomster 2024]]</f>
        <v>965502.29387445038</v>
      </c>
    </row>
    <row r="188" spans="1:7">
      <c r="A188" s="32">
        <v>598</v>
      </c>
      <c r="B188" s="13" t="s">
        <v>185</v>
      </c>
      <c r="C188" s="304">
        <v>9981887.6279837582</v>
      </c>
      <c r="D188" s="167">
        <v>7007655.6859291475</v>
      </c>
      <c r="E188" s="167">
        <v>3057466.6288290229</v>
      </c>
      <c r="F188" s="167">
        <v>18968.423896229855</v>
      </c>
      <c r="G188" s="304">
        <f>Verokompensaatiot[[#This Row],[Ersättningar från 2010-2023 som kvarstår, €]]+Verokompensaatiot[[#This Row],[Ersättning för förlorade skatteinkomster 2024]]</f>
        <v>3076435.0527252527</v>
      </c>
    </row>
    <row r="189" spans="1:7">
      <c r="A189" s="32">
        <v>599</v>
      </c>
      <c r="B189" s="13" t="s">
        <v>186</v>
      </c>
      <c r="C189" s="304">
        <v>6571651.8462631181</v>
      </c>
      <c r="D189" s="167">
        <v>4642992.9080809699</v>
      </c>
      <c r="E189" s="167">
        <v>2039832.4276491953</v>
      </c>
      <c r="F189" s="167">
        <v>763.41020902849777</v>
      </c>
      <c r="G189" s="304">
        <f>Verokompensaatiot[[#This Row],[Ersättningar från 2010-2023 som kvarstår, €]]+Verokompensaatiot[[#This Row],[Ersättning för förlorade skatteinkomster 2024]]</f>
        <v>2040595.8378582238</v>
      </c>
    </row>
    <row r="190" spans="1:7">
      <c r="A190" s="32">
        <v>601</v>
      </c>
      <c r="B190" s="13" t="s">
        <v>187</v>
      </c>
      <c r="C190" s="304">
        <v>2851283.9119949746</v>
      </c>
      <c r="D190" s="167">
        <v>2000024.0693749515</v>
      </c>
      <c r="E190" s="167">
        <v>858001.98963607987</v>
      </c>
      <c r="F190" s="167">
        <v>-147.54206033757691</v>
      </c>
      <c r="G190" s="304">
        <f>Verokompensaatiot[[#This Row],[Ersättningar från 2010-2023 som kvarstår, €]]+Verokompensaatiot[[#This Row],[Ersättning för förlorade skatteinkomster 2024]]</f>
        <v>857854.44757574226</v>
      </c>
    </row>
    <row r="191" spans="1:7">
      <c r="A191" s="32">
        <v>604</v>
      </c>
      <c r="B191" s="13" t="s">
        <v>188</v>
      </c>
      <c r="C191" s="304">
        <v>6989818.8039682005</v>
      </c>
      <c r="D191" s="167">
        <v>4894732.8317879289</v>
      </c>
      <c r="E191" s="167">
        <v>2135859.3612966966</v>
      </c>
      <c r="F191" s="167">
        <v>-16198.816704595545</v>
      </c>
      <c r="G191" s="304">
        <f>Verokompensaatiot[[#This Row],[Ersättningar från 2010-2023 som kvarstår, €]]+Verokompensaatiot[[#This Row],[Ersättning för förlorade skatteinkomster 2024]]</f>
        <v>2119660.5445921011</v>
      </c>
    </row>
    <row r="192" spans="1:7">
      <c r="A192" s="32">
        <v>607</v>
      </c>
      <c r="B192" s="13" t="s">
        <v>189</v>
      </c>
      <c r="C192" s="304">
        <v>3112439.243659813</v>
      </c>
      <c r="D192" s="167">
        <v>2188412.3900996349</v>
      </c>
      <c r="E192" s="167">
        <v>938647.58690160885</v>
      </c>
      <c r="F192" s="167">
        <v>-5764.2108516378266</v>
      </c>
      <c r="G192" s="304">
        <f>Verokompensaatiot[[#This Row],[Ersättningar från 2010-2023 som kvarstår, €]]+Verokompensaatiot[[#This Row],[Ersättning för förlorade skatteinkomster 2024]]</f>
        <v>932883.37604997098</v>
      </c>
    </row>
    <row r="193" spans="1:7">
      <c r="A193" s="32">
        <v>608</v>
      </c>
      <c r="B193" s="13" t="s">
        <v>190</v>
      </c>
      <c r="C193" s="304">
        <v>1405667.3919847857</v>
      </c>
      <c r="D193" s="167">
        <v>986354.85731287557</v>
      </c>
      <c r="E193" s="167">
        <v>418388.12446064875</v>
      </c>
      <c r="F193" s="167">
        <v>-5103.6667095825051</v>
      </c>
      <c r="G193" s="304">
        <f>Verokompensaatiot[[#This Row],[Ersättningar från 2010-2023 som kvarstår, €]]+Verokompensaatiot[[#This Row],[Ersättning för förlorade skatteinkomster 2024]]</f>
        <v>413284.45775106625</v>
      </c>
    </row>
    <row r="194" spans="1:7">
      <c r="A194" s="32">
        <v>609</v>
      </c>
      <c r="B194" s="13" t="s">
        <v>191</v>
      </c>
      <c r="C194" s="304">
        <v>44484112.501570858</v>
      </c>
      <c r="D194" s="167">
        <v>31187181.278298102</v>
      </c>
      <c r="E194" s="167">
        <v>13537031.482079029</v>
      </c>
      <c r="F194" s="167">
        <v>5330.3636550249103</v>
      </c>
      <c r="G194" s="304">
        <f>Verokompensaatiot[[#This Row],[Ersättningar från 2010-2023 som kvarstår, €]]+Verokompensaatiot[[#This Row],[Ersättning för förlorade skatteinkomster 2024]]</f>
        <v>13542361.845734054</v>
      </c>
    </row>
    <row r="195" spans="1:7">
      <c r="A195" s="305">
        <v>611</v>
      </c>
      <c r="B195" s="13" t="s">
        <v>192</v>
      </c>
      <c r="C195" s="304">
        <v>2545257.8799268892</v>
      </c>
      <c r="D195" s="167">
        <v>1767450.5229554954</v>
      </c>
      <c r="E195" s="167">
        <v>758884.41692466103</v>
      </c>
      <c r="F195" s="167">
        <v>-39242.977017067096</v>
      </c>
      <c r="G195" s="304">
        <f>Verokompensaatiot[[#This Row],[Ersättningar från 2010-2023 som kvarstår, €]]+Verokompensaatiot[[#This Row],[Ersättning för förlorade skatteinkomster 2024]]</f>
        <v>719641.43990759389</v>
      </c>
    </row>
    <row r="196" spans="1:7">
      <c r="A196" s="32">
        <v>614</v>
      </c>
      <c r="B196" s="13" t="s">
        <v>193</v>
      </c>
      <c r="C196" s="304">
        <v>2511371.9910503761</v>
      </c>
      <c r="D196" s="167">
        <v>1762009.5115788241</v>
      </c>
      <c r="E196" s="167">
        <v>765773.22457206785</v>
      </c>
      <c r="F196" s="167">
        <v>3227.7093184630639</v>
      </c>
      <c r="G196" s="304">
        <f>Verokompensaatiot[[#This Row],[Ersättningar från 2010-2023 som kvarstår, €]]+Verokompensaatiot[[#This Row],[Ersättning för förlorade skatteinkomster 2024]]</f>
        <v>769000.93389053096</v>
      </c>
    </row>
    <row r="197" spans="1:7">
      <c r="A197" s="32">
        <v>615</v>
      </c>
      <c r="B197" s="13" t="s">
        <v>194</v>
      </c>
      <c r="C197" s="304">
        <v>5221086.5938135087</v>
      </c>
      <c r="D197" s="167">
        <v>3659338.447053975</v>
      </c>
      <c r="E197" s="167">
        <v>1559906.3044823692</v>
      </c>
      <c r="F197" s="167">
        <v>-2839.2779425589997</v>
      </c>
      <c r="G197" s="304">
        <f>Verokompensaatiot[[#This Row],[Ersättningar från 2010-2023 som kvarstår, €]]+Verokompensaatiot[[#This Row],[Ersättning för förlorade skatteinkomster 2024]]</f>
        <v>1557067.0265398102</v>
      </c>
    </row>
    <row r="198" spans="1:7">
      <c r="A198" s="32">
        <v>616</v>
      </c>
      <c r="B198" s="13" t="s">
        <v>195</v>
      </c>
      <c r="C198" s="304">
        <v>1292811.6487046531</v>
      </c>
      <c r="D198" s="167">
        <v>905315.39078325802</v>
      </c>
      <c r="E198" s="167">
        <v>391264.80938673951</v>
      </c>
      <c r="F198" s="167">
        <v>-11116.095694455018</v>
      </c>
      <c r="G198" s="304">
        <f>Verokompensaatiot[[#This Row],[Ersättningar från 2010-2023 som kvarstår, €]]+Verokompensaatiot[[#This Row],[Ersättning för förlorade skatteinkomster 2024]]</f>
        <v>380148.71369228448</v>
      </c>
    </row>
    <row r="199" spans="1:7">
      <c r="A199" s="32">
        <v>619</v>
      </c>
      <c r="B199" s="13" t="s">
        <v>196</v>
      </c>
      <c r="C199" s="304">
        <v>2196943.5405581091</v>
      </c>
      <c r="D199" s="167">
        <v>1540380.6296431539</v>
      </c>
      <c r="E199" s="167">
        <v>692332.35488204192</v>
      </c>
      <c r="F199" s="167">
        <v>-3520.836632194194</v>
      </c>
      <c r="G199" s="304">
        <f>Verokompensaatiot[[#This Row],[Ersättningar från 2010-2023 som kvarstår, €]]+Verokompensaatiot[[#This Row],[Ersättning för förlorade skatteinkomster 2024]]</f>
        <v>688811.51824984769</v>
      </c>
    </row>
    <row r="200" spans="1:7">
      <c r="A200" s="32">
        <v>620</v>
      </c>
      <c r="B200" s="13" t="s">
        <v>197</v>
      </c>
      <c r="C200" s="304">
        <v>1876367.064981536</v>
      </c>
      <c r="D200" s="167">
        <v>1317287.1108318733</v>
      </c>
      <c r="E200" s="167">
        <v>592880.19126909296</v>
      </c>
      <c r="F200" s="167">
        <v>-1875.5753370449092</v>
      </c>
      <c r="G200" s="304">
        <f>Verokompensaatiot[[#This Row],[Ersättningar från 2010-2023 som kvarstår, €]]+Verokompensaatiot[[#This Row],[Ersättning för förlorade skatteinkomster 2024]]</f>
        <v>591004.61593204807</v>
      </c>
    </row>
    <row r="201" spans="1:7">
      <c r="A201" s="32">
        <v>623</v>
      </c>
      <c r="B201" s="13" t="s">
        <v>198</v>
      </c>
      <c r="C201" s="304">
        <v>1577366.9322103851</v>
      </c>
      <c r="D201" s="167">
        <v>1105002.0661319352</v>
      </c>
      <c r="E201" s="167">
        <v>477548.71115935524</v>
      </c>
      <c r="F201" s="167">
        <v>-3011.6420900786516</v>
      </c>
      <c r="G201" s="304">
        <f>Verokompensaatiot[[#This Row],[Ersättningar från 2010-2023 som kvarstår, €]]+Verokompensaatiot[[#This Row],[Ersättning för förlorade skatteinkomster 2024]]</f>
        <v>474537.06906927656</v>
      </c>
    </row>
    <row r="202" spans="1:7">
      <c r="A202" s="32">
        <v>624</v>
      </c>
      <c r="B202" s="13" t="s">
        <v>199</v>
      </c>
      <c r="C202" s="304">
        <v>2449622.2608153801</v>
      </c>
      <c r="D202" s="167">
        <v>1714011.8763148179</v>
      </c>
      <c r="E202" s="167">
        <v>739756.86131195817</v>
      </c>
      <c r="F202" s="167">
        <v>-25112.735155243034</v>
      </c>
      <c r="G202" s="304">
        <f>Verokompensaatiot[[#This Row],[Ersättningar från 2010-2023 som kvarstår, €]]+Verokompensaatiot[[#This Row],[Ersättning för förlorade skatteinkomster 2024]]</f>
        <v>714644.12615671509</v>
      </c>
    </row>
    <row r="203" spans="1:7">
      <c r="A203" s="32">
        <v>625</v>
      </c>
      <c r="B203" s="13" t="s">
        <v>200</v>
      </c>
      <c r="C203" s="304">
        <v>1828466.6358563174</v>
      </c>
      <c r="D203" s="167">
        <v>1281895.2705825923</v>
      </c>
      <c r="E203" s="167">
        <v>563298.79902610555</v>
      </c>
      <c r="F203" s="167">
        <v>-6041.3908384857286</v>
      </c>
      <c r="G203" s="304">
        <f>Verokompensaatiot[[#This Row],[Ersättningar från 2010-2023 som kvarstår, €]]+Verokompensaatiot[[#This Row],[Ersättning för förlorade skatteinkomster 2024]]</f>
        <v>557257.40818761988</v>
      </c>
    </row>
    <row r="204" spans="1:7">
      <c r="A204" s="32">
        <v>626</v>
      </c>
      <c r="B204" s="13" t="s">
        <v>201</v>
      </c>
      <c r="C204" s="304">
        <v>3206852.2334686713</v>
      </c>
      <c r="D204" s="167">
        <v>2251757.7585437195</v>
      </c>
      <c r="E204" s="167">
        <v>958856.20401978446</v>
      </c>
      <c r="F204" s="167">
        <v>-913.8016317605834</v>
      </c>
      <c r="G204" s="304">
        <f>Verokompensaatiot[[#This Row],[Ersättningar från 2010-2023 som kvarstår, €]]+Verokompensaatiot[[#This Row],[Ersättning för förlorade skatteinkomster 2024]]</f>
        <v>957942.40238802391</v>
      </c>
    </row>
    <row r="205" spans="1:7">
      <c r="A205" s="32">
        <v>630</v>
      </c>
      <c r="B205" s="13" t="s">
        <v>202</v>
      </c>
      <c r="C205" s="304">
        <v>958683.07615972531</v>
      </c>
      <c r="D205" s="167">
        <v>673878.83929164964</v>
      </c>
      <c r="E205" s="167">
        <v>293457.79005564051</v>
      </c>
      <c r="F205" s="167">
        <v>1582.1644145842192</v>
      </c>
      <c r="G205" s="304">
        <f>Verokompensaatiot[[#This Row],[Ersättningar från 2010-2023 som kvarstår, €]]+Verokompensaatiot[[#This Row],[Ersättning för förlorade skatteinkomster 2024]]</f>
        <v>295039.95447022474</v>
      </c>
    </row>
    <row r="206" spans="1:7">
      <c r="A206" s="32">
        <v>631</v>
      </c>
      <c r="B206" s="13" t="s">
        <v>203</v>
      </c>
      <c r="C206" s="304">
        <v>1171467.4070434477</v>
      </c>
      <c r="D206" s="167">
        <v>827211.0063643977</v>
      </c>
      <c r="E206" s="167">
        <v>344417.13611322758</v>
      </c>
      <c r="F206" s="167">
        <v>-11167.013262571138</v>
      </c>
      <c r="G206" s="304">
        <f>Verokompensaatiot[[#This Row],[Ersättningar från 2010-2023 som kvarstår, €]]+Verokompensaatiot[[#This Row],[Ersättning för förlorade skatteinkomster 2024]]</f>
        <v>333250.12285065645</v>
      </c>
    </row>
    <row r="207" spans="1:7">
      <c r="A207" s="32">
        <v>635</v>
      </c>
      <c r="B207" s="13" t="s">
        <v>204</v>
      </c>
      <c r="C207" s="304">
        <v>4230799.6860099016</v>
      </c>
      <c r="D207" s="167">
        <v>2973904.4651243165</v>
      </c>
      <c r="E207" s="167">
        <v>1272187.3641265314</v>
      </c>
      <c r="F207" s="167">
        <v>-33444.399860024489</v>
      </c>
      <c r="G207" s="304">
        <f>Verokompensaatiot[[#This Row],[Ersättningar från 2010-2023 som kvarstår, €]]+Verokompensaatiot[[#This Row],[Ersättning för förlorade skatteinkomster 2024]]</f>
        <v>1238742.964266507</v>
      </c>
    </row>
    <row r="208" spans="1:7">
      <c r="A208" s="32">
        <v>636</v>
      </c>
      <c r="B208" s="13" t="s">
        <v>205</v>
      </c>
      <c r="C208" s="304">
        <v>5447874.7989777904</v>
      </c>
      <c r="D208" s="167">
        <v>3827683.5922113429</v>
      </c>
      <c r="E208" s="167">
        <v>1772192.3552646744</v>
      </c>
      <c r="F208" s="167">
        <v>-33709.773266676566</v>
      </c>
      <c r="G208" s="304">
        <f>Verokompensaatiot[[#This Row],[Ersättningar från 2010-2023 som kvarstår, €]]+Verokompensaatiot[[#This Row],[Ersättning för förlorade skatteinkomster 2024]]</f>
        <v>1738482.5819979978</v>
      </c>
    </row>
    <row r="209" spans="1:7">
      <c r="A209" s="32">
        <v>638</v>
      </c>
      <c r="B209" s="13" t="s">
        <v>206</v>
      </c>
      <c r="C209" s="304">
        <v>23909998.660898998</v>
      </c>
      <c r="D209" s="167">
        <v>16523728.636811676</v>
      </c>
      <c r="E209" s="167">
        <v>7464233.6631018911</v>
      </c>
      <c r="F209" s="167">
        <v>-139313.11942067801</v>
      </c>
      <c r="G209" s="304">
        <f>Verokompensaatiot[[#This Row],[Ersättningar från 2010-2023 som kvarstår, €]]+Verokompensaatiot[[#This Row],[Ersättning för förlorade skatteinkomster 2024]]</f>
        <v>7324920.5436812127</v>
      </c>
    </row>
    <row r="210" spans="1:7">
      <c r="A210" s="32">
        <v>678</v>
      </c>
      <c r="B210" s="13" t="s">
        <v>207</v>
      </c>
      <c r="C210" s="304">
        <v>11512355.546443632</v>
      </c>
      <c r="D210" s="167">
        <v>8078632.8736491883</v>
      </c>
      <c r="E210" s="167">
        <v>3472366.0037305513</v>
      </c>
      <c r="F210" s="167">
        <v>-17280.547611528971</v>
      </c>
      <c r="G210" s="304">
        <f>Verokompensaatiot[[#This Row],[Ersättningar från 2010-2023 som kvarstår, €]]+Verokompensaatiot[[#This Row],[Ersättning för förlorade skatteinkomster 2024]]</f>
        <v>3455085.4561190223</v>
      </c>
    </row>
    <row r="211" spans="1:7">
      <c r="A211" s="32">
        <v>680</v>
      </c>
      <c r="B211" s="13" t="s">
        <v>208</v>
      </c>
      <c r="C211" s="304">
        <v>11231204.048889538</v>
      </c>
      <c r="D211" s="167">
        <v>7874479.2508955114</v>
      </c>
      <c r="E211" s="167">
        <v>3437295.6144646946</v>
      </c>
      <c r="F211" s="167">
        <v>-8876.3631779418429</v>
      </c>
      <c r="G211" s="304">
        <f>Verokompensaatiot[[#This Row],[Ersättningar från 2010-2023 som kvarstår, €]]+Verokompensaatiot[[#This Row],[Ersättning för förlorade skatteinkomster 2024]]</f>
        <v>3428419.251286753</v>
      </c>
    </row>
    <row r="212" spans="1:7">
      <c r="A212" s="32">
        <v>681</v>
      </c>
      <c r="B212" s="13" t="s">
        <v>209</v>
      </c>
      <c r="C212" s="304">
        <v>2598499.5604641046</v>
      </c>
      <c r="D212" s="167">
        <v>1823939.4410390346</v>
      </c>
      <c r="E212" s="167">
        <v>805669.3802147815</v>
      </c>
      <c r="F212" s="167">
        <v>-3647.2257864315234</v>
      </c>
      <c r="G212" s="304">
        <f>Verokompensaatiot[[#This Row],[Ersättningar från 2010-2023 som kvarstår, €]]+Verokompensaatiot[[#This Row],[Ersättning för förlorade skatteinkomster 2024]]</f>
        <v>802022.15442834992</v>
      </c>
    </row>
    <row r="213" spans="1:7">
      <c r="A213" s="32">
        <v>683</v>
      </c>
      <c r="B213" s="13" t="s">
        <v>210</v>
      </c>
      <c r="C213" s="304">
        <v>2518931.3987886487</v>
      </c>
      <c r="D213" s="167">
        <v>1764990.8725029549</v>
      </c>
      <c r="E213" s="167">
        <v>759963.97848509136</v>
      </c>
      <c r="F213" s="167">
        <v>2195.8263855824698</v>
      </c>
      <c r="G213" s="304">
        <f>Verokompensaatiot[[#This Row],[Ersättningar från 2010-2023 som kvarstår, €]]+Verokompensaatiot[[#This Row],[Ersättning för förlorade skatteinkomster 2024]]</f>
        <v>762159.8048706738</v>
      </c>
    </row>
    <row r="214" spans="1:7">
      <c r="A214" s="32">
        <v>684</v>
      </c>
      <c r="B214" s="13" t="s">
        <v>211</v>
      </c>
      <c r="C214" s="304">
        <v>23225148.269903205</v>
      </c>
      <c r="D214" s="167">
        <v>16276110.470209239</v>
      </c>
      <c r="E214" s="167">
        <v>7040812.967825627</v>
      </c>
      <c r="F214" s="167">
        <v>-46326.868723353313</v>
      </c>
      <c r="G214" s="304">
        <f>Verokompensaatiot[[#This Row],[Ersättningar från 2010-2023 som kvarstår, €]]+Verokompensaatiot[[#This Row],[Ersättning för förlorade skatteinkomster 2024]]</f>
        <v>6994486.0991022736</v>
      </c>
    </row>
    <row r="215" spans="1:7">
      <c r="A215" s="32">
        <v>686</v>
      </c>
      <c r="B215" s="13" t="s">
        <v>212</v>
      </c>
      <c r="C215" s="304">
        <v>2187127.0501605025</v>
      </c>
      <c r="D215" s="167">
        <v>1535448.4153805964</v>
      </c>
      <c r="E215" s="167">
        <v>672707.59369978006</v>
      </c>
      <c r="F215" s="167">
        <v>-5763.5498863852827</v>
      </c>
      <c r="G215" s="304">
        <f>Verokompensaatiot[[#This Row],[Ersättningar från 2010-2023 som kvarstår, €]]+Verokompensaatiot[[#This Row],[Ersättning för förlorade skatteinkomster 2024]]</f>
        <v>666944.04381339473</v>
      </c>
    </row>
    <row r="216" spans="1:7">
      <c r="A216" s="32">
        <v>687</v>
      </c>
      <c r="B216" s="13" t="s">
        <v>213</v>
      </c>
      <c r="C216" s="304">
        <v>1255563.7386485457</v>
      </c>
      <c r="D216" s="167">
        <v>877337.92445017875</v>
      </c>
      <c r="E216" s="167">
        <v>376032.70872593054</v>
      </c>
      <c r="F216" s="167">
        <v>997.98261103500727</v>
      </c>
      <c r="G216" s="304">
        <f>Verokompensaatiot[[#This Row],[Ersättningar från 2010-2023 som kvarstår, €]]+Verokompensaatiot[[#This Row],[Ersättning för förlorade skatteinkomster 2024]]</f>
        <v>377030.69133696554</v>
      </c>
    </row>
    <row r="217" spans="1:7">
      <c r="A217" s="32">
        <v>689</v>
      </c>
      <c r="B217" s="13" t="s">
        <v>214</v>
      </c>
      <c r="C217" s="304">
        <v>1983369.1363212909</v>
      </c>
      <c r="D217" s="167">
        <v>1387240.2582120111</v>
      </c>
      <c r="E217" s="167">
        <v>595411.99035538943</v>
      </c>
      <c r="F217" s="167">
        <v>-6980.7495428664679</v>
      </c>
      <c r="G217" s="304">
        <f>Verokompensaatiot[[#This Row],[Ersättningar från 2010-2023 som kvarstår, €]]+Verokompensaatiot[[#This Row],[Ersättning för förlorade skatteinkomster 2024]]</f>
        <v>588431.24081252294</v>
      </c>
    </row>
    <row r="218" spans="1:7">
      <c r="A218" s="32">
        <v>691</v>
      </c>
      <c r="B218" s="13" t="s">
        <v>215</v>
      </c>
      <c r="C218" s="304">
        <v>1903613.2453114691</v>
      </c>
      <c r="D218" s="167">
        <v>1334610.6644693871</v>
      </c>
      <c r="E218" s="167">
        <v>640960.05842737365</v>
      </c>
      <c r="F218" s="167">
        <v>889.16465889832762</v>
      </c>
      <c r="G218" s="304">
        <f>Verokompensaatiot[[#This Row],[Ersättningar från 2010-2023 som kvarstår, €]]+Verokompensaatiot[[#This Row],[Ersättning för förlorade skatteinkomster 2024]]</f>
        <v>641849.22308627202</v>
      </c>
    </row>
    <row r="219" spans="1:7">
      <c r="A219" s="32">
        <v>694</v>
      </c>
      <c r="B219" s="13" t="s">
        <v>216</v>
      </c>
      <c r="C219" s="304">
        <v>14009734.016563462</v>
      </c>
      <c r="D219" s="167">
        <v>9703244.7297688164</v>
      </c>
      <c r="E219" s="167">
        <v>4328850.2716077119</v>
      </c>
      <c r="F219" s="167">
        <v>-65207.639687632676</v>
      </c>
      <c r="G219" s="304">
        <f>Verokompensaatiot[[#This Row],[Ersättningar från 2010-2023 som kvarstår, €]]+Verokompensaatiot[[#This Row],[Ersättning för förlorade skatteinkomster 2024]]</f>
        <v>4263642.6319200788</v>
      </c>
    </row>
    <row r="220" spans="1:7">
      <c r="A220" s="32">
        <v>697</v>
      </c>
      <c r="B220" s="13" t="s">
        <v>217</v>
      </c>
      <c r="C220" s="304">
        <v>971968.24665809888</v>
      </c>
      <c r="D220" s="167">
        <v>680470.55100912787</v>
      </c>
      <c r="E220" s="167">
        <v>294418.19818171416</v>
      </c>
      <c r="F220" s="167">
        <v>-4717.5566931582398</v>
      </c>
      <c r="G220" s="304">
        <f>Verokompensaatiot[[#This Row],[Ersättningar från 2010-2023 som kvarstår, €]]+Verokompensaatiot[[#This Row],[Ersättning för förlorade skatteinkomster 2024]]</f>
        <v>289700.64148855594</v>
      </c>
    </row>
    <row r="221" spans="1:7">
      <c r="A221" s="32">
        <v>698</v>
      </c>
      <c r="B221" s="13" t="s">
        <v>218</v>
      </c>
      <c r="C221" s="304">
        <v>31761070.265235242</v>
      </c>
      <c r="D221" s="167">
        <v>22295780.799656238</v>
      </c>
      <c r="E221" s="167">
        <v>9602704.4680333622</v>
      </c>
      <c r="F221" s="167">
        <v>61591.119052694317</v>
      </c>
      <c r="G221" s="304">
        <f>Verokompensaatiot[[#This Row],[Ersättningar från 2010-2023 som kvarstår, €]]+Verokompensaatiot[[#This Row],[Ersättning för förlorade skatteinkomster 2024]]</f>
        <v>9664295.5870860573</v>
      </c>
    </row>
    <row r="222" spans="1:7">
      <c r="A222" s="32">
        <v>700</v>
      </c>
      <c r="B222" s="13" t="s">
        <v>219</v>
      </c>
      <c r="C222" s="304">
        <v>2773844.493138378</v>
      </c>
      <c r="D222" s="167">
        <v>1953346.4570390568</v>
      </c>
      <c r="E222" s="167">
        <v>815623.78408988658</v>
      </c>
      <c r="F222" s="167">
        <v>-25084.569847599741</v>
      </c>
      <c r="G222" s="304">
        <f>Verokompensaatiot[[#This Row],[Ersättningar från 2010-2023 som kvarstår, €]]+Verokompensaatiot[[#This Row],[Ersättning för förlorade skatteinkomster 2024]]</f>
        <v>790539.21424228686</v>
      </c>
    </row>
    <row r="223" spans="1:7">
      <c r="A223" s="32">
        <v>702</v>
      </c>
      <c r="B223" s="13" t="s">
        <v>220</v>
      </c>
      <c r="C223" s="304">
        <v>2990419.5005834214</v>
      </c>
      <c r="D223" s="167">
        <v>2097173.1570080901</v>
      </c>
      <c r="E223" s="167">
        <v>910151.59470414324</v>
      </c>
      <c r="F223" s="167">
        <v>-12482.508347875468</v>
      </c>
      <c r="G223" s="304">
        <f>Verokompensaatiot[[#This Row],[Ersättningar från 2010-2023 som kvarstår, €]]+Verokompensaatiot[[#This Row],[Ersättning för förlorade skatteinkomster 2024]]</f>
        <v>897669.0863562678</v>
      </c>
    </row>
    <row r="224" spans="1:7">
      <c r="A224" s="32">
        <v>704</v>
      </c>
      <c r="B224" s="13" t="s">
        <v>221</v>
      </c>
      <c r="C224" s="304">
        <v>2868551.7854358489</v>
      </c>
      <c r="D224" s="167">
        <v>2022669.9047249178</v>
      </c>
      <c r="E224" s="167">
        <v>871842.56580709014</v>
      </c>
      <c r="F224" s="167">
        <v>-24726.130465027702</v>
      </c>
      <c r="G224" s="304">
        <f>Verokompensaatiot[[#This Row],[Ersättningar från 2010-2023 som kvarstår, €]]+Verokompensaatiot[[#This Row],[Ersättning för förlorade skatteinkomster 2024]]</f>
        <v>847116.4353420625</v>
      </c>
    </row>
    <row r="225" spans="1:7">
      <c r="A225" s="32">
        <v>707</v>
      </c>
      <c r="B225" s="13" t="s">
        <v>222</v>
      </c>
      <c r="C225" s="304">
        <v>1721685.9576449182</v>
      </c>
      <c r="D225" s="167">
        <v>1208350.8684975533</v>
      </c>
      <c r="E225" s="167">
        <v>524427.44226363301</v>
      </c>
      <c r="F225" s="167">
        <v>-44.61667030094759</v>
      </c>
      <c r="G225" s="304">
        <f>Verokompensaatiot[[#This Row],[Ersättningar från 2010-2023 som kvarstår, €]]+Verokompensaatiot[[#This Row],[Ersättning för förlorade skatteinkomster 2024]]</f>
        <v>524382.82559333206</v>
      </c>
    </row>
    <row r="226" spans="1:7">
      <c r="A226" s="32">
        <v>710</v>
      </c>
      <c r="B226" s="13" t="s">
        <v>223</v>
      </c>
      <c r="C226" s="304">
        <v>16051973.669276308</v>
      </c>
      <c r="D226" s="167">
        <v>11229907.091119945</v>
      </c>
      <c r="E226" s="167">
        <v>4902020.8825135343</v>
      </c>
      <c r="F226" s="167">
        <v>-93203.810375645218</v>
      </c>
      <c r="G226" s="304">
        <f>Verokompensaatiot[[#This Row],[Ersättningar från 2010-2023 som kvarstår, €]]+Verokompensaatiot[[#This Row],[Ersättning för förlorade skatteinkomster 2024]]</f>
        <v>4808817.0721378895</v>
      </c>
    </row>
    <row r="227" spans="1:7">
      <c r="A227" s="32">
        <v>729</v>
      </c>
      <c r="B227" s="13" t="s">
        <v>224</v>
      </c>
      <c r="C227" s="304">
        <v>6306202.7515819687</v>
      </c>
      <c r="D227" s="167">
        <v>4419896.2503372263</v>
      </c>
      <c r="E227" s="167">
        <v>1905196.3208219288</v>
      </c>
      <c r="F227" s="167">
        <v>-22058.211785798332</v>
      </c>
      <c r="G227" s="304">
        <f>Verokompensaatiot[[#This Row],[Ersättningar från 2010-2023 som kvarstår, €]]+Verokompensaatiot[[#This Row],[Ersättning för förlorade skatteinkomster 2024]]</f>
        <v>1883138.1090361304</v>
      </c>
    </row>
    <row r="228" spans="1:7">
      <c r="A228" s="32">
        <v>732</v>
      </c>
      <c r="B228" s="13" t="s">
        <v>225</v>
      </c>
      <c r="C228" s="304">
        <v>2488892.0303752562</v>
      </c>
      <c r="D228" s="167">
        <v>1744840.8980819618</v>
      </c>
      <c r="E228" s="167">
        <v>755675.73850250035</v>
      </c>
      <c r="F228" s="167">
        <v>1465.7189432671148</v>
      </c>
      <c r="G228" s="304">
        <f>Verokompensaatiot[[#This Row],[Ersättningar från 2010-2023 som kvarstår, €]]+Verokompensaatiot[[#This Row],[Ersättning för förlorade skatteinkomster 2024]]</f>
        <v>757141.45744576748</v>
      </c>
    </row>
    <row r="229" spans="1:7">
      <c r="A229" s="32">
        <v>734</v>
      </c>
      <c r="B229" s="13" t="s">
        <v>226</v>
      </c>
      <c r="C229" s="304">
        <v>30209926.755465154</v>
      </c>
      <c r="D229" s="167">
        <v>21132009.225452807</v>
      </c>
      <c r="E229" s="167">
        <v>9273826.570309896</v>
      </c>
      <c r="F229" s="167">
        <v>-140622.93085031488</v>
      </c>
      <c r="G229" s="304">
        <f>Verokompensaatiot[[#This Row],[Ersättningar från 2010-2023 som kvarstår, €]]+Verokompensaatiot[[#This Row],[Ersättning för förlorade skatteinkomster 2024]]</f>
        <v>9133203.639459582</v>
      </c>
    </row>
    <row r="230" spans="1:7">
      <c r="A230" s="32">
        <v>738</v>
      </c>
      <c r="B230" s="13" t="s">
        <v>227</v>
      </c>
      <c r="C230" s="304">
        <v>1915189.9029749373</v>
      </c>
      <c r="D230" s="167">
        <v>1343363.4337225633</v>
      </c>
      <c r="E230" s="167">
        <v>584899.15882966924</v>
      </c>
      <c r="F230" s="167">
        <v>-15128.506439010893</v>
      </c>
      <c r="G230" s="304">
        <f>Verokompensaatiot[[#This Row],[Ersättningar från 2010-2023 som kvarstår, €]]+Verokompensaatiot[[#This Row],[Ersättning för förlorade skatteinkomster 2024]]</f>
        <v>569770.65239065839</v>
      </c>
    </row>
    <row r="231" spans="1:7">
      <c r="A231" s="32">
        <v>739</v>
      </c>
      <c r="B231" s="13" t="s">
        <v>228</v>
      </c>
      <c r="C231" s="304">
        <v>2424447.1275602533</v>
      </c>
      <c r="D231" s="167">
        <v>1701388.8589313866</v>
      </c>
      <c r="E231" s="167">
        <v>719684.4299765157</v>
      </c>
      <c r="F231" s="167">
        <v>-15399.730164890145</v>
      </c>
      <c r="G231" s="304">
        <f>Verokompensaatiot[[#This Row],[Ersättningar från 2010-2023 som kvarstår, €]]+Verokompensaatiot[[#This Row],[Ersättning för förlorade skatteinkomster 2024]]</f>
        <v>704284.69981162553</v>
      </c>
    </row>
    <row r="232" spans="1:7">
      <c r="A232" s="32">
        <v>740</v>
      </c>
      <c r="B232" s="13" t="s">
        <v>229</v>
      </c>
      <c r="C232" s="304">
        <v>20355049.122418426</v>
      </c>
      <c r="D232" s="167">
        <v>14288904.142906262</v>
      </c>
      <c r="E232" s="167">
        <v>6155499.2061898317</v>
      </c>
      <c r="F232" s="167">
        <v>-3462.5217500497383</v>
      </c>
      <c r="G232" s="304">
        <f>Verokompensaatiot[[#This Row],[Ersättningar från 2010-2023 som kvarstår, €]]+Verokompensaatiot[[#This Row],[Ersättning för förlorade skatteinkomster 2024]]</f>
        <v>6152036.6844397821</v>
      </c>
    </row>
    <row r="233" spans="1:7">
      <c r="A233" s="32">
        <v>742</v>
      </c>
      <c r="B233" s="13" t="s">
        <v>230</v>
      </c>
      <c r="C233" s="304">
        <v>760117.69443824957</v>
      </c>
      <c r="D233" s="167">
        <v>533029.80120348418</v>
      </c>
      <c r="E233" s="167">
        <v>225038.02043149644</v>
      </c>
      <c r="F233" s="167">
        <v>2775.6352535470601</v>
      </c>
      <c r="G233" s="304">
        <f>Verokompensaatiot[[#This Row],[Ersättningar från 2010-2023 som kvarstår, €]]+Verokompensaatiot[[#This Row],[Ersättning för förlorade skatteinkomster 2024]]</f>
        <v>227813.65568504349</v>
      </c>
    </row>
    <row r="234" spans="1:7">
      <c r="A234" s="32">
        <v>743</v>
      </c>
      <c r="B234" s="13" t="s">
        <v>231</v>
      </c>
      <c r="C234" s="304">
        <v>32369501.429993518</v>
      </c>
      <c r="D234" s="167">
        <v>22750470.573308073</v>
      </c>
      <c r="E234" s="167">
        <v>9945565.9278010912</v>
      </c>
      <c r="F234" s="167">
        <v>-53755.976626312869</v>
      </c>
      <c r="G234" s="304">
        <f>Verokompensaatiot[[#This Row],[Ersättningar från 2010-2023 som kvarstår, €]]+Verokompensaatiot[[#This Row],[Ersättning för förlorade skatteinkomster 2024]]</f>
        <v>9891809.9511747789</v>
      </c>
    </row>
    <row r="235" spans="1:7">
      <c r="A235" s="32">
        <v>746</v>
      </c>
      <c r="B235" s="13" t="s">
        <v>232</v>
      </c>
      <c r="C235" s="304">
        <v>2965832.681737382</v>
      </c>
      <c r="D235" s="167">
        <v>2086274.2848583567</v>
      </c>
      <c r="E235" s="167">
        <v>923550.17904456658</v>
      </c>
      <c r="F235" s="167">
        <v>3487.6826948098169</v>
      </c>
      <c r="G235" s="304">
        <f>Verokompensaatiot[[#This Row],[Ersättningar från 2010-2023 som kvarstår, €]]+Verokompensaatiot[[#This Row],[Ersättning för förlorade skatteinkomster 2024]]</f>
        <v>927037.86173937644</v>
      </c>
    </row>
    <row r="236" spans="1:7">
      <c r="A236" s="32">
        <v>747</v>
      </c>
      <c r="B236" s="13" t="s">
        <v>233</v>
      </c>
      <c r="C236" s="304">
        <v>1116998.2608955826</v>
      </c>
      <c r="D236" s="167">
        <v>784046.68247535359</v>
      </c>
      <c r="E236" s="167">
        <v>336015.46016985853</v>
      </c>
      <c r="F236" s="167">
        <v>-923.87301867191536</v>
      </c>
      <c r="G236" s="304">
        <f>Verokompensaatiot[[#This Row],[Ersättningar från 2010-2023 som kvarstår, €]]+Verokompensaatiot[[#This Row],[Ersättning för förlorade skatteinkomster 2024]]</f>
        <v>335091.5871511866</v>
      </c>
    </row>
    <row r="237" spans="1:7">
      <c r="A237" s="32">
        <v>748</v>
      </c>
      <c r="B237" s="13" t="s">
        <v>234</v>
      </c>
      <c r="C237" s="304">
        <v>3237607.5872490415</v>
      </c>
      <c r="D237" s="167">
        <v>2269453.851386237</v>
      </c>
      <c r="E237" s="167">
        <v>1025424.8215553551</v>
      </c>
      <c r="F237" s="167">
        <v>-9744.5270485501187</v>
      </c>
      <c r="G237" s="304">
        <f>Verokompensaatiot[[#This Row],[Ersättningar från 2010-2023 som kvarstår, €]]+Verokompensaatiot[[#This Row],[Ersättning för förlorade skatteinkomster 2024]]</f>
        <v>1015680.294506805</v>
      </c>
    </row>
    <row r="238" spans="1:7">
      <c r="A238" s="32">
        <v>749</v>
      </c>
      <c r="B238" s="13" t="s">
        <v>235</v>
      </c>
      <c r="C238" s="304">
        <v>10171111.007828463</v>
      </c>
      <c r="D238" s="167">
        <v>7132932.7635704437</v>
      </c>
      <c r="E238" s="167">
        <v>3085504.7920736158</v>
      </c>
      <c r="F238" s="167">
        <v>-65483.638688530249</v>
      </c>
      <c r="G238" s="304">
        <f>Verokompensaatiot[[#This Row],[Ersättningar från 2010-2023 som kvarstår, €]]+Verokompensaatiot[[#This Row],[Ersättning för förlorade skatteinkomster 2024]]</f>
        <v>3020021.1533850855</v>
      </c>
    </row>
    <row r="239" spans="1:7">
      <c r="A239" s="32">
        <v>751</v>
      </c>
      <c r="B239" s="13" t="s">
        <v>236</v>
      </c>
      <c r="C239" s="304">
        <v>1765546.7622344922</v>
      </c>
      <c r="D239" s="167">
        <v>1237889.3637190198</v>
      </c>
      <c r="E239" s="167">
        <v>521520.347331553</v>
      </c>
      <c r="F239" s="167">
        <v>-16143.542302261176</v>
      </c>
      <c r="G239" s="304">
        <f>Verokompensaatiot[[#This Row],[Ersättningar från 2010-2023 som kvarstår, €]]+Verokompensaatiot[[#This Row],[Ersättning för förlorade skatteinkomster 2024]]</f>
        <v>505376.80502929183</v>
      </c>
    </row>
    <row r="240" spans="1:7">
      <c r="A240" s="32">
        <v>753</v>
      </c>
      <c r="B240" s="13" t="s">
        <v>237</v>
      </c>
      <c r="C240" s="304">
        <v>8181838.7585110879</v>
      </c>
      <c r="D240" s="167">
        <v>5677173.4762421548</v>
      </c>
      <c r="E240" s="167">
        <v>2530377.8872347632</v>
      </c>
      <c r="F240" s="167">
        <v>-54785.270209304406</v>
      </c>
      <c r="G240" s="304">
        <f>Verokompensaatiot[[#This Row],[Ersättningar från 2010-2023 som kvarstår, €]]+Verokompensaatiot[[#This Row],[Ersättning för förlorade skatteinkomster 2024]]</f>
        <v>2475592.6170254587</v>
      </c>
    </row>
    <row r="241" spans="1:7">
      <c r="A241" s="32">
        <v>755</v>
      </c>
      <c r="B241" s="13" t="s">
        <v>238</v>
      </c>
      <c r="C241" s="304">
        <v>3038323.0277892426</v>
      </c>
      <c r="D241" s="167">
        <v>2118261.7021271167</v>
      </c>
      <c r="E241" s="167">
        <v>912800.49977479735</v>
      </c>
      <c r="F241" s="167">
        <v>-43903.329861416343</v>
      </c>
      <c r="G241" s="304">
        <f>Verokompensaatiot[[#This Row],[Ersättningar från 2010-2023 som kvarstår, €]]+Verokompensaatiot[[#This Row],[Ersättning för förlorade skatteinkomster 2024]]</f>
        <v>868897.16991338099</v>
      </c>
    </row>
    <row r="242" spans="1:7">
      <c r="A242" s="32">
        <v>758</v>
      </c>
      <c r="B242" s="13" t="s">
        <v>239</v>
      </c>
      <c r="C242" s="304">
        <v>5054979.3097698623</v>
      </c>
      <c r="D242" s="167">
        <v>3532799.0221280023</v>
      </c>
      <c r="E242" s="167">
        <v>1522016.359015387</v>
      </c>
      <c r="F242" s="167">
        <v>-10508.418054106198</v>
      </c>
      <c r="G242" s="304">
        <f>Verokompensaatiot[[#This Row],[Ersättningar från 2010-2023 som kvarstår, €]]+Verokompensaatiot[[#This Row],[Ersättning för förlorade skatteinkomster 2024]]</f>
        <v>1511507.9409612808</v>
      </c>
    </row>
    <row r="243" spans="1:7">
      <c r="A243" s="32">
        <v>759</v>
      </c>
      <c r="B243" s="13" t="s">
        <v>240</v>
      </c>
      <c r="C243" s="304">
        <v>1554416.6734008971</v>
      </c>
      <c r="D243" s="167">
        <v>1091927.4358975545</v>
      </c>
      <c r="E243" s="167">
        <v>487637.29880807875</v>
      </c>
      <c r="F243" s="167">
        <v>-665.12050297063706</v>
      </c>
      <c r="G243" s="304">
        <f>Verokompensaatiot[[#This Row],[Ersättningar från 2010-2023 som kvarstår, €]]+Verokompensaatiot[[#This Row],[Ersättning för förlorade skatteinkomster 2024]]</f>
        <v>486972.1783051081</v>
      </c>
    </row>
    <row r="244" spans="1:7">
      <c r="A244" s="32">
        <v>761</v>
      </c>
      <c r="B244" s="13" t="s">
        <v>241</v>
      </c>
      <c r="C244" s="304">
        <v>5956096.5129892016</v>
      </c>
      <c r="D244" s="167">
        <v>4169339.5554828024</v>
      </c>
      <c r="E244" s="167">
        <v>1840449.4381827028</v>
      </c>
      <c r="F244" s="167">
        <v>-14516.78431071965</v>
      </c>
      <c r="G244" s="304">
        <f>Verokompensaatiot[[#This Row],[Ersättningar från 2010-2023 som kvarstår, €]]+Verokompensaatiot[[#This Row],[Ersättning för förlorade skatteinkomster 2024]]</f>
        <v>1825932.6538719831</v>
      </c>
    </row>
    <row r="245" spans="1:7">
      <c r="A245" s="32">
        <v>762</v>
      </c>
      <c r="B245" s="13" t="s">
        <v>242</v>
      </c>
      <c r="C245" s="304">
        <v>2838254.8865405461</v>
      </c>
      <c r="D245" s="167">
        <v>1995370.3311661878</v>
      </c>
      <c r="E245" s="167">
        <v>890771.17347844271</v>
      </c>
      <c r="F245" s="167">
        <v>-5539.6239367263152</v>
      </c>
      <c r="G245" s="304">
        <f>Verokompensaatiot[[#This Row],[Ersättningar från 2010-2023 som kvarstår, €]]+Verokompensaatiot[[#This Row],[Ersättning för förlorade skatteinkomster 2024]]</f>
        <v>885231.54954171635</v>
      </c>
    </row>
    <row r="246" spans="1:7">
      <c r="A246" s="32">
        <v>765</v>
      </c>
      <c r="B246" s="13" t="s">
        <v>243</v>
      </c>
      <c r="C246" s="304">
        <v>6263266.1937809037</v>
      </c>
      <c r="D246" s="167">
        <v>4395114.2104134681</v>
      </c>
      <c r="E246" s="167">
        <v>1887722.8527956754</v>
      </c>
      <c r="F246" s="167">
        <v>-25338.82072308183</v>
      </c>
      <c r="G246" s="304">
        <f>Verokompensaatiot[[#This Row],[Ersättningar från 2010-2023 som kvarstår, €]]+Verokompensaatiot[[#This Row],[Ersättning för förlorade skatteinkomster 2024]]</f>
        <v>1862384.0320725935</v>
      </c>
    </row>
    <row r="247" spans="1:7">
      <c r="A247" s="32">
        <v>768</v>
      </c>
      <c r="B247" s="13" t="s">
        <v>244</v>
      </c>
      <c r="C247" s="304">
        <v>1888764.8482496762</v>
      </c>
      <c r="D247" s="167">
        <v>1325290.4920920224</v>
      </c>
      <c r="E247" s="167">
        <v>569415.54148617201</v>
      </c>
      <c r="F247" s="167">
        <v>-2063.4236582368912</v>
      </c>
      <c r="G247" s="304">
        <f>Verokompensaatiot[[#This Row],[Ersättningar från 2010-2023 som kvarstår, €]]+Verokompensaatiot[[#This Row],[Ersättning för förlorade skatteinkomster 2024]]</f>
        <v>567352.11782793514</v>
      </c>
    </row>
    <row r="248" spans="1:7">
      <c r="A248" s="32">
        <v>777</v>
      </c>
      <c r="B248" s="13" t="s">
        <v>245</v>
      </c>
      <c r="C248" s="304">
        <v>5154800.7070890032</v>
      </c>
      <c r="D248" s="167">
        <v>3615022.197175011</v>
      </c>
      <c r="E248" s="167">
        <v>1559568.3935236624</v>
      </c>
      <c r="F248" s="167">
        <v>-246.56918531909105</v>
      </c>
      <c r="G248" s="304">
        <f>Verokompensaatiot[[#This Row],[Ersättningar från 2010-2023 som kvarstår, €]]+Verokompensaatiot[[#This Row],[Ersättning för förlorade skatteinkomster 2024]]</f>
        <v>1559321.8243383432</v>
      </c>
    </row>
    <row r="249" spans="1:7">
      <c r="A249" s="32">
        <v>778</v>
      </c>
      <c r="B249" s="13" t="s">
        <v>246</v>
      </c>
      <c r="C249" s="304">
        <v>4490126.9750424102</v>
      </c>
      <c r="D249" s="167">
        <v>3150935.1993503687</v>
      </c>
      <c r="E249" s="167">
        <v>1365028.5224604667</v>
      </c>
      <c r="F249" s="167">
        <v>-5890.9047256729646</v>
      </c>
      <c r="G249" s="304">
        <f>Verokompensaatiot[[#This Row],[Ersättningar från 2010-2023 som kvarstår, €]]+Verokompensaatiot[[#This Row],[Ersättning för förlorade skatteinkomster 2024]]</f>
        <v>1359137.6177347938</v>
      </c>
    </row>
    <row r="250" spans="1:7">
      <c r="A250" s="32">
        <v>781</v>
      </c>
      <c r="B250" s="13" t="s">
        <v>247</v>
      </c>
      <c r="C250" s="304">
        <v>2642846.6544762929</v>
      </c>
      <c r="D250" s="167">
        <v>1852723.242580995</v>
      </c>
      <c r="E250" s="167">
        <v>805419.18893994577</v>
      </c>
      <c r="F250" s="167">
        <v>-3269.1115672129708</v>
      </c>
      <c r="G250" s="304">
        <f>Verokompensaatiot[[#This Row],[Ersättningar från 2010-2023 som kvarstår, €]]+Verokompensaatiot[[#This Row],[Ersättning för förlorade skatteinkomster 2024]]</f>
        <v>802150.07737273281</v>
      </c>
    </row>
    <row r="251" spans="1:7">
      <c r="A251" s="32">
        <v>783</v>
      </c>
      <c r="B251" s="13" t="s">
        <v>248</v>
      </c>
      <c r="C251" s="304">
        <v>4135763.3066697591</v>
      </c>
      <c r="D251" s="167">
        <v>2907169.1693065078</v>
      </c>
      <c r="E251" s="167">
        <v>1263911.4918444799</v>
      </c>
      <c r="F251" s="167">
        <v>-25297.668876097196</v>
      </c>
      <c r="G251" s="304">
        <f>Verokompensaatiot[[#This Row],[Ersättningar från 2010-2023 som kvarstår, €]]+Verokompensaatiot[[#This Row],[Ersättning för förlorade skatteinkomster 2024]]</f>
        <v>1238613.8229683826</v>
      </c>
    </row>
    <row r="252" spans="1:7">
      <c r="A252" s="32">
        <v>785</v>
      </c>
      <c r="B252" s="13" t="s">
        <v>249</v>
      </c>
      <c r="C252" s="304">
        <v>1958875.3334883768</v>
      </c>
      <c r="D252" s="167">
        <v>1371848.1116550362</v>
      </c>
      <c r="E252" s="167">
        <v>638365.88914082851</v>
      </c>
      <c r="F252" s="167">
        <v>-1738.7571173005672</v>
      </c>
      <c r="G252" s="304">
        <f>Verokompensaatiot[[#This Row],[Ersättningar från 2010-2023 som kvarstår, €]]+Verokompensaatiot[[#This Row],[Ersättning för förlorade skatteinkomster 2024]]</f>
        <v>636627.13202352799</v>
      </c>
    </row>
    <row r="253" spans="1:7">
      <c r="A253" s="32">
        <v>790</v>
      </c>
      <c r="B253" s="13" t="s">
        <v>250</v>
      </c>
      <c r="C253" s="304">
        <v>14795834.095750891</v>
      </c>
      <c r="D253" s="167">
        <v>10393376.626100179</v>
      </c>
      <c r="E253" s="167">
        <v>4475838.6949382462</v>
      </c>
      <c r="F253" s="167">
        <v>-97637.420714441367</v>
      </c>
      <c r="G253" s="304">
        <f>Verokompensaatiot[[#This Row],[Ersättningar från 2010-2023 som kvarstår, €]]+Verokompensaatiot[[#This Row],[Ersättning för förlorade skatteinkomster 2024]]</f>
        <v>4378201.2742238045</v>
      </c>
    </row>
    <row r="254" spans="1:7">
      <c r="A254" s="32">
        <v>791</v>
      </c>
      <c r="B254" s="13" t="s">
        <v>251</v>
      </c>
      <c r="C254" s="304">
        <v>4054664.5666210842</v>
      </c>
      <c r="D254" s="167">
        <v>2843514.7785984869</v>
      </c>
      <c r="E254" s="167">
        <v>1262903.4928640015</v>
      </c>
      <c r="F254" s="167">
        <v>-3481.3071575720205</v>
      </c>
      <c r="G254" s="304">
        <f>Verokompensaatiot[[#This Row],[Ersättningar från 2010-2023 som kvarstår, €]]+Verokompensaatiot[[#This Row],[Ersättning för förlorade skatteinkomster 2024]]</f>
        <v>1259422.1857064294</v>
      </c>
    </row>
    <row r="255" spans="1:7">
      <c r="A255" s="32">
        <v>831</v>
      </c>
      <c r="B255" s="13" t="s">
        <v>252</v>
      </c>
      <c r="C255" s="304">
        <v>2316145.1856104983</v>
      </c>
      <c r="D255" s="167">
        <v>1630304.1900245138</v>
      </c>
      <c r="E255" s="167">
        <v>695604.28385445755</v>
      </c>
      <c r="F255" s="167">
        <v>-18795.158042885178</v>
      </c>
      <c r="G255" s="304">
        <f>Verokompensaatiot[[#This Row],[Ersättningar från 2010-2023 som kvarstår, €]]+Verokompensaatiot[[#This Row],[Ersättning för förlorade skatteinkomster 2024]]</f>
        <v>676809.12581157242</v>
      </c>
    </row>
    <row r="256" spans="1:7">
      <c r="A256" s="32">
        <v>832</v>
      </c>
      <c r="B256" s="13" t="s">
        <v>253</v>
      </c>
      <c r="C256" s="304">
        <v>2562167.0502761239</v>
      </c>
      <c r="D256" s="167">
        <v>1798074.6690510975</v>
      </c>
      <c r="E256" s="167">
        <v>765347.09521522536</v>
      </c>
      <c r="F256" s="167">
        <v>94.710858530927453</v>
      </c>
      <c r="G256" s="304">
        <f>Verokompensaatiot[[#This Row],[Ersättningar från 2010-2023 som kvarstår, €]]+Verokompensaatiot[[#This Row],[Ersättning för förlorade skatteinkomster 2024]]</f>
        <v>765441.80607375631</v>
      </c>
    </row>
    <row r="257" spans="1:7">
      <c r="A257" s="32">
        <v>833</v>
      </c>
      <c r="B257" s="13" t="s">
        <v>254</v>
      </c>
      <c r="C257" s="304">
        <v>1103683.1998708695</v>
      </c>
      <c r="D257" s="167">
        <v>773995.57247688994</v>
      </c>
      <c r="E257" s="167">
        <v>342281.76810028055</v>
      </c>
      <c r="F257" s="167">
        <v>-7185.6569388959533</v>
      </c>
      <c r="G257" s="304">
        <f>Verokompensaatiot[[#This Row],[Ersättningar från 2010-2023 som kvarstår, €]]+Verokompensaatiot[[#This Row],[Ersättning för förlorade skatteinkomster 2024]]</f>
        <v>335096.11116138462</v>
      </c>
    </row>
    <row r="258" spans="1:7">
      <c r="A258" s="32">
        <v>834</v>
      </c>
      <c r="B258" s="13" t="s">
        <v>255</v>
      </c>
      <c r="C258" s="304">
        <v>3708979.5918655051</v>
      </c>
      <c r="D258" s="167">
        <v>2609410.0476463553</v>
      </c>
      <c r="E258" s="167">
        <v>1113721.6941235559</v>
      </c>
      <c r="F258" s="167">
        <v>-24717.224699091807</v>
      </c>
      <c r="G258" s="304">
        <f>Verokompensaatiot[[#This Row],[Ersättningar från 2010-2023 som kvarstår, €]]+Verokompensaatiot[[#This Row],[Ersättning för förlorade skatteinkomster 2024]]</f>
        <v>1089004.469424464</v>
      </c>
    </row>
    <row r="259" spans="1:7">
      <c r="A259" s="32">
        <v>837</v>
      </c>
      <c r="B259" s="13" t="s">
        <v>256</v>
      </c>
      <c r="C259" s="304">
        <v>117060643.86201537</v>
      </c>
      <c r="D259" s="167">
        <v>81865033.504743978</v>
      </c>
      <c r="E259" s="167">
        <v>36300023.396053225</v>
      </c>
      <c r="F259" s="167">
        <v>420076.98405097169</v>
      </c>
      <c r="G259" s="304">
        <f>Verokompensaatiot[[#This Row],[Ersättningar från 2010-2023 som kvarstår, €]]+Verokompensaatiot[[#This Row],[Ersättning för förlorade skatteinkomster 2024]]</f>
        <v>36720100.380104199</v>
      </c>
    </row>
    <row r="260" spans="1:7">
      <c r="A260" s="32">
        <v>844</v>
      </c>
      <c r="B260" s="13" t="s">
        <v>257</v>
      </c>
      <c r="C260" s="304">
        <v>1211900.8783003301</v>
      </c>
      <c r="D260" s="167">
        <v>850327.49589453544</v>
      </c>
      <c r="E260" s="167">
        <v>367381.62735902192</v>
      </c>
      <c r="F260" s="167">
        <v>-8927.1742334659211</v>
      </c>
      <c r="G260" s="304">
        <f>Verokompensaatiot[[#This Row],[Ersättningar från 2010-2023 som kvarstår, €]]+Verokompensaatiot[[#This Row],[Ersättning för förlorade skatteinkomster 2024]]</f>
        <v>358454.453125556</v>
      </c>
    </row>
    <row r="261" spans="1:7">
      <c r="A261" s="32">
        <v>845</v>
      </c>
      <c r="B261" s="13" t="s">
        <v>258</v>
      </c>
      <c r="C261" s="304">
        <v>1903717.6959708424</v>
      </c>
      <c r="D261" s="167">
        <v>1331868.4926218244</v>
      </c>
      <c r="E261" s="167">
        <v>595425.26634182339</v>
      </c>
      <c r="F261" s="167">
        <v>-5597.3370576055113</v>
      </c>
      <c r="G261" s="304">
        <f>Verokompensaatiot[[#This Row],[Ersättningar från 2010-2023 som kvarstår, €]]+Verokompensaatiot[[#This Row],[Ersättning för förlorade skatteinkomster 2024]]</f>
        <v>589827.92928421788</v>
      </c>
    </row>
    <row r="262" spans="1:7">
      <c r="A262" s="32">
        <v>846</v>
      </c>
      <c r="B262" s="13" t="s">
        <v>259</v>
      </c>
      <c r="C262" s="304">
        <v>3738628.9424776365</v>
      </c>
      <c r="D262" s="167">
        <v>2627877.7801566725</v>
      </c>
      <c r="E262" s="167">
        <v>1137822.754602755</v>
      </c>
      <c r="F262" s="167">
        <v>355.49147906483813</v>
      </c>
      <c r="G262" s="304">
        <f>Verokompensaatiot[[#This Row],[Ersättningar från 2010-2023 som kvarstår, €]]+Verokompensaatiot[[#This Row],[Ersättning för förlorade skatteinkomster 2024]]</f>
        <v>1138178.2460818198</v>
      </c>
    </row>
    <row r="263" spans="1:7">
      <c r="A263" s="32">
        <v>848</v>
      </c>
      <c r="B263" s="13" t="s">
        <v>260</v>
      </c>
      <c r="C263" s="304">
        <v>3181416.3734441213</v>
      </c>
      <c r="D263" s="167">
        <v>2231096.2699434785</v>
      </c>
      <c r="E263" s="167">
        <v>989321.16184801655</v>
      </c>
      <c r="F263" s="167">
        <v>-12471.088586874963</v>
      </c>
      <c r="G263" s="304">
        <f>Verokompensaatiot[[#This Row],[Ersättningar från 2010-2023 som kvarstår, €]]+Verokompensaatiot[[#This Row],[Ersättning för förlorade skatteinkomster 2024]]</f>
        <v>976850.07326114154</v>
      </c>
    </row>
    <row r="264" spans="1:7">
      <c r="A264" s="32">
        <v>849</v>
      </c>
      <c r="B264" s="13" t="s">
        <v>261</v>
      </c>
      <c r="C264" s="304">
        <v>2165019.4841542882</v>
      </c>
      <c r="D264" s="167">
        <v>1517975.3511777897</v>
      </c>
      <c r="E264" s="167">
        <v>698965.11716177594</v>
      </c>
      <c r="F264" s="167">
        <v>-1960.3759419803773</v>
      </c>
      <c r="G264" s="304">
        <f>Verokompensaatiot[[#This Row],[Ersättningar från 2010-2023 som kvarstår, €]]+Verokompensaatiot[[#This Row],[Ersättning för förlorade skatteinkomster 2024]]</f>
        <v>697004.74121979554</v>
      </c>
    </row>
    <row r="265" spans="1:7">
      <c r="A265" s="32">
        <v>850</v>
      </c>
      <c r="B265" s="13" t="s">
        <v>262</v>
      </c>
      <c r="C265" s="304">
        <v>1427829.0367570685</v>
      </c>
      <c r="D265" s="167">
        <v>1003078.241190937</v>
      </c>
      <c r="E265" s="167">
        <v>420099.4296281893</v>
      </c>
      <c r="F265" s="167">
        <v>-16488.361190124262</v>
      </c>
      <c r="G265" s="304">
        <f>Verokompensaatiot[[#This Row],[Ersättningar från 2010-2023 som kvarstår, €]]+Verokompensaatiot[[#This Row],[Ersättning för förlorade skatteinkomster 2024]]</f>
        <v>403611.06843806506</v>
      </c>
    </row>
    <row r="266" spans="1:7">
      <c r="A266" s="32">
        <v>851</v>
      </c>
      <c r="B266" s="13" t="s">
        <v>263</v>
      </c>
      <c r="C266" s="304">
        <v>10885150.482996266</v>
      </c>
      <c r="D266" s="167">
        <v>7654358.1523133954</v>
      </c>
      <c r="E266" s="167">
        <v>3292338.6038466329</v>
      </c>
      <c r="F266" s="167">
        <v>-18714.073120874687</v>
      </c>
      <c r="G266" s="304">
        <f>Verokompensaatiot[[#This Row],[Ersättningar från 2010-2023 som kvarstår, €]]+Verokompensaatiot[[#This Row],[Ersättning för förlorade skatteinkomster 2024]]</f>
        <v>3273624.5307257581</v>
      </c>
    </row>
    <row r="267" spans="1:7">
      <c r="A267" s="32">
        <v>853</v>
      </c>
      <c r="B267" s="13" t="s">
        <v>264</v>
      </c>
      <c r="C267" s="304">
        <v>101052572.13740179</v>
      </c>
      <c r="D267" s="167">
        <v>70671720.52821371</v>
      </c>
      <c r="E267" s="167">
        <v>31340782.047305316</v>
      </c>
      <c r="F267" s="167">
        <v>374358.79328620632</v>
      </c>
      <c r="G267" s="304">
        <f>Verokompensaatiot[[#This Row],[Ersättningar från 2010-2023 som kvarstår, €]]+Verokompensaatiot[[#This Row],[Ersättning för förlorade skatteinkomster 2024]]</f>
        <v>31715140.840591524</v>
      </c>
    </row>
    <row r="268" spans="1:7">
      <c r="A268" s="32">
        <v>854</v>
      </c>
      <c r="B268" s="13" t="s">
        <v>265</v>
      </c>
      <c r="C268" s="304">
        <v>2268127.0872382307</v>
      </c>
      <c r="D268" s="167">
        <v>1592970.1746957037</v>
      </c>
      <c r="E268" s="167">
        <v>677713.52548992494</v>
      </c>
      <c r="F268" s="167">
        <v>-6669.4635548915649</v>
      </c>
      <c r="G268" s="304">
        <f>Verokompensaatiot[[#This Row],[Ersättningar från 2010-2023 som kvarstår, €]]+Verokompensaatiot[[#This Row],[Ersättning för förlorade skatteinkomster 2024]]</f>
        <v>671044.06193503342</v>
      </c>
    </row>
    <row r="269" spans="1:7">
      <c r="A269" s="32">
        <v>857</v>
      </c>
      <c r="B269" s="13" t="s">
        <v>266</v>
      </c>
      <c r="C269" s="304">
        <v>1804787.613218969</v>
      </c>
      <c r="D269" s="167">
        <v>1263376.6643490982</v>
      </c>
      <c r="E269" s="167">
        <v>527451.85057411972</v>
      </c>
      <c r="F269" s="167">
        <v>-8903.5198820928417</v>
      </c>
      <c r="G269" s="304">
        <f>Verokompensaatiot[[#This Row],[Ersättningar från 2010-2023 som kvarstår, €]]+Verokompensaatiot[[#This Row],[Ersättning för förlorade skatteinkomster 2024]]</f>
        <v>518548.33069202688</v>
      </c>
    </row>
    <row r="270" spans="1:7">
      <c r="A270" s="32">
        <v>858</v>
      </c>
      <c r="B270" s="13" t="s">
        <v>267</v>
      </c>
      <c r="C270" s="304">
        <v>15044079.26054896</v>
      </c>
      <c r="D270" s="167">
        <v>10449577.117429107</v>
      </c>
      <c r="E270" s="167">
        <v>4629137.4877160415</v>
      </c>
      <c r="F270" s="167">
        <v>-106119.51493814212</v>
      </c>
      <c r="G270" s="304">
        <f>Verokompensaatiot[[#This Row],[Ersättningar från 2010-2023 som kvarstår, €]]+Verokompensaatiot[[#This Row],[Ersättning för förlorade skatteinkomster 2024]]</f>
        <v>4523017.9727778994</v>
      </c>
    </row>
    <row r="271" spans="1:7">
      <c r="A271" s="32">
        <v>859</v>
      </c>
      <c r="B271" s="13" t="s">
        <v>268</v>
      </c>
      <c r="C271" s="304">
        <v>3312813.4295565658</v>
      </c>
      <c r="D271" s="167">
        <v>2336673.0353434347</v>
      </c>
      <c r="E271" s="167">
        <v>968220.28774869489</v>
      </c>
      <c r="F271" s="167">
        <v>-24225.913534068655</v>
      </c>
      <c r="G271" s="304">
        <f>Verokompensaatiot[[#This Row],[Ersättningar från 2010-2023 som kvarstår, €]]+Verokompensaatiot[[#This Row],[Ersättning för förlorade skatteinkomster 2024]]</f>
        <v>943994.37421462627</v>
      </c>
    </row>
    <row r="272" spans="1:7">
      <c r="A272" s="32">
        <v>886</v>
      </c>
      <c r="B272" s="13" t="s">
        <v>269</v>
      </c>
      <c r="C272" s="304">
        <v>6475622.1633369755</v>
      </c>
      <c r="D272" s="167">
        <v>4562511.0484115137</v>
      </c>
      <c r="E272" s="167">
        <v>1935332.8315087492</v>
      </c>
      <c r="F272" s="167">
        <v>-28088.924984773057</v>
      </c>
      <c r="G272" s="304">
        <f>Verokompensaatiot[[#This Row],[Ersättningar från 2010-2023 som kvarstår, €]]+Verokompensaatiot[[#This Row],[Ersättning för förlorade skatteinkomster 2024]]</f>
        <v>1907243.906523976</v>
      </c>
    </row>
    <row r="273" spans="1:7">
      <c r="A273" s="32">
        <v>887</v>
      </c>
      <c r="B273" s="13" t="s">
        <v>270</v>
      </c>
      <c r="C273" s="304">
        <v>3434638.6272101505</v>
      </c>
      <c r="D273" s="167">
        <v>2407699.3481854247</v>
      </c>
      <c r="E273" s="167">
        <v>1059397.7324163243</v>
      </c>
      <c r="F273" s="167">
        <v>-22137.603092433375</v>
      </c>
      <c r="G273" s="304">
        <f>Verokompensaatiot[[#This Row],[Ersättningar från 2010-2023 som kvarstår, €]]+Verokompensaatiot[[#This Row],[Ersättning för förlorade skatteinkomster 2024]]</f>
        <v>1037260.1293238909</v>
      </c>
    </row>
    <row r="274" spans="1:7">
      <c r="A274" s="32">
        <v>889</v>
      </c>
      <c r="B274" s="13" t="s">
        <v>271</v>
      </c>
      <c r="C274" s="304">
        <v>1809750.447115452</v>
      </c>
      <c r="D274" s="167">
        <v>1268594.7717289804</v>
      </c>
      <c r="E274" s="167">
        <v>555205.31133360858</v>
      </c>
      <c r="F274" s="167">
        <v>-2221.0085262214507</v>
      </c>
      <c r="G274" s="304">
        <f>Verokompensaatiot[[#This Row],[Ersättningar från 2010-2023 som kvarstår, €]]+Verokompensaatiot[[#This Row],[Ersättning för förlorade skatteinkomster 2024]]</f>
        <v>552984.30280738708</v>
      </c>
    </row>
    <row r="275" spans="1:7">
      <c r="A275" s="32">
        <v>890</v>
      </c>
      <c r="B275" s="13" t="s">
        <v>272</v>
      </c>
      <c r="C275" s="304">
        <v>774254.34802629496</v>
      </c>
      <c r="D275" s="167">
        <v>540117.86917101708</v>
      </c>
      <c r="E275" s="167">
        <v>234551.63909570267</v>
      </c>
      <c r="F275" s="167">
        <v>3171.3782403669902</v>
      </c>
      <c r="G275" s="304">
        <f>Verokompensaatiot[[#This Row],[Ersättningar från 2010-2023 som kvarstår, €]]+Verokompensaatiot[[#This Row],[Ersättning för förlorade skatteinkomster 2024]]</f>
        <v>237723.01733606966</v>
      </c>
    </row>
    <row r="276" spans="1:7">
      <c r="A276" s="32">
        <v>892</v>
      </c>
      <c r="B276" s="13" t="s">
        <v>273</v>
      </c>
      <c r="C276" s="304">
        <v>2011872.2560610052</v>
      </c>
      <c r="D276" s="167">
        <v>1416617.6639711794</v>
      </c>
      <c r="E276" s="167">
        <v>596788.2530678059</v>
      </c>
      <c r="F276" s="167">
        <v>-17466.152090015872</v>
      </c>
      <c r="G276" s="304">
        <f>Verokompensaatiot[[#This Row],[Ersättningar från 2010-2023 som kvarstår, €]]+Verokompensaatiot[[#This Row],[Ersättning för förlorade skatteinkomster 2024]]</f>
        <v>579322.10097779008</v>
      </c>
    </row>
    <row r="277" spans="1:7">
      <c r="A277" s="32">
        <v>893</v>
      </c>
      <c r="B277" s="13" t="s">
        <v>274</v>
      </c>
      <c r="C277" s="304">
        <v>4934230.6697417554</v>
      </c>
      <c r="D277" s="167">
        <v>3473816.1842338797</v>
      </c>
      <c r="E277" s="167">
        <v>1521040.3856361369</v>
      </c>
      <c r="F277" s="167">
        <v>-4529.8111347074046</v>
      </c>
      <c r="G277" s="304">
        <f>Verokompensaatiot[[#This Row],[Ersättningar från 2010-2023 som kvarstår, €]]+Verokompensaatiot[[#This Row],[Ersättning för förlorade skatteinkomster 2024]]</f>
        <v>1516510.5745014295</v>
      </c>
    </row>
    <row r="278" spans="1:7">
      <c r="A278" s="32">
        <v>895</v>
      </c>
      <c r="B278" s="13" t="s">
        <v>275</v>
      </c>
      <c r="C278" s="304">
        <v>8462970.7317899838</v>
      </c>
      <c r="D278" s="167">
        <v>5942824.0579203162</v>
      </c>
      <c r="E278" s="167">
        <v>2613083.7152337562</v>
      </c>
      <c r="F278" s="167">
        <v>-9667.2574188193066</v>
      </c>
      <c r="G278" s="304">
        <f>Verokompensaatiot[[#This Row],[Ersättningar från 2010-2023 som kvarstår, €]]+Verokompensaatiot[[#This Row],[Ersättning för förlorade skatteinkomster 2024]]</f>
        <v>2603416.457814937</v>
      </c>
    </row>
    <row r="279" spans="1:7">
      <c r="A279" s="32">
        <v>905</v>
      </c>
      <c r="B279" s="13" t="s">
        <v>276</v>
      </c>
      <c r="C279" s="304">
        <v>33970056.61300391</v>
      </c>
      <c r="D279" s="167">
        <v>23825291.11175305</v>
      </c>
      <c r="E279" s="167">
        <v>10466596.893593695</v>
      </c>
      <c r="F279" s="167">
        <v>120547.78794924309</v>
      </c>
      <c r="G279" s="304">
        <f>Verokompensaatiot[[#This Row],[Ersättningar från 2010-2023 som kvarstår, €]]+Verokompensaatiot[[#This Row],[Ersättning för förlorade skatteinkomster 2024]]</f>
        <v>10587144.681542939</v>
      </c>
    </row>
    <row r="280" spans="1:7">
      <c r="A280" s="32">
        <v>908</v>
      </c>
      <c r="B280" s="13" t="s">
        <v>277</v>
      </c>
      <c r="C280" s="304">
        <v>9587990.1707395967</v>
      </c>
      <c r="D280" s="167">
        <v>6707948.3673347095</v>
      </c>
      <c r="E280" s="167">
        <v>2924192.5603013141</v>
      </c>
      <c r="F280" s="167">
        <v>-60796.277065151095</v>
      </c>
      <c r="G280" s="304">
        <f>Verokompensaatiot[[#This Row],[Ersättningar från 2010-2023 som kvarstår, €]]+Verokompensaatiot[[#This Row],[Ersättning för förlorade skatteinkomster 2024]]</f>
        <v>2863396.2832361632</v>
      </c>
    </row>
    <row r="281" spans="1:7">
      <c r="A281" s="32">
        <v>915</v>
      </c>
      <c r="B281" s="13" t="s">
        <v>278</v>
      </c>
      <c r="C281" s="304">
        <v>10963425.13668745</v>
      </c>
      <c r="D281" s="167">
        <v>7679749.4584001955</v>
      </c>
      <c r="E281" s="167">
        <v>3323029.3194958586</v>
      </c>
      <c r="F281" s="167">
        <v>-12555.937114786198</v>
      </c>
      <c r="G281" s="304">
        <f>Verokompensaatiot[[#This Row],[Ersättningar från 2010-2023 som kvarstår, €]]+Verokompensaatiot[[#This Row],[Ersättning för förlorade skatteinkomster 2024]]</f>
        <v>3310473.3823810723</v>
      </c>
    </row>
    <row r="282" spans="1:7">
      <c r="A282" s="32">
        <v>918</v>
      </c>
      <c r="B282" s="13" t="s">
        <v>279</v>
      </c>
      <c r="C282" s="304">
        <v>1689683.8533343424</v>
      </c>
      <c r="D282" s="167">
        <v>1190629.0820513554</v>
      </c>
      <c r="E282" s="167">
        <v>520627.62677149219</v>
      </c>
      <c r="F282" s="167">
        <v>-10490.84787955154</v>
      </c>
      <c r="G282" s="304">
        <f>Verokompensaatiot[[#This Row],[Ersättningar från 2010-2023 som kvarstår, €]]+Verokompensaatiot[[#This Row],[Ersättning för förlorade skatteinkomster 2024]]</f>
        <v>510136.77889194066</v>
      </c>
    </row>
    <row r="283" spans="1:7">
      <c r="A283" s="32">
        <v>921</v>
      </c>
      <c r="B283" s="13" t="s">
        <v>280</v>
      </c>
      <c r="C283" s="304">
        <v>1603816.8977849092</v>
      </c>
      <c r="D283" s="167">
        <v>1124132.7832885173</v>
      </c>
      <c r="E283" s="167">
        <v>489090.13610551949</v>
      </c>
      <c r="F283" s="167">
        <v>738.96572517530785</v>
      </c>
      <c r="G283" s="304">
        <f>Verokompensaatiot[[#This Row],[Ersättningar från 2010-2023 som kvarstår, €]]+Verokompensaatiot[[#This Row],[Ersättning för förlorade skatteinkomster 2024]]</f>
        <v>489829.10183069477</v>
      </c>
    </row>
    <row r="284" spans="1:7">
      <c r="A284" s="32">
        <v>922</v>
      </c>
      <c r="B284" s="13" t="s">
        <v>281</v>
      </c>
      <c r="C284" s="304">
        <v>2438906.2781831902</v>
      </c>
      <c r="D284" s="167">
        <v>1708816.2007618744</v>
      </c>
      <c r="E284" s="167">
        <v>723605.03246662044</v>
      </c>
      <c r="F284" s="167">
        <v>-26269.225509112926</v>
      </c>
      <c r="G284" s="304">
        <f>Verokompensaatiot[[#This Row],[Ersättningar från 2010-2023 som kvarstår, €]]+Verokompensaatiot[[#This Row],[Ersättning för förlorade skatteinkomster 2024]]</f>
        <v>697335.80695750751</v>
      </c>
    </row>
    <row r="285" spans="1:7">
      <c r="A285" s="32">
        <v>924</v>
      </c>
      <c r="B285" s="13" t="s">
        <v>282</v>
      </c>
      <c r="C285" s="304">
        <v>2331482.7032699832</v>
      </c>
      <c r="D285" s="167">
        <v>1637740.857504816</v>
      </c>
      <c r="E285" s="167">
        <v>723912.00203211629</v>
      </c>
      <c r="F285" s="167">
        <v>-3511.9560778691302</v>
      </c>
      <c r="G285" s="304">
        <f>Verokompensaatiot[[#This Row],[Ersättningar från 2010-2023 som kvarstår, €]]+Verokompensaatiot[[#This Row],[Ersättning för förlorade skatteinkomster 2024]]</f>
        <v>720400.04595424712</v>
      </c>
    </row>
    <row r="286" spans="1:7">
      <c r="A286" s="32">
        <v>925</v>
      </c>
      <c r="B286" s="13" t="s">
        <v>283</v>
      </c>
      <c r="C286" s="304">
        <v>2587658.4990995508</v>
      </c>
      <c r="D286" s="167">
        <v>1819089.9908363929</v>
      </c>
      <c r="E286" s="167">
        <v>817536.66303129564</v>
      </c>
      <c r="F286" s="167">
        <v>2993.6838939091194</v>
      </c>
      <c r="G286" s="304">
        <f>Verokompensaatiot[[#This Row],[Ersättningar från 2010-2023 som kvarstår, €]]+Verokompensaatiot[[#This Row],[Ersättning för förlorade skatteinkomster 2024]]</f>
        <v>820530.34692520474</v>
      </c>
    </row>
    <row r="287" spans="1:7">
      <c r="A287" s="32">
        <v>927</v>
      </c>
      <c r="B287" s="13" t="s">
        <v>284</v>
      </c>
      <c r="C287" s="304">
        <v>13762467.198739575</v>
      </c>
      <c r="D287" s="167">
        <v>9505857.7756426129</v>
      </c>
      <c r="E287" s="167">
        <v>4188001.3455443028</v>
      </c>
      <c r="F287" s="167">
        <v>-159819.00281489795</v>
      </c>
      <c r="G287" s="304">
        <f>Verokompensaatiot[[#This Row],[Ersättningar från 2010-2023 som kvarstår, €]]+Verokompensaatiot[[#This Row],[Ersättning för förlorade skatteinkomster 2024]]</f>
        <v>4028182.342729405</v>
      </c>
    </row>
    <row r="288" spans="1:7">
      <c r="A288" s="32">
        <v>931</v>
      </c>
      <c r="B288" s="13" t="s">
        <v>285</v>
      </c>
      <c r="C288" s="304">
        <v>4352705.8415672462</v>
      </c>
      <c r="D288" s="167">
        <v>3051328.312514781</v>
      </c>
      <c r="E288" s="167">
        <v>1313012.965701743</v>
      </c>
      <c r="F288" s="167">
        <v>-3298.6731226030506</v>
      </c>
      <c r="G288" s="304">
        <f>Verokompensaatiot[[#This Row],[Ersättningar från 2010-2023 som kvarstår, €]]+Verokompensaatiot[[#This Row],[Ersättning för förlorade skatteinkomster 2024]]</f>
        <v>1309714.29257914</v>
      </c>
    </row>
    <row r="289" spans="1:7">
      <c r="A289" s="32">
        <v>934</v>
      </c>
      <c r="B289" s="13" t="s">
        <v>286</v>
      </c>
      <c r="C289" s="304">
        <v>1827503.0426406444</v>
      </c>
      <c r="D289" s="167">
        <v>1285643.1591544794</v>
      </c>
      <c r="E289" s="167">
        <v>565563.69020306994</v>
      </c>
      <c r="F289" s="167">
        <v>-3664.599877405436</v>
      </c>
      <c r="G289" s="304">
        <f>Verokompensaatiot[[#This Row],[Ersättningar från 2010-2023 som kvarstår, €]]+Verokompensaatiot[[#This Row],[Ersättning för förlorade skatteinkomster 2024]]</f>
        <v>561899.0903256645</v>
      </c>
    </row>
    <row r="290" spans="1:7">
      <c r="A290" s="32">
        <v>935</v>
      </c>
      <c r="B290" s="13" t="s">
        <v>287</v>
      </c>
      <c r="C290" s="304">
        <v>2082562.8176878851</v>
      </c>
      <c r="D290" s="167">
        <v>1461604.8313106913</v>
      </c>
      <c r="E290" s="167">
        <v>632603.8478659899</v>
      </c>
      <c r="F290" s="167">
        <v>-10116.522724127277</v>
      </c>
      <c r="G290" s="304">
        <f>Verokompensaatiot[[#This Row],[Ersättningar från 2010-2023 som kvarstår, €]]+Verokompensaatiot[[#This Row],[Ersättning för förlorade skatteinkomster 2024]]</f>
        <v>622487.32514186262</v>
      </c>
    </row>
    <row r="291" spans="1:7">
      <c r="A291" s="32">
        <v>936</v>
      </c>
      <c r="B291" s="13" t="s">
        <v>288</v>
      </c>
      <c r="C291" s="304">
        <v>4607284.2549322601</v>
      </c>
      <c r="D291" s="167">
        <v>3233998.3895016187</v>
      </c>
      <c r="E291" s="167">
        <v>1423625.6235486302</v>
      </c>
      <c r="F291" s="167">
        <v>-7046.5084695038131</v>
      </c>
      <c r="G291" s="304">
        <f>Verokompensaatiot[[#This Row],[Ersättningar från 2010-2023 som kvarstår, €]]+Verokompensaatiot[[#This Row],[Ersättning för förlorade skatteinkomster 2024]]</f>
        <v>1416579.1150791263</v>
      </c>
    </row>
    <row r="292" spans="1:7">
      <c r="A292" s="32">
        <v>946</v>
      </c>
      <c r="B292" s="13" t="s">
        <v>289</v>
      </c>
      <c r="C292" s="304">
        <v>4456367.1899150303</v>
      </c>
      <c r="D292" s="167">
        <v>3136854.5569595797</v>
      </c>
      <c r="E292" s="167">
        <v>1380218.5947131673</v>
      </c>
      <c r="F292" s="167">
        <v>-16183.450541126163</v>
      </c>
      <c r="G292" s="304">
        <f>Verokompensaatiot[[#This Row],[Ersättningar från 2010-2023 som kvarstår, €]]+Verokompensaatiot[[#This Row],[Ersättning för förlorade skatteinkomster 2024]]</f>
        <v>1364035.1441720412</v>
      </c>
    </row>
    <row r="293" spans="1:7">
      <c r="A293" s="32">
        <v>976</v>
      </c>
      <c r="B293" s="13" t="s">
        <v>290</v>
      </c>
      <c r="C293" s="304">
        <v>2696653.9618642372</v>
      </c>
      <c r="D293" s="167">
        <v>1888081.3395385093</v>
      </c>
      <c r="E293" s="167">
        <v>829621.10435336339</v>
      </c>
      <c r="F293" s="167">
        <v>-6850.0211902480742</v>
      </c>
      <c r="G293" s="304">
        <f>Verokompensaatiot[[#This Row],[Ersättningar från 2010-2023 som kvarstår, €]]+Verokompensaatiot[[#This Row],[Ersättning för förlorade skatteinkomster 2024]]</f>
        <v>822771.08316311531</v>
      </c>
    </row>
    <row r="294" spans="1:7">
      <c r="A294" s="32">
        <v>977</v>
      </c>
      <c r="B294" s="13" t="s">
        <v>291</v>
      </c>
      <c r="C294" s="304">
        <v>8059607.8749968307</v>
      </c>
      <c r="D294" s="167">
        <v>5669657.7313953703</v>
      </c>
      <c r="E294" s="167">
        <v>2434887.9310677741</v>
      </c>
      <c r="F294" s="167">
        <v>-1474.647877423824</v>
      </c>
      <c r="G294" s="304">
        <f>Verokompensaatiot[[#This Row],[Ersättningar från 2010-2023 som kvarstår, €]]+Verokompensaatiot[[#This Row],[Ersättning för förlorade skatteinkomster 2024]]</f>
        <v>2433413.28319035</v>
      </c>
    </row>
    <row r="295" spans="1:7">
      <c r="A295" s="32">
        <v>980</v>
      </c>
      <c r="B295" s="13" t="s">
        <v>292</v>
      </c>
      <c r="C295" s="304">
        <v>14464844.446224453</v>
      </c>
      <c r="D295" s="167">
        <v>10163885.309710452</v>
      </c>
      <c r="E295" s="167">
        <v>4320934.4172466155</v>
      </c>
      <c r="F295" s="167">
        <v>-99965.103571664047</v>
      </c>
      <c r="G295" s="304">
        <f>Verokompensaatiot[[#This Row],[Ersättningar från 2010-2023 som kvarstår, €]]+Verokompensaatiot[[#This Row],[Ersättning för förlorade skatteinkomster 2024]]</f>
        <v>4220969.3136749519</v>
      </c>
    </row>
    <row r="296" spans="1:7">
      <c r="A296" s="32">
        <v>981</v>
      </c>
      <c r="B296" s="13" t="s">
        <v>293</v>
      </c>
      <c r="C296" s="304">
        <v>1650734.9916412393</v>
      </c>
      <c r="D296" s="167">
        <v>1159893.3660612078</v>
      </c>
      <c r="E296" s="167">
        <v>512319.97658165707</v>
      </c>
      <c r="F296" s="167">
        <v>-5725.0016940501655</v>
      </c>
      <c r="G296" s="304">
        <f>Verokompensaatiot[[#This Row],[Ersättningar från 2010-2023 som kvarstår, €]]+Verokompensaatiot[[#This Row],[Ersättning för förlorade skatteinkomster 2024]]</f>
        <v>506594.97488760692</v>
      </c>
    </row>
    <row r="297" spans="1:7">
      <c r="A297" s="32">
        <v>989</v>
      </c>
      <c r="B297" s="13" t="s">
        <v>294</v>
      </c>
      <c r="C297" s="304">
        <v>3777222.1418359703</v>
      </c>
      <c r="D297" s="167">
        <v>2653754.1365008405</v>
      </c>
      <c r="E297" s="167">
        <v>1159091.2377425535</v>
      </c>
      <c r="F297" s="167">
        <v>-8814.1020562735011</v>
      </c>
      <c r="G297" s="304">
        <f>Verokompensaatiot[[#This Row],[Ersättningar från 2010-2023 som kvarstår, €]]+Verokompensaatiot[[#This Row],[Ersättning för förlorade skatteinkomster 2024]]</f>
        <v>1150277.13568628</v>
      </c>
    </row>
    <row r="298" spans="1:7">
      <c r="A298" s="32">
        <v>992</v>
      </c>
      <c r="B298" s="13" t="s">
        <v>295</v>
      </c>
      <c r="C298" s="304">
        <v>10004435.821346484</v>
      </c>
      <c r="D298" s="167">
        <v>7027231.4305414259</v>
      </c>
      <c r="E298" s="167">
        <v>2981917.2262499053</v>
      </c>
      <c r="F298" s="167">
        <v>-47616.011511176992</v>
      </c>
      <c r="G298" s="304">
        <f>Verokompensaatiot[[#This Row],[Ersättningar från 2010-2023 som kvarstår, €]]+Verokompensaatiot[[#This Row],[Ersättning för förlorade skatteinkomster 2024]]</f>
        <v>2934301.2147387285</v>
      </c>
    </row>
    <row r="299" spans="1:7">
      <c r="A299" s="306"/>
    </row>
  </sheetData>
  <pageMargins left="0.7" right="0.7" top="0.75" bottom="0.75" header="0.3" footer="0.3"/>
  <pageSetup paperSize="9" orientation="portrait" r:id="rId1"/>
  <ignoredErrors>
    <ignoredError sqref="C5 C6:C29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2"/>
  <sheetViews>
    <sheetView zoomScale="80" zoomScaleNormal="80" workbookViewId="0">
      <selection activeCell="O44" sqref="O44"/>
    </sheetView>
  </sheetViews>
  <sheetFormatPr defaultRowHeight="15"/>
  <cols>
    <col min="1" max="1" width="24" style="245" customWidth="1"/>
    <col min="2" max="2" width="39.125" style="36" bestFit="1" customWidth="1"/>
    <col min="3" max="3" width="20.5" style="41" customWidth="1"/>
    <col min="4" max="4" width="9.625" style="41" customWidth="1"/>
    <col min="5" max="5" width="20.125" style="41" customWidth="1"/>
    <col min="6" max="6" width="22.125" style="134" customWidth="1"/>
    <col min="7" max="11" width="9" style="21"/>
  </cols>
  <sheetData>
    <row r="1" spans="1:11" ht="24" thickBot="1">
      <c r="A1" s="496" t="s">
        <v>977</v>
      </c>
      <c r="C1" s="326"/>
      <c r="F1" s="163"/>
    </row>
    <row r="2" spans="1:11" ht="15.75" thickTop="1">
      <c r="A2" s="245" t="s">
        <v>819</v>
      </c>
    </row>
    <row r="4" spans="1:11">
      <c r="A4" s="450" t="s">
        <v>978</v>
      </c>
      <c r="B4" s="451">
        <v>7459.25</v>
      </c>
    </row>
    <row r="5" spans="1:11">
      <c r="C5" s="452"/>
      <c r="D5" s="452"/>
      <c r="E5" s="452"/>
      <c r="F5" s="452"/>
    </row>
    <row r="6" spans="1:11" s="454" customFormat="1" ht="28.5">
      <c r="A6" s="217" t="s">
        <v>979</v>
      </c>
      <c r="B6" s="216" t="s">
        <v>980</v>
      </c>
      <c r="C6" s="218" t="s">
        <v>981</v>
      </c>
      <c r="D6" s="218" t="s">
        <v>982</v>
      </c>
      <c r="E6" s="218" t="s">
        <v>983</v>
      </c>
      <c r="F6" s="218" t="s">
        <v>802</v>
      </c>
      <c r="G6" s="453"/>
      <c r="H6" s="453"/>
      <c r="I6" s="453"/>
      <c r="J6" s="453"/>
      <c r="K6" s="453"/>
    </row>
    <row r="7" spans="1:11" ht="14.25">
      <c r="A7" s="42"/>
      <c r="B7" s="133" t="s">
        <v>984</v>
      </c>
      <c r="F7" s="455">
        <f>F8-D8</f>
        <v>11931541.352044571</v>
      </c>
    </row>
    <row r="8" spans="1:11">
      <c r="A8" s="134"/>
      <c r="B8" s="36" t="s">
        <v>2</v>
      </c>
      <c r="C8" s="38">
        <f>SUM(C9:C377)</f>
        <v>349211256.96404487</v>
      </c>
      <c r="D8" s="38">
        <f>SUM(D9:D377)</f>
        <v>7951763.412903619</v>
      </c>
      <c r="E8" s="38">
        <f>SUM(E9:E377)</f>
        <v>337279715.61200029</v>
      </c>
      <c r="F8" s="456">
        <f>C8+D8-E8</f>
        <v>19883304.764948189</v>
      </c>
    </row>
    <row r="9" spans="1:11" s="45" customFormat="1">
      <c r="A9" s="463">
        <v>5</v>
      </c>
      <c r="B9" s="36" t="s">
        <v>383</v>
      </c>
      <c r="C9" s="41">
        <v>2664891.6549999993</v>
      </c>
      <c r="D9" s="41">
        <v>0</v>
      </c>
      <c r="E9" s="15">
        <v>636453.04700000002</v>
      </c>
      <c r="F9" s="457">
        <v>2028438.6079999993</v>
      </c>
      <c r="G9" s="112"/>
      <c r="H9" s="112"/>
      <c r="I9" s="112"/>
      <c r="J9" s="112"/>
      <c r="K9" s="112"/>
    </row>
    <row r="10" spans="1:11" s="45" customFormat="1">
      <c r="A10" s="463">
        <v>9</v>
      </c>
      <c r="B10" s="36" t="s">
        <v>384</v>
      </c>
      <c r="C10" s="41">
        <v>165595.34999999998</v>
      </c>
      <c r="D10" s="41">
        <v>0</v>
      </c>
      <c r="E10" s="15">
        <v>82051.75</v>
      </c>
      <c r="F10" s="457">
        <v>83543.599999999977</v>
      </c>
      <c r="G10" s="112"/>
      <c r="H10" s="112"/>
      <c r="I10" s="112"/>
      <c r="J10" s="112"/>
      <c r="K10" s="112"/>
    </row>
    <row r="11" spans="1:11" s="45" customFormat="1">
      <c r="A11" s="463">
        <v>10</v>
      </c>
      <c r="B11" s="36" t="s">
        <v>385</v>
      </c>
      <c r="C11" s="41">
        <v>192523.24249999999</v>
      </c>
      <c r="D11" s="41">
        <v>0</v>
      </c>
      <c r="E11" s="15">
        <v>238845.185</v>
      </c>
      <c r="F11" s="457">
        <v>-46321.942500000005</v>
      </c>
      <c r="G11" s="112"/>
      <c r="H11" s="112"/>
      <c r="I11" s="112"/>
      <c r="J11" s="112"/>
      <c r="K11" s="112"/>
    </row>
    <row r="12" spans="1:11" s="45" customFormat="1">
      <c r="A12" s="463">
        <v>16</v>
      </c>
      <c r="B12" s="36" t="s">
        <v>386</v>
      </c>
      <c r="C12" s="41">
        <v>701393.27750000008</v>
      </c>
      <c r="D12" s="41">
        <v>0</v>
      </c>
      <c r="E12" s="15">
        <v>153063.81</v>
      </c>
      <c r="F12" s="457">
        <v>548329.46750000003</v>
      </c>
      <c r="G12" s="112"/>
      <c r="H12" s="112"/>
      <c r="I12" s="112"/>
      <c r="J12" s="112"/>
      <c r="K12" s="112"/>
    </row>
    <row r="13" spans="1:11" s="45" customFormat="1">
      <c r="A13" s="463">
        <v>18</v>
      </c>
      <c r="B13" s="36" t="s">
        <v>387</v>
      </c>
      <c r="C13" s="41">
        <v>693859.43500000006</v>
      </c>
      <c r="D13" s="41">
        <v>0</v>
      </c>
      <c r="E13" s="15">
        <v>300697.28600000002</v>
      </c>
      <c r="F13" s="457">
        <v>393162.14900000003</v>
      </c>
      <c r="G13" s="112"/>
      <c r="H13" s="112"/>
      <c r="I13" s="112"/>
      <c r="J13" s="112"/>
      <c r="K13" s="112"/>
    </row>
    <row r="14" spans="1:11" s="45" customFormat="1">
      <c r="A14" s="463">
        <v>19</v>
      </c>
      <c r="B14" s="36" t="s">
        <v>388</v>
      </c>
      <c r="C14" s="41">
        <v>211842.7</v>
      </c>
      <c r="D14" s="41">
        <v>0</v>
      </c>
      <c r="E14" s="15">
        <v>171562.75000000003</v>
      </c>
      <c r="F14" s="457">
        <v>40279.949999999983</v>
      </c>
      <c r="G14" s="112"/>
      <c r="H14" s="112"/>
      <c r="I14" s="112"/>
      <c r="J14" s="112"/>
      <c r="K14" s="112"/>
    </row>
    <row r="15" spans="1:11" s="45" customFormat="1">
      <c r="A15" s="463">
        <v>20</v>
      </c>
      <c r="B15" s="36" t="s">
        <v>389</v>
      </c>
      <c r="C15" s="41">
        <v>292700.96999999997</v>
      </c>
      <c r="D15" s="41">
        <v>0</v>
      </c>
      <c r="E15" s="15">
        <v>878371.44299999985</v>
      </c>
      <c r="F15" s="457">
        <v>-585670.47299999988</v>
      </c>
      <c r="G15" s="112"/>
      <c r="H15" s="112"/>
      <c r="I15" s="112"/>
      <c r="J15" s="112"/>
      <c r="K15" s="112"/>
    </row>
    <row r="16" spans="1:11" s="45" customFormat="1">
      <c r="A16" s="463">
        <v>46</v>
      </c>
      <c r="B16" s="36" t="s">
        <v>390</v>
      </c>
      <c r="C16" s="41">
        <v>316421.38500000001</v>
      </c>
      <c r="D16" s="41">
        <v>0</v>
      </c>
      <c r="E16" s="15">
        <v>23869.600000000002</v>
      </c>
      <c r="F16" s="457">
        <v>292551.78500000003</v>
      </c>
      <c r="G16" s="112"/>
      <c r="H16" s="112"/>
      <c r="I16" s="112"/>
      <c r="J16" s="112"/>
      <c r="K16" s="112"/>
    </row>
    <row r="17" spans="1:11" s="45" customFormat="1">
      <c r="A17" s="463">
        <v>47</v>
      </c>
      <c r="B17" s="36" t="s">
        <v>391</v>
      </c>
      <c r="C17" s="41">
        <v>0</v>
      </c>
      <c r="D17" s="41">
        <v>0</v>
      </c>
      <c r="E17" s="15">
        <v>50722.9</v>
      </c>
      <c r="F17" s="457">
        <v>-50722.9</v>
      </c>
      <c r="G17" s="112"/>
      <c r="H17" s="112"/>
      <c r="I17" s="112"/>
      <c r="J17" s="112"/>
      <c r="K17" s="112"/>
    </row>
    <row r="18" spans="1:11" s="45" customFormat="1">
      <c r="A18" s="463">
        <v>49</v>
      </c>
      <c r="B18" s="36" t="s">
        <v>392</v>
      </c>
      <c r="C18" s="41">
        <v>3457511.5599999991</v>
      </c>
      <c r="D18" s="41">
        <v>0</v>
      </c>
      <c r="E18" s="15">
        <v>18266257.647350002</v>
      </c>
      <c r="F18" s="457">
        <v>-14808746.087350003</v>
      </c>
      <c r="G18" s="112"/>
      <c r="H18" s="112"/>
      <c r="I18" s="112"/>
      <c r="J18" s="112"/>
      <c r="K18" s="112"/>
    </row>
    <row r="19" spans="1:11" s="45" customFormat="1">
      <c r="A19" s="463">
        <v>50</v>
      </c>
      <c r="B19" s="36" t="s">
        <v>393</v>
      </c>
      <c r="C19" s="41">
        <v>340216.39249999996</v>
      </c>
      <c r="D19" s="41">
        <v>0</v>
      </c>
      <c r="E19" s="15">
        <v>141800.3425</v>
      </c>
      <c r="F19" s="457">
        <v>198416.04999999996</v>
      </c>
      <c r="G19" s="112"/>
      <c r="H19" s="112"/>
      <c r="I19" s="112"/>
      <c r="J19" s="112"/>
      <c r="K19" s="112"/>
    </row>
    <row r="20" spans="1:11" s="45" customFormat="1">
      <c r="A20" s="463">
        <v>51</v>
      </c>
      <c r="B20" s="36" t="s">
        <v>394</v>
      </c>
      <c r="C20" s="41">
        <v>313512.27750000003</v>
      </c>
      <c r="D20" s="41">
        <v>0</v>
      </c>
      <c r="E20" s="15">
        <v>453626.82949999999</v>
      </c>
      <c r="F20" s="457">
        <v>-140114.55199999997</v>
      </c>
      <c r="G20" s="112"/>
      <c r="H20" s="112"/>
      <c r="I20" s="112"/>
      <c r="J20" s="112"/>
      <c r="K20" s="112"/>
    </row>
    <row r="21" spans="1:11" s="45" customFormat="1">
      <c r="A21" s="463">
        <v>52</v>
      </c>
      <c r="B21" s="36" t="s">
        <v>395</v>
      </c>
      <c r="C21" s="41">
        <v>73100.650000000009</v>
      </c>
      <c r="D21" s="41">
        <v>0</v>
      </c>
      <c r="E21" s="15">
        <v>53706.600000000006</v>
      </c>
      <c r="F21" s="457">
        <v>19394.050000000003</v>
      </c>
      <c r="G21" s="112"/>
      <c r="H21" s="112"/>
      <c r="I21" s="112"/>
      <c r="J21" s="112"/>
      <c r="K21" s="112"/>
    </row>
    <row r="22" spans="1:11" s="45" customFormat="1">
      <c r="A22" s="463">
        <v>61</v>
      </c>
      <c r="B22" s="36" t="s">
        <v>396</v>
      </c>
      <c r="C22" s="41">
        <v>615089.75500000012</v>
      </c>
      <c r="D22" s="41">
        <v>0</v>
      </c>
      <c r="E22" s="15">
        <v>405842.87399999995</v>
      </c>
      <c r="F22" s="457">
        <v>209246.88100000017</v>
      </c>
      <c r="G22" s="112"/>
      <c r="H22" s="112"/>
      <c r="I22" s="112"/>
      <c r="J22" s="112"/>
      <c r="K22" s="112"/>
    </row>
    <row r="23" spans="1:11" s="45" customFormat="1">
      <c r="A23" s="463">
        <v>69</v>
      </c>
      <c r="B23" s="36" t="s">
        <v>397</v>
      </c>
      <c r="C23" s="41">
        <v>204458.04250000004</v>
      </c>
      <c r="D23" s="41">
        <v>0</v>
      </c>
      <c r="E23" s="15">
        <v>136683.29700000002</v>
      </c>
      <c r="F23" s="457">
        <v>67774.745500000019</v>
      </c>
      <c r="G23" s="112"/>
      <c r="H23" s="112"/>
      <c r="I23" s="112"/>
      <c r="J23" s="112"/>
      <c r="K23" s="112"/>
    </row>
    <row r="24" spans="1:11" s="45" customFormat="1">
      <c r="A24" s="463">
        <v>71</v>
      </c>
      <c r="B24" s="36" t="s">
        <v>398</v>
      </c>
      <c r="C24" s="41">
        <v>199982.49250000002</v>
      </c>
      <c r="D24" s="41">
        <v>0</v>
      </c>
      <c r="E24" s="15">
        <v>271740.47749999998</v>
      </c>
      <c r="F24" s="457">
        <v>-71757.984999999957</v>
      </c>
      <c r="G24" s="112"/>
      <c r="H24" s="112"/>
      <c r="I24" s="112"/>
      <c r="J24" s="112"/>
      <c r="K24" s="112"/>
    </row>
    <row r="25" spans="1:11" s="45" customFormat="1">
      <c r="A25" s="463">
        <v>72</v>
      </c>
      <c r="B25" s="36" t="s">
        <v>399</v>
      </c>
      <c r="C25" s="41">
        <v>11934.800000000001</v>
      </c>
      <c r="D25" s="41">
        <v>0</v>
      </c>
      <c r="E25" s="15">
        <v>7459.25</v>
      </c>
      <c r="F25" s="457">
        <v>4475.5500000000011</v>
      </c>
      <c r="G25" s="112"/>
      <c r="H25" s="112"/>
      <c r="I25" s="112"/>
      <c r="J25" s="112"/>
      <c r="K25" s="112"/>
    </row>
    <row r="26" spans="1:11" s="45" customFormat="1">
      <c r="A26" s="463">
        <v>74</v>
      </c>
      <c r="B26" s="36" t="s">
        <v>400</v>
      </c>
      <c r="C26" s="41">
        <v>73100.650000000009</v>
      </c>
      <c r="D26" s="41">
        <v>0</v>
      </c>
      <c r="E26" s="15">
        <v>23869.600000000002</v>
      </c>
      <c r="F26" s="457">
        <v>49231.05</v>
      </c>
      <c r="G26" s="112"/>
      <c r="H26" s="112"/>
      <c r="I26" s="112"/>
      <c r="J26" s="112"/>
      <c r="K26" s="112"/>
    </row>
    <row r="27" spans="1:11" s="45" customFormat="1">
      <c r="A27" s="463">
        <v>75</v>
      </c>
      <c r="B27" s="36" t="s">
        <v>401</v>
      </c>
      <c r="C27" s="41">
        <v>347974.01249999995</v>
      </c>
      <c r="D27" s="41">
        <v>0</v>
      </c>
      <c r="E27" s="15">
        <v>368378.04495000001</v>
      </c>
      <c r="F27" s="457">
        <v>-20404.032450000057</v>
      </c>
      <c r="G27" s="112"/>
      <c r="H27" s="112"/>
      <c r="I27" s="112"/>
      <c r="J27" s="112"/>
      <c r="K27" s="112"/>
    </row>
    <row r="28" spans="1:11" s="45" customFormat="1">
      <c r="A28" s="463">
        <v>77</v>
      </c>
      <c r="B28" s="36" t="s">
        <v>402</v>
      </c>
      <c r="C28" s="41">
        <v>179022</v>
      </c>
      <c r="D28" s="41">
        <v>0</v>
      </c>
      <c r="E28" s="15">
        <v>132013.80650000001</v>
      </c>
      <c r="F28" s="457">
        <v>47008.193499999994</v>
      </c>
      <c r="G28" s="112"/>
      <c r="H28" s="112"/>
      <c r="I28" s="112"/>
      <c r="J28" s="112"/>
      <c r="K28" s="112"/>
    </row>
    <row r="29" spans="1:11" s="45" customFormat="1">
      <c r="A29" s="463">
        <v>78</v>
      </c>
      <c r="B29" s="36" t="s">
        <v>403</v>
      </c>
      <c r="C29" s="41">
        <v>191031.39250000002</v>
      </c>
      <c r="D29" s="41">
        <v>0</v>
      </c>
      <c r="E29" s="15">
        <v>183049.995</v>
      </c>
      <c r="F29" s="457">
        <v>7981.397500000021</v>
      </c>
      <c r="G29" s="112"/>
      <c r="H29" s="112"/>
      <c r="I29" s="112"/>
      <c r="J29" s="112"/>
      <c r="K29" s="112"/>
    </row>
    <row r="30" spans="1:11" s="45" customFormat="1">
      <c r="A30" s="463">
        <v>79</v>
      </c>
      <c r="B30" s="36" t="s">
        <v>404</v>
      </c>
      <c r="C30" s="41">
        <v>165669.94249999998</v>
      </c>
      <c r="D30" s="41">
        <v>0</v>
      </c>
      <c r="E30" s="15">
        <v>219525.72750000001</v>
      </c>
      <c r="F30" s="457">
        <v>-53855.785000000033</v>
      </c>
      <c r="G30" s="112"/>
      <c r="H30" s="112"/>
      <c r="I30" s="112"/>
      <c r="J30" s="112"/>
      <c r="K30" s="112"/>
    </row>
    <row r="31" spans="1:11" s="45" customFormat="1">
      <c r="A31" s="463">
        <v>81</v>
      </c>
      <c r="B31" s="36" t="s">
        <v>405</v>
      </c>
      <c r="C31" s="41">
        <v>14918.5</v>
      </c>
      <c r="D31" s="41">
        <v>0</v>
      </c>
      <c r="E31" s="15">
        <v>174546.45000000004</v>
      </c>
      <c r="F31" s="457">
        <v>-159627.95000000004</v>
      </c>
      <c r="G31" s="112"/>
      <c r="H31" s="112"/>
      <c r="I31" s="112"/>
      <c r="J31" s="112"/>
      <c r="K31" s="112"/>
    </row>
    <row r="32" spans="1:11" s="45" customFormat="1">
      <c r="A32" s="463">
        <v>82</v>
      </c>
      <c r="B32" s="36" t="s">
        <v>406</v>
      </c>
      <c r="C32" s="41">
        <v>264281.22749999998</v>
      </c>
      <c r="D32" s="41">
        <v>0</v>
      </c>
      <c r="E32" s="15">
        <v>139070.25700000001</v>
      </c>
      <c r="F32" s="457">
        <v>125210.97049999997</v>
      </c>
      <c r="G32" s="112"/>
      <c r="H32" s="112"/>
      <c r="I32" s="112"/>
      <c r="J32" s="112"/>
      <c r="K32" s="112"/>
    </row>
    <row r="33" spans="1:11" s="45" customFormat="1">
      <c r="A33" s="463">
        <v>86</v>
      </c>
      <c r="B33" s="36" t="s">
        <v>407</v>
      </c>
      <c r="C33" s="41">
        <v>395340.24999999994</v>
      </c>
      <c r="D33" s="41">
        <v>0</v>
      </c>
      <c r="E33" s="15">
        <v>1145278.3265000002</v>
      </c>
      <c r="F33" s="457">
        <v>-749938.0765000002</v>
      </c>
      <c r="G33" s="112"/>
      <c r="H33" s="112"/>
      <c r="I33" s="112"/>
      <c r="J33" s="112"/>
      <c r="K33" s="112"/>
    </row>
    <row r="34" spans="1:11" s="45" customFormat="1">
      <c r="A34" s="463">
        <v>90</v>
      </c>
      <c r="B34" s="36" t="s">
        <v>408</v>
      </c>
      <c r="C34" s="41">
        <v>23869.600000000002</v>
      </c>
      <c r="D34" s="41">
        <v>0</v>
      </c>
      <c r="E34" s="15">
        <v>31328.850000000002</v>
      </c>
      <c r="F34" s="457">
        <v>-7459.25</v>
      </c>
      <c r="G34" s="112"/>
      <c r="H34" s="112"/>
      <c r="I34" s="112"/>
      <c r="J34" s="112"/>
      <c r="K34" s="112"/>
    </row>
    <row r="35" spans="1:11" s="45" customFormat="1">
      <c r="A35" s="463">
        <v>91</v>
      </c>
      <c r="B35" s="36" t="s">
        <v>409</v>
      </c>
      <c r="C35" s="41">
        <v>5933982.5599999987</v>
      </c>
      <c r="D35" s="41">
        <v>0</v>
      </c>
      <c r="E35" s="15">
        <v>97625748.004099935</v>
      </c>
      <c r="F35" s="457">
        <v>-91691765.444099933</v>
      </c>
      <c r="G35" s="112"/>
      <c r="H35" s="112"/>
      <c r="I35" s="112"/>
      <c r="J35" s="112"/>
      <c r="K35" s="112"/>
    </row>
    <row r="36" spans="1:11" s="45" customFormat="1">
      <c r="A36" s="463">
        <v>92</v>
      </c>
      <c r="B36" s="36" t="s">
        <v>410</v>
      </c>
      <c r="C36" s="41">
        <v>4145627.3724999987</v>
      </c>
      <c r="D36" s="41">
        <v>0</v>
      </c>
      <c r="E36" s="15">
        <v>9992961.7926500086</v>
      </c>
      <c r="F36" s="457">
        <v>-5847334.4201500099</v>
      </c>
      <c r="G36" s="112"/>
      <c r="H36" s="112"/>
      <c r="I36" s="112"/>
      <c r="J36" s="112"/>
      <c r="K36" s="112"/>
    </row>
    <row r="37" spans="1:11" s="45" customFormat="1">
      <c r="A37" s="463">
        <v>97</v>
      </c>
      <c r="B37" s="36" t="s">
        <v>411</v>
      </c>
      <c r="C37" s="41">
        <v>123898.1425</v>
      </c>
      <c r="D37" s="41">
        <v>0</v>
      </c>
      <c r="E37" s="15">
        <v>147051.6545</v>
      </c>
      <c r="F37" s="457">
        <v>-23153.512000000002</v>
      </c>
      <c r="G37" s="112"/>
      <c r="H37" s="112"/>
      <c r="I37" s="112"/>
      <c r="J37" s="112"/>
      <c r="K37" s="112"/>
    </row>
    <row r="38" spans="1:11" s="45" customFormat="1">
      <c r="A38" s="463">
        <v>98</v>
      </c>
      <c r="B38" s="36" t="s">
        <v>412</v>
      </c>
      <c r="C38" s="41">
        <v>1144472.7275</v>
      </c>
      <c r="D38" s="41">
        <v>0</v>
      </c>
      <c r="E38" s="15">
        <v>3036681.5609000004</v>
      </c>
      <c r="F38" s="457">
        <v>-1892208.8334000004</v>
      </c>
      <c r="G38" s="112"/>
      <c r="H38" s="112"/>
      <c r="I38" s="112"/>
      <c r="J38" s="112"/>
      <c r="K38" s="112"/>
    </row>
    <row r="39" spans="1:11" s="45" customFormat="1">
      <c r="A39" s="463">
        <v>102</v>
      </c>
      <c r="B39" s="36" t="s">
        <v>413</v>
      </c>
      <c r="C39" s="41">
        <v>303218.51250000001</v>
      </c>
      <c r="D39" s="41">
        <v>0</v>
      </c>
      <c r="E39" s="15">
        <v>101445.80000000002</v>
      </c>
      <c r="F39" s="457">
        <v>201772.71249999999</v>
      </c>
      <c r="G39" s="112"/>
      <c r="H39" s="112"/>
      <c r="I39" s="112"/>
      <c r="J39" s="112"/>
      <c r="K39" s="112"/>
    </row>
    <row r="40" spans="1:11" s="45" customFormat="1">
      <c r="A40" s="463">
        <v>103</v>
      </c>
      <c r="B40" s="36" t="s">
        <v>414</v>
      </c>
      <c r="C40" s="41">
        <v>61165.850000000006</v>
      </c>
      <c r="D40" s="41">
        <v>0</v>
      </c>
      <c r="E40" s="15">
        <v>89511</v>
      </c>
      <c r="F40" s="457">
        <v>-28345.149999999994</v>
      </c>
      <c r="G40" s="112"/>
      <c r="H40" s="112"/>
      <c r="I40" s="112"/>
      <c r="J40" s="112"/>
      <c r="K40" s="112"/>
    </row>
    <row r="41" spans="1:11" s="45" customFormat="1">
      <c r="A41" s="463">
        <v>105</v>
      </c>
      <c r="B41" s="36" t="s">
        <v>415</v>
      </c>
      <c r="C41" s="41">
        <v>47739.200000000004</v>
      </c>
      <c r="D41" s="41">
        <v>0</v>
      </c>
      <c r="E41" s="15">
        <v>34312.550000000003</v>
      </c>
      <c r="F41" s="457">
        <v>13426.650000000001</v>
      </c>
      <c r="G41" s="112"/>
      <c r="H41" s="112"/>
      <c r="I41" s="112"/>
      <c r="J41" s="112"/>
      <c r="K41" s="112"/>
    </row>
    <row r="42" spans="1:11" s="45" customFormat="1">
      <c r="A42" s="463">
        <v>106</v>
      </c>
      <c r="B42" s="36" t="s">
        <v>416</v>
      </c>
      <c r="C42" s="41">
        <v>1053693.6550000003</v>
      </c>
      <c r="D42" s="41">
        <v>0</v>
      </c>
      <c r="E42" s="15">
        <v>1187989.9920000003</v>
      </c>
      <c r="F42" s="457">
        <v>-134296.33700000006</v>
      </c>
      <c r="G42" s="112"/>
      <c r="H42" s="112"/>
      <c r="I42" s="112"/>
      <c r="J42" s="112"/>
      <c r="K42" s="112"/>
    </row>
    <row r="43" spans="1:11" s="45" customFormat="1">
      <c r="A43" s="463">
        <v>108</v>
      </c>
      <c r="B43" s="36" t="s">
        <v>417</v>
      </c>
      <c r="C43" s="41">
        <v>188122.285</v>
      </c>
      <c r="D43" s="41">
        <v>0</v>
      </c>
      <c r="E43" s="15">
        <v>287434.73949999991</v>
      </c>
      <c r="F43" s="457">
        <v>-99312.454499999905</v>
      </c>
      <c r="G43" s="112"/>
      <c r="H43" s="112"/>
      <c r="I43" s="112"/>
      <c r="J43" s="112"/>
      <c r="K43" s="112"/>
    </row>
    <row r="44" spans="1:11" s="45" customFormat="1">
      <c r="A44" s="463">
        <v>109</v>
      </c>
      <c r="B44" s="36" t="s">
        <v>418</v>
      </c>
      <c r="C44" s="41">
        <v>970821.38750000007</v>
      </c>
      <c r="D44" s="41">
        <v>0</v>
      </c>
      <c r="E44" s="15">
        <v>1216767.7785000005</v>
      </c>
      <c r="F44" s="457">
        <v>-245946.39100000041</v>
      </c>
      <c r="G44" s="112"/>
      <c r="H44" s="112"/>
      <c r="I44" s="112"/>
      <c r="J44" s="112"/>
      <c r="K44" s="112"/>
    </row>
    <row r="45" spans="1:11" s="45" customFormat="1">
      <c r="A45" s="463">
        <v>111</v>
      </c>
      <c r="B45" s="36" t="s">
        <v>419</v>
      </c>
      <c r="C45" s="41">
        <v>350957.71249999997</v>
      </c>
      <c r="D45" s="41">
        <v>0</v>
      </c>
      <c r="E45" s="15">
        <v>243395.32749999998</v>
      </c>
      <c r="F45" s="457">
        <v>107562.38499999998</v>
      </c>
      <c r="G45" s="112"/>
      <c r="H45" s="112"/>
      <c r="I45" s="112"/>
      <c r="J45" s="112"/>
      <c r="K45" s="112"/>
    </row>
    <row r="46" spans="1:11" s="45" customFormat="1">
      <c r="A46" s="463">
        <v>139</v>
      </c>
      <c r="B46" s="36" t="s">
        <v>420</v>
      </c>
      <c r="C46" s="41">
        <v>365503.24999999994</v>
      </c>
      <c r="D46" s="41">
        <v>0</v>
      </c>
      <c r="E46" s="15">
        <v>104757.70700000001</v>
      </c>
      <c r="F46" s="457">
        <v>260745.54299999995</v>
      </c>
      <c r="G46" s="112"/>
      <c r="H46" s="112"/>
      <c r="I46" s="112"/>
      <c r="J46" s="112"/>
      <c r="K46" s="112"/>
    </row>
    <row r="47" spans="1:11" s="45" customFormat="1">
      <c r="A47" s="463">
        <v>140</v>
      </c>
      <c r="B47" s="36" t="s">
        <v>421</v>
      </c>
      <c r="C47" s="41">
        <v>347899.42</v>
      </c>
      <c r="D47" s="41">
        <v>0</v>
      </c>
      <c r="E47" s="15">
        <v>494011.20900000003</v>
      </c>
      <c r="F47" s="457">
        <v>-146111.78900000005</v>
      </c>
      <c r="G47" s="112"/>
      <c r="H47" s="112"/>
      <c r="I47" s="112"/>
      <c r="J47" s="112"/>
      <c r="K47" s="112"/>
    </row>
    <row r="48" spans="1:11" s="45" customFormat="1">
      <c r="A48" s="463">
        <v>142</v>
      </c>
      <c r="B48" s="36" t="s">
        <v>422</v>
      </c>
      <c r="C48" s="41">
        <v>631276.32750000001</v>
      </c>
      <c r="D48" s="41">
        <v>0</v>
      </c>
      <c r="E48" s="15">
        <v>113380.6</v>
      </c>
      <c r="F48" s="457">
        <v>517895.72750000004</v>
      </c>
      <c r="G48" s="112"/>
      <c r="H48" s="112"/>
      <c r="I48" s="112"/>
      <c r="J48" s="112"/>
      <c r="K48" s="112"/>
    </row>
    <row r="49" spans="1:11" s="45" customFormat="1">
      <c r="A49" s="463">
        <v>143</v>
      </c>
      <c r="B49" s="36" t="s">
        <v>423</v>
      </c>
      <c r="C49" s="41">
        <v>310304.8</v>
      </c>
      <c r="D49" s="41">
        <v>0</v>
      </c>
      <c r="E49" s="15">
        <v>111963.34250000001</v>
      </c>
      <c r="F49" s="457">
        <v>198341.45749999996</v>
      </c>
      <c r="G49" s="112"/>
      <c r="H49" s="112"/>
      <c r="I49" s="112"/>
      <c r="J49" s="112"/>
      <c r="K49" s="112"/>
    </row>
    <row r="50" spans="1:11" s="45" customFormat="1">
      <c r="A50" s="463">
        <v>145</v>
      </c>
      <c r="B50" s="36" t="s">
        <v>424</v>
      </c>
      <c r="C50" s="41">
        <v>308887.54250000004</v>
      </c>
      <c r="D50" s="41">
        <v>0</v>
      </c>
      <c r="E50" s="15">
        <v>241560.35200000001</v>
      </c>
      <c r="F50" s="457">
        <v>67327.190500000026</v>
      </c>
      <c r="G50" s="112"/>
      <c r="H50" s="112"/>
      <c r="I50" s="112"/>
      <c r="J50" s="112"/>
      <c r="K50" s="112"/>
    </row>
    <row r="51" spans="1:11" s="45" customFormat="1">
      <c r="A51" s="463">
        <v>146</v>
      </c>
      <c r="B51" s="36" t="s">
        <v>425</v>
      </c>
      <c r="C51" s="41">
        <v>123898.14250000002</v>
      </c>
      <c r="D51" s="41">
        <v>0</v>
      </c>
      <c r="E51" s="15">
        <v>97044.842500000013</v>
      </c>
      <c r="F51" s="457">
        <v>26853.300000000003</v>
      </c>
      <c r="G51" s="112"/>
      <c r="H51" s="112"/>
      <c r="I51" s="112"/>
      <c r="J51" s="112"/>
      <c r="K51" s="112"/>
    </row>
    <row r="52" spans="1:11" s="45" customFormat="1">
      <c r="A52" s="463">
        <v>148</v>
      </c>
      <c r="B52" s="36" t="s">
        <v>426</v>
      </c>
      <c r="C52" s="41">
        <v>128373.6925</v>
      </c>
      <c r="D52" s="41">
        <v>0</v>
      </c>
      <c r="E52" s="15">
        <v>130715.89700000001</v>
      </c>
      <c r="F52" s="457">
        <v>-2342.2045000000071</v>
      </c>
      <c r="G52" s="112"/>
      <c r="H52" s="112"/>
      <c r="I52" s="112"/>
      <c r="J52" s="112"/>
      <c r="K52" s="112"/>
    </row>
    <row r="53" spans="1:11" s="45" customFormat="1">
      <c r="A53" s="463">
        <v>149</v>
      </c>
      <c r="B53" s="36" t="s">
        <v>427</v>
      </c>
      <c r="C53" s="41">
        <v>52214.75</v>
      </c>
      <c r="D53" s="41">
        <v>0</v>
      </c>
      <c r="E53" s="15">
        <v>2455704.4479999999</v>
      </c>
      <c r="F53" s="457">
        <v>-2403489.6979999999</v>
      </c>
      <c r="G53" s="112"/>
      <c r="H53" s="112"/>
      <c r="I53" s="112"/>
      <c r="J53" s="112"/>
      <c r="K53" s="112"/>
    </row>
    <row r="54" spans="1:11" s="45" customFormat="1">
      <c r="A54" s="463">
        <v>151</v>
      </c>
      <c r="B54" s="36" t="s">
        <v>428</v>
      </c>
      <c r="C54" s="41">
        <v>35804.400000000001</v>
      </c>
      <c r="D54" s="41">
        <v>0</v>
      </c>
      <c r="E54" s="15">
        <v>35804.400000000001</v>
      </c>
      <c r="F54" s="457">
        <v>0</v>
      </c>
      <c r="G54" s="112"/>
      <c r="H54" s="112"/>
      <c r="I54" s="112"/>
      <c r="J54" s="112"/>
      <c r="K54" s="112"/>
    </row>
    <row r="55" spans="1:11" s="45" customFormat="1">
      <c r="A55" s="463">
        <v>152</v>
      </c>
      <c r="B55" s="36" t="s">
        <v>429</v>
      </c>
      <c r="C55" s="41">
        <v>405932.38500000001</v>
      </c>
      <c r="D55" s="41">
        <v>0</v>
      </c>
      <c r="E55" s="15">
        <v>139786.345</v>
      </c>
      <c r="F55" s="457">
        <v>266146.04000000004</v>
      </c>
      <c r="G55" s="112"/>
      <c r="H55" s="112"/>
      <c r="I55" s="112"/>
      <c r="J55" s="112"/>
      <c r="K55" s="112"/>
    </row>
    <row r="56" spans="1:11" s="45" customFormat="1">
      <c r="A56" s="463">
        <v>153</v>
      </c>
      <c r="B56" s="36" t="s">
        <v>430</v>
      </c>
      <c r="C56" s="41">
        <v>356775.92750000005</v>
      </c>
      <c r="D56" s="41">
        <v>0</v>
      </c>
      <c r="E56" s="15">
        <v>1324895.5746500003</v>
      </c>
      <c r="F56" s="457">
        <v>-968119.64715000032</v>
      </c>
      <c r="G56" s="112"/>
      <c r="H56" s="112"/>
      <c r="I56" s="112"/>
      <c r="J56" s="112"/>
      <c r="K56" s="112"/>
    </row>
    <row r="57" spans="1:11" s="45" customFormat="1">
      <c r="A57" s="463">
        <v>165</v>
      </c>
      <c r="B57" s="36" t="s">
        <v>431</v>
      </c>
      <c r="C57" s="41">
        <v>729962.20500000031</v>
      </c>
      <c r="D57" s="41">
        <v>0</v>
      </c>
      <c r="E57" s="15">
        <v>442616.97649999993</v>
      </c>
      <c r="F57" s="457">
        <v>287345.22850000038</v>
      </c>
      <c r="G57" s="112"/>
      <c r="H57" s="112"/>
      <c r="I57" s="112"/>
      <c r="J57" s="112"/>
      <c r="K57" s="112"/>
    </row>
    <row r="58" spans="1:11" s="45" customFormat="1">
      <c r="A58" s="463">
        <v>167</v>
      </c>
      <c r="B58" s="36" t="s">
        <v>432</v>
      </c>
      <c r="C58" s="41">
        <v>762559.12750000006</v>
      </c>
      <c r="D58" s="41">
        <v>0</v>
      </c>
      <c r="E58" s="15">
        <v>11113357.552999999</v>
      </c>
      <c r="F58" s="457">
        <v>-10350798.4255</v>
      </c>
      <c r="G58" s="112"/>
      <c r="H58" s="112"/>
      <c r="I58" s="112"/>
      <c r="J58" s="112"/>
      <c r="K58" s="112"/>
    </row>
    <row r="59" spans="1:11" s="45" customFormat="1">
      <c r="A59" s="463">
        <v>169</v>
      </c>
      <c r="B59" s="36" t="s">
        <v>433</v>
      </c>
      <c r="C59" s="41">
        <v>190956.79999999999</v>
      </c>
      <c r="D59" s="41">
        <v>0</v>
      </c>
      <c r="E59" s="15">
        <v>114872.45000000001</v>
      </c>
      <c r="F59" s="457">
        <v>76084.349999999977</v>
      </c>
      <c r="G59" s="112"/>
      <c r="H59" s="112"/>
      <c r="I59" s="112"/>
      <c r="J59" s="112"/>
      <c r="K59" s="112"/>
    </row>
    <row r="60" spans="1:11" s="45" customFormat="1">
      <c r="A60" s="463">
        <v>171</v>
      </c>
      <c r="B60" s="36" t="s">
        <v>434</v>
      </c>
      <c r="C60" s="41">
        <v>38937.285000000003</v>
      </c>
      <c r="D60" s="41">
        <v>0</v>
      </c>
      <c r="E60" s="15">
        <v>31328.850000000002</v>
      </c>
      <c r="F60" s="457">
        <v>7608.4350000000013</v>
      </c>
      <c r="G60" s="112"/>
      <c r="H60" s="112"/>
      <c r="I60" s="112"/>
      <c r="J60" s="112"/>
      <c r="K60" s="112"/>
    </row>
    <row r="61" spans="1:11" s="45" customFormat="1">
      <c r="A61" s="463">
        <v>172</v>
      </c>
      <c r="B61" s="36" t="s">
        <v>435</v>
      </c>
      <c r="C61" s="41">
        <v>289418.90000000002</v>
      </c>
      <c r="D61" s="41">
        <v>0</v>
      </c>
      <c r="E61" s="15">
        <v>344647.18700000003</v>
      </c>
      <c r="F61" s="457">
        <v>-55228.287000000011</v>
      </c>
      <c r="G61" s="112"/>
      <c r="H61" s="112"/>
      <c r="I61" s="112"/>
      <c r="J61" s="112"/>
      <c r="K61" s="112"/>
    </row>
    <row r="62" spans="1:11" s="45" customFormat="1">
      <c r="A62" s="463">
        <v>176</v>
      </c>
      <c r="B62" s="36" t="s">
        <v>436</v>
      </c>
      <c r="C62" s="41">
        <v>71608.800000000003</v>
      </c>
      <c r="D62" s="41">
        <v>0</v>
      </c>
      <c r="E62" s="15">
        <v>332831.73499999999</v>
      </c>
      <c r="F62" s="457">
        <v>-261222.935</v>
      </c>
      <c r="G62" s="112"/>
      <c r="H62" s="112"/>
      <c r="I62" s="112"/>
      <c r="J62" s="112"/>
      <c r="K62" s="112"/>
    </row>
    <row r="63" spans="1:11" s="45" customFormat="1">
      <c r="A63" s="463">
        <v>177</v>
      </c>
      <c r="B63" s="36" t="s">
        <v>437</v>
      </c>
      <c r="C63" s="41">
        <v>180588.44249999998</v>
      </c>
      <c r="D63" s="41">
        <v>0</v>
      </c>
      <c r="E63" s="15">
        <v>84453.628500000006</v>
      </c>
      <c r="F63" s="457">
        <v>96134.813999999969</v>
      </c>
      <c r="G63" s="112"/>
      <c r="H63" s="112"/>
      <c r="I63" s="112"/>
      <c r="J63" s="112"/>
      <c r="K63" s="112"/>
    </row>
    <row r="64" spans="1:11" s="45" customFormat="1">
      <c r="A64" s="463">
        <v>178</v>
      </c>
      <c r="B64" s="36" t="s">
        <v>438</v>
      </c>
      <c r="C64" s="41">
        <v>147916.92750000002</v>
      </c>
      <c r="D64" s="41">
        <v>0</v>
      </c>
      <c r="E64" s="15">
        <v>130566.71200000001</v>
      </c>
      <c r="F64" s="457">
        <v>17350.215500000006</v>
      </c>
      <c r="G64" s="112"/>
      <c r="H64" s="112"/>
      <c r="I64" s="112"/>
      <c r="J64" s="112"/>
      <c r="K64" s="112"/>
    </row>
    <row r="65" spans="1:11" s="45" customFormat="1">
      <c r="A65" s="463">
        <v>179</v>
      </c>
      <c r="B65" s="36" t="s">
        <v>439</v>
      </c>
      <c r="C65" s="41">
        <v>1219811.1525000005</v>
      </c>
      <c r="D65" s="41">
        <v>0</v>
      </c>
      <c r="E65" s="15">
        <v>11995185.612450004</v>
      </c>
      <c r="F65" s="457">
        <v>-10775374.459950004</v>
      </c>
      <c r="G65" s="112"/>
      <c r="H65" s="112"/>
      <c r="I65" s="112"/>
      <c r="J65" s="112"/>
      <c r="K65" s="112"/>
    </row>
    <row r="66" spans="1:11" s="45" customFormat="1">
      <c r="A66" s="463">
        <v>181</v>
      </c>
      <c r="B66" s="36" t="s">
        <v>440</v>
      </c>
      <c r="C66" s="41">
        <v>104429.50000000001</v>
      </c>
      <c r="D66" s="41">
        <v>0</v>
      </c>
      <c r="E66" s="15">
        <v>38788.100000000006</v>
      </c>
      <c r="F66" s="457">
        <v>65641.400000000009</v>
      </c>
      <c r="G66" s="112"/>
      <c r="H66" s="112"/>
      <c r="I66" s="112"/>
      <c r="J66" s="112"/>
      <c r="K66" s="112"/>
    </row>
    <row r="67" spans="1:11" s="45" customFormat="1">
      <c r="A67" s="463">
        <v>182</v>
      </c>
      <c r="B67" s="36" t="s">
        <v>441</v>
      </c>
      <c r="C67" s="41">
        <v>227581.71749999997</v>
      </c>
      <c r="D67" s="41">
        <v>0</v>
      </c>
      <c r="E67" s="15">
        <v>477436.75549999997</v>
      </c>
      <c r="F67" s="457">
        <v>-249855.038</v>
      </c>
      <c r="G67" s="112"/>
      <c r="H67" s="112"/>
      <c r="I67" s="112"/>
      <c r="J67" s="112"/>
      <c r="K67" s="112"/>
    </row>
    <row r="68" spans="1:11" s="45" customFormat="1">
      <c r="A68" s="463">
        <v>186</v>
      </c>
      <c r="B68" s="36" t="s">
        <v>442</v>
      </c>
      <c r="C68" s="41">
        <v>953217.55750000011</v>
      </c>
      <c r="D68" s="41">
        <v>0</v>
      </c>
      <c r="E68" s="15">
        <v>3518247.7572000003</v>
      </c>
      <c r="F68" s="457">
        <v>-2565030.1997000002</v>
      </c>
      <c r="G68" s="112"/>
      <c r="H68" s="112"/>
      <c r="I68" s="112"/>
      <c r="J68" s="112"/>
      <c r="K68" s="112"/>
    </row>
    <row r="69" spans="1:11" s="45" customFormat="1">
      <c r="A69" s="463">
        <v>202</v>
      </c>
      <c r="B69" s="36" t="s">
        <v>443</v>
      </c>
      <c r="C69" s="41">
        <v>1397415.8950000003</v>
      </c>
      <c r="D69" s="41">
        <v>0</v>
      </c>
      <c r="E69" s="15">
        <v>3790680.4530999996</v>
      </c>
      <c r="F69" s="457">
        <v>-2393264.5580999991</v>
      </c>
      <c r="G69" s="112"/>
      <c r="H69" s="112"/>
      <c r="I69" s="112"/>
      <c r="J69" s="112"/>
      <c r="K69" s="112"/>
    </row>
    <row r="70" spans="1:11" s="45" customFormat="1">
      <c r="A70" s="463">
        <v>204</v>
      </c>
      <c r="B70" s="36" t="s">
        <v>444</v>
      </c>
      <c r="C70" s="41">
        <v>41771.800000000003</v>
      </c>
      <c r="D70" s="41">
        <v>0</v>
      </c>
      <c r="E70" s="15">
        <v>872668.10045000014</v>
      </c>
      <c r="F70" s="457">
        <v>-830896.3004500001</v>
      </c>
      <c r="G70" s="112"/>
      <c r="H70" s="112"/>
      <c r="I70" s="112"/>
      <c r="J70" s="112"/>
      <c r="K70" s="112"/>
    </row>
    <row r="71" spans="1:11" s="45" customFormat="1">
      <c r="A71" s="463">
        <v>205</v>
      </c>
      <c r="B71" s="36" t="s">
        <v>445</v>
      </c>
      <c r="C71" s="41">
        <v>378333.16000000003</v>
      </c>
      <c r="D71" s="41">
        <v>0</v>
      </c>
      <c r="E71" s="15">
        <v>664455.07149999996</v>
      </c>
      <c r="F71" s="457">
        <v>-286121.91149999993</v>
      </c>
      <c r="G71" s="112"/>
      <c r="H71" s="112"/>
      <c r="I71" s="112"/>
      <c r="J71" s="112"/>
      <c r="K71" s="112"/>
    </row>
    <row r="72" spans="1:11" s="45" customFormat="1">
      <c r="A72" s="463">
        <v>208</v>
      </c>
      <c r="B72" s="36" t="s">
        <v>446</v>
      </c>
      <c r="C72" s="41">
        <v>146499.67000000001</v>
      </c>
      <c r="D72" s="41">
        <v>0</v>
      </c>
      <c r="E72" s="15">
        <v>167146.87400000001</v>
      </c>
      <c r="F72" s="457">
        <v>-20647.203999999998</v>
      </c>
      <c r="G72" s="112"/>
      <c r="H72" s="112"/>
      <c r="I72" s="112"/>
      <c r="J72" s="112"/>
      <c r="K72" s="112"/>
    </row>
    <row r="73" spans="1:11" s="45" customFormat="1">
      <c r="A73" s="463">
        <v>211</v>
      </c>
      <c r="B73" s="36" t="s">
        <v>447</v>
      </c>
      <c r="C73" s="41">
        <v>834317.11249999993</v>
      </c>
      <c r="D73" s="41">
        <v>0</v>
      </c>
      <c r="E73" s="15">
        <v>1986704.1042500006</v>
      </c>
      <c r="F73" s="457">
        <v>-1152386.9917500005</v>
      </c>
      <c r="G73" s="112"/>
      <c r="H73" s="112"/>
      <c r="I73" s="112"/>
      <c r="J73" s="112"/>
      <c r="K73" s="112"/>
    </row>
    <row r="74" spans="1:11" s="45" customFormat="1">
      <c r="A74" s="463">
        <v>213</v>
      </c>
      <c r="B74" s="36" t="s">
        <v>448</v>
      </c>
      <c r="C74" s="41">
        <v>29837</v>
      </c>
      <c r="D74" s="41">
        <v>0</v>
      </c>
      <c r="E74" s="15">
        <v>144739.28700000001</v>
      </c>
      <c r="F74" s="457">
        <v>-114902.28700000001</v>
      </c>
      <c r="G74" s="112"/>
      <c r="H74" s="112"/>
      <c r="I74" s="112"/>
      <c r="J74" s="112"/>
      <c r="K74" s="112"/>
    </row>
    <row r="75" spans="1:11" s="45" customFormat="1">
      <c r="A75" s="463">
        <v>214</v>
      </c>
      <c r="B75" s="36" t="s">
        <v>449</v>
      </c>
      <c r="C75" s="41">
        <v>403097.86999999994</v>
      </c>
      <c r="D75" s="41">
        <v>0</v>
      </c>
      <c r="E75" s="15">
        <v>207590.92750000002</v>
      </c>
      <c r="F75" s="457">
        <v>195506.94249999992</v>
      </c>
      <c r="G75" s="112"/>
      <c r="H75" s="112"/>
      <c r="I75" s="112"/>
      <c r="J75" s="112"/>
      <c r="K75" s="112"/>
    </row>
    <row r="76" spans="1:11" s="45" customFormat="1">
      <c r="A76" s="463">
        <v>216</v>
      </c>
      <c r="B76" s="36" t="s">
        <v>450</v>
      </c>
      <c r="C76" s="41">
        <v>85035.45</v>
      </c>
      <c r="D76" s="41">
        <v>0</v>
      </c>
      <c r="E76" s="15">
        <v>19394.050000000003</v>
      </c>
      <c r="F76" s="457">
        <v>65641.399999999994</v>
      </c>
      <c r="G76" s="112"/>
      <c r="H76" s="112"/>
      <c r="I76" s="112"/>
      <c r="J76" s="112"/>
      <c r="K76" s="112"/>
    </row>
    <row r="77" spans="1:11" s="45" customFormat="1">
      <c r="A77" s="463">
        <v>217</v>
      </c>
      <c r="B77" s="36" t="s">
        <v>451</v>
      </c>
      <c r="C77" s="41">
        <v>34387.142500000002</v>
      </c>
      <c r="D77" s="41">
        <v>0</v>
      </c>
      <c r="E77" s="15">
        <v>55347.635000000002</v>
      </c>
      <c r="F77" s="457">
        <v>-20960.4925</v>
      </c>
      <c r="G77" s="112"/>
      <c r="H77" s="112"/>
      <c r="I77" s="112"/>
      <c r="J77" s="112"/>
      <c r="K77" s="112"/>
    </row>
    <row r="78" spans="1:11" s="45" customFormat="1">
      <c r="A78" s="463">
        <v>218</v>
      </c>
      <c r="B78" s="36" t="s">
        <v>452</v>
      </c>
      <c r="C78" s="41">
        <v>34387.142500000002</v>
      </c>
      <c r="D78" s="41">
        <v>0</v>
      </c>
      <c r="E78" s="15">
        <v>359535.85</v>
      </c>
      <c r="F78" s="457">
        <v>-325148.70749999996</v>
      </c>
      <c r="G78" s="112"/>
      <c r="H78" s="112"/>
      <c r="I78" s="112"/>
      <c r="J78" s="112"/>
      <c r="K78" s="112"/>
    </row>
    <row r="79" spans="1:11" s="45" customFormat="1">
      <c r="A79" s="463">
        <v>224</v>
      </c>
      <c r="B79" s="36" t="s">
        <v>453</v>
      </c>
      <c r="C79" s="41">
        <v>432934.87</v>
      </c>
      <c r="D79" s="41">
        <v>0</v>
      </c>
      <c r="E79" s="15">
        <v>111306.92850000001</v>
      </c>
      <c r="F79" s="457">
        <v>321627.94149999996</v>
      </c>
      <c r="G79" s="112"/>
      <c r="H79" s="112"/>
      <c r="I79" s="112"/>
      <c r="J79" s="112"/>
      <c r="K79" s="112"/>
    </row>
    <row r="80" spans="1:11" s="45" customFormat="1">
      <c r="A80" s="463">
        <v>226</v>
      </c>
      <c r="B80" s="36" t="s">
        <v>454</v>
      </c>
      <c r="C80" s="41">
        <v>70191.54250000001</v>
      </c>
      <c r="D80" s="41">
        <v>0</v>
      </c>
      <c r="E80" s="15">
        <v>38862.692500000005</v>
      </c>
      <c r="F80" s="457">
        <v>31328.850000000006</v>
      </c>
      <c r="G80" s="112"/>
      <c r="H80" s="112"/>
      <c r="I80" s="112"/>
      <c r="J80" s="112"/>
      <c r="K80" s="112"/>
    </row>
    <row r="81" spans="1:11" s="45" customFormat="1">
      <c r="A81" s="463">
        <v>230</v>
      </c>
      <c r="B81" s="36" t="s">
        <v>455</v>
      </c>
      <c r="C81" s="41">
        <v>104429.50000000001</v>
      </c>
      <c r="D81" s="41">
        <v>0</v>
      </c>
      <c r="E81" s="15">
        <v>33417.440000000002</v>
      </c>
      <c r="F81" s="457">
        <v>71012.060000000012</v>
      </c>
      <c r="G81" s="112"/>
      <c r="H81" s="112"/>
      <c r="I81" s="112"/>
      <c r="J81" s="112"/>
      <c r="K81" s="112"/>
    </row>
    <row r="82" spans="1:11" s="45" customFormat="1">
      <c r="A82" s="463">
        <v>231</v>
      </c>
      <c r="B82" s="36" t="s">
        <v>456</v>
      </c>
      <c r="C82" s="41">
        <v>101520.3925</v>
      </c>
      <c r="D82" s="41">
        <v>0</v>
      </c>
      <c r="E82" s="15">
        <v>301353.7</v>
      </c>
      <c r="F82" s="457">
        <v>-199833.3075</v>
      </c>
      <c r="G82" s="112"/>
      <c r="H82" s="112"/>
      <c r="I82" s="112"/>
      <c r="J82" s="112"/>
      <c r="K82" s="112"/>
    </row>
    <row r="83" spans="1:11" s="45" customFormat="1">
      <c r="A83" s="463">
        <v>232</v>
      </c>
      <c r="B83" s="36" t="s">
        <v>457</v>
      </c>
      <c r="C83" s="41">
        <v>180513.84999999998</v>
      </c>
      <c r="D83" s="41">
        <v>0</v>
      </c>
      <c r="E83" s="15">
        <v>237353.33499999996</v>
      </c>
      <c r="F83" s="457">
        <v>-56839.484999999986</v>
      </c>
      <c r="G83" s="112"/>
      <c r="H83" s="112"/>
      <c r="I83" s="112"/>
      <c r="J83" s="112"/>
      <c r="K83" s="112"/>
    </row>
    <row r="84" spans="1:11" s="45" customFormat="1">
      <c r="A84" s="463">
        <v>233</v>
      </c>
      <c r="B84" s="36" t="s">
        <v>458</v>
      </c>
      <c r="C84" s="41">
        <v>291209.12</v>
      </c>
      <c r="D84" s="41">
        <v>0</v>
      </c>
      <c r="E84" s="15">
        <v>358864.51749999996</v>
      </c>
      <c r="F84" s="457">
        <v>-67655.397499999963</v>
      </c>
      <c r="G84" s="112"/>
      <c r="H84" s="112"/>
      <c r="I84" s="112"/>
      <c r="J84" s="112"/>
      <c r="K84" s="112"/>
    </row>
    <row r="85" spans="1:11" s="45" customFormat="1">
      <c r="A85" s="463">
        <v>235</v>
      </c>
      <c r="B85" s="36" t="s">
        <v>459</v>
      </c>
      <c r="C85" s="41">
        <v>3499954.6924999999</v>
      </c>
      <c r="D85" s="41">
        <v>0</v>
      </c>
      <c r="E85" s="15">
        <v>1233139.3404000001</v>
      </c>
      <c r="F85" s="457">
        <v>2266815.3520999998</v>
      </c>
      <c r="G85" s="112"/>
      <c r="H85" s="112"/>
      <c r="I85" s="112"/>
      <c r="J85" s="112"/>
      <c r="K85" s="112"/>
    </row>
    <row r="86" spans="1:11" s="45" customFormat="1">
      <c r="A86" s="463">
        <v>236</v>
      </c>
      <c r="B86" s="36" t="s">
        <v>460</v>
      </c>
      <c r="C86" s="41">
        <v>355284.07750000001</v>
      </c>
      <c r="D86" s="41">
        <v>0</v>
      </c>
      <c r="E86" s="15">
        <v>54482.362000000008</v>
      </c>
      <c r="F86" s="457">
        <v>300801.71549999999</v>
      </c>
      <c r="G86" s="112"/>
      <c r="H86" s="112"/>
      <c r="I86" s="112"/>
      <c r="J86" s="112"/>
      <c r="K86" s="112"/>
    </row>
    <row r="87" spans="1:11" s="45" customFormat="1">
      <c r="A87" s="463">
        <v>239</v>
      </c>
      <c r="B87" s="36" t="s">
        <v>461</v>
      </c>
      <c r="C87" s="41">
        <v>34312.550000000003</v>
      </c>
      <c r="D87" s="41">
        <v>0</v>
      </c>
      <c r="E87" s="15">
        <v>30612.762000000002</v>
      </c>
      <c r="F87" s="457">
        <v>3699.7880000000005</v>
      </c>
      <c r="G87" s="112"/>
      <c r="H87" s="112"/>
      <c r="I87" s="112"/>
      <c r="J87" s="112"/>
      <c r="K87" s="112"/>
    </row>
    <row r="88" spans="1:11" s="45" customFormat="1">
      <c r="A88" s="463">
        <v>240</v>
      </c>
      <c r="B88" s="36" t="s">
        <v>462</v>
      </c>
      <c r="C88" s="41">
        <v>250854.57750000001</v>
      </c>
      <c r="D88" s="41">
        <v>0</v>
      </c>
      <c r="E88" s="15">
        <v>440050.99449999997</v>
      </c>
      <c r="F88" s="457">
        <v>-189196.41699999996</v>
      </c>
      <c r="G88" s="112"/>
      <c r="H88" s="112"/>
      <c r="I88" s="112"/>
      <c r="J88" s="112"/>
      <c r="K88" s="112"/>
    </row>
    <row r="89" spans="1:11" s="45" customFormat="1">
      <c r="A89" s="463">
        <v>241</v>
      </c>
      <c r="B89" s="36" t="s">
        <v>463</v>
      </c>
      <c r="C89" s="41">
        <v>318062.42000000004</v>
      </c>
      <c r="D89" s="41">
        <v>0</v>
      </c>
      <c r="E89" s="15">
        <v>144709.45000000001</v>
      </c>
      <c r="F89" s="457">
        <v>173352.97000000003</v>
      </c>
      <c r="G89" s="112"/>
      <c r="H89" s="112"/>
      <c r="I89" s="112"/>
      <c r="J89" s="112"/>
      <c r="K89" s="112"/>
    </row>
    <row r="90" spans="1:11" s="45" customFormat="1">
      <c r="A90" s="463">
        <v>244</v>
      </c>
      <c r="B90" s="36" t="s">
        <v>464</v>
      </c>
      <c r="C90" s="41">
        <v>596814.59250000003</v>
      </c>
      <c r="D90" s="41">
        <v>0</v>
      </c>
      <c r="E90" s="15">
        <v>487576.85995000007</v>
      </c>
      <c r="F90" s="457">
        <v>109237.73254999996</v>
      </c>
      <c r="G90" s="112"/>
      <c r="H90" s="112"/>
      <c r="I90" s="112"/>
      <c r="J90" s="112"/>
      <c r="K90" s="112"/>
    </row>
    <row r="91" spans="1:11" s="45" customFormat="1">
      <c r="A91" s="463">
        <v>245</v>
      </c>
      <c r="B91" s="36" t="s">
        <v>465</v>
      </c>
      <c r="C91" s="41">
        <v>719519.255</v>
      </c>
      <c r="D91" s="41">
        <v>0</v>
      </c>
      <c r="E91" s="15">
        <v>1926610.8944000003</v>
      </c>
      <c r="F91" s="457">
        <v>-1207091.6394000002</v>
      </c>
      <c r="G91" s="112"/>
      <c r="H91" s="112"/>
      <c r="I91" s="112"/>
      <c r="J91" s="112"/>
      <c r="K91" s="112"/>
    </row>
    <row r="92" spans="1:11" s="45" customFormat="1">
      <c r="A92" s="463">
        <v>249</v>
      </c>
      <c r="B92" s="36" t="s">
        <v>466</v>
      </c>
      <c r="C92" s="41">
        <v>137324.79249999998</v>
      </c>
      <c r="D92" s="41">
        <v>0</v>
      </c>
      <c r="E92" s="15">
        <v>174680.71649999998</v>
      </c>
      <c r="F92" s="457">
        <v>-37355.923999999999</v>
      </c>
      <c r="G92" s="112"/>
      <c r="H92" s="112"/>
      <c r="I92" s="112"/>
      <c r="J92" s="112"/>
      <c r="K92" s="112"/>
    </row>
    <row r="93" spans="1:11" s="45" customFormat="1">
      <c r="A93" s="463">
        <v>250</v>
      </c>
      <c r="B93" s="36" t="s">
        <v>467</v>
      </c>
      <c r="C93" s="41">
        <v>55347.635000000002</v>
      </c>
      <c r="D93" s="41">
        <v>0</v>
      </c>
      <c r="E93" s="15">
        <v>11934.800000000001</v>
      </c>
      <c r="F93" s="457">
        <v>43412.834999999999</v>
      </c>
      <c r="G93" s="112"/>
      <c r="H93" s="112"/>
      <c r="I93" s="112"/>
      <c r="J93" s="112"/>
      <c r="K93" s="112"/>
    </row>
    <row r="94" spans="1:11" s="45" customFormat="1">
      <c r="A94" s="463">
        <v>256</v>
      </c>
      <c r="B94" s="36" t="s">
        <v>468</v>
      </c>
      <c r="C94" s="41">
        <v>118005.33500000001</v>
      </c>
      <c r="D94" s="41">
        <v>0</v>
      </c>
      <c r="E94" s="15">
        <v>0</v>
      </c>
      <c r="F94" s="457">
        <v>118005.33500000001</v>
      </c>
      <c r="G94" s="112"/>
      <c r="H94" s="112"/>
      <c r="I94" s="112"/>
      <c r="J94" s="112"/>
      <c r="K94" s="112"/>
    </row>
    <row r="95" spans="1:11" s="45" customFormat="1">
      <c r="A95" s="463">
        <v>257</v>
      </c>
      <c r="B95" s="36" t="s">
        <v>469</v>
      </c>
      <c r="C95" s="41">
        <v>1218020.9325000001</v>
      </c>
      <c r="D95" s="41">
        <v>0</v>
      </c>
      <c r="E95" s="15">
        <v>1768489.7129000004</v>
      </c>
      <c r="F95" s="457">
        <v>-550468.78040000028</v>
      </c>
      <c r="G95" s="112"/>
      <c r="H95" s="112"/>
      <c r="I95" s="112"/>
      <c r="J95" s="112"/>
      <c r="K95" s="112"/>
    </row>
    <row r="96" spans="1:11" s="45" customFormat="1">
      <c r="A96" s="463">
        <v>260</v>
      </c>
      <c r="B96" s="36" t="s">
        <v>470</v>
      </c>
      <c r="C96" s="41">
        <v>95776.77</v>
      </c>
      <c r="D96" s="41">
        <v>0</v>
      </c>
      <c r="E96" s="15">
        <v>137324.79250000001</v>
      </c>
      <c r="F96" s="457">
        <v>-41548.022500000006</v>
      </c>
      <c r="G96" s="112"/>
      <c r="H96" s="112"/>
      <c r="I96" s="112"/>
      <c r="J96" s="112"/>
      <c r="K96" s="112"/>
    </row>
    <row r="97" spans="1:11" s="45" customFormat="1">
      <c r="A97" s="463">
        <v>261</v>
      </c>
      <c r="B97" s="36" t="s">
        <v>471</v>
      </c>
      <c r="C97" s="41">
        <v>168802.82750000001</v>
      </c>
      <c r="D97" s="41">
        <v>0</v>
      </c>
      <c r="E97" s="15">
        <v>198117.68</v>
      </c>
      <c r="F97" s="457">
        <v>-29314.852499999979</v>
      </c>
      <c r="G97" s="112"/>
      <c r="H97" s="112"/>
      <c r="I97" s="112"/>
      <c r="J97" s="112"/>
      <c r="K97" s="112"/>
    </row>
    <row r="98" spans="1:11" s="45" customFormat="1">
      <c r="A98" s="463">
        <v>263</v>
      </c>
      <c r="B98" s="36" t="s">
        <v>472</v>
      </c>
      <c r="C98" s="41">
        <v>289642.67749999993</v>
      </c>
      <c r="D98" s="41">
        <v>0</v>
      </c>
      <c r="E98" s="15">
        <v>119422.59250000001</v>
      </c>
      <c r="F98" s="457">
        <v>170220.0849999999</v>
      </c>
      <c r="G98" s="112"/>
      <c r="H98" s="112"/>
      <c r="I98" s="112"/>
      <c r="J98" s="112"/>
      <c r="K98" s="112"/>
    </row>
    <row r="99" spans="1:11" s="45" customFormat="1">
      <c r="A99" s="463">
        <v>265</v>
      </c>
      <c r="B99" s="36" t="s">
        <v>473</v>
      </c>
      <c r="C99" s="41">
        <v>0</v>
      </c>
      <c r="D99" s="41">
        <v>0</v>
      </c>
      <c r="E99" s="15">
        <v>77576.2</v>
      </c>
      <c r="F99" s="457">
        <v>-77576.2</v>
      </c>
      <c r="G99" s="112"/>
      <c r="H99" s="112"/>
      <c r="I99" s="112"/>
      <c r="J99" s="112"/>
      <c r="K99" s="112"/>
    </row>
    <row r="100" spans="1:11" s="45" customFormat="1">
      <c r="A100" s="463">
        <v>271</v>
      </c>
      <c r="B100" s="36" t="s">
        <v>474</v>
      </c>
      <c r="C100" s="41">
        <v>262640.19249999995</v>
      </c>
      <c r="D100" s="41">
        <v>0</v>
      </c>
      <c r="E100" s="15">
        <v>243122.31894999999</v>
      </c>
      <c r="F100" s="457">
        <v>19517.87354999996</v>
      </c>
      <c r="G100" s="112"/>
      <c r="H100" s="112"/>
      <c r="I100" s="112"/>
      <c r="J100" s="112"/>
      <c r="K100" s="112"/>
    </row>
    <row r="101" spans="1:11" s="45" customFormat="1">
      <c r="A101" s="463">
        <v>272</v>
      </c>
      <c r="B101" s="36" t="s">
        <v>475</v>
      </c>
      <c r="C101" s="41">
        <v>686027.22250000015</v>
      </c>
      <c r="D101" s="41">
        <v>0</v>
      </c>
      <c r="E101" s="15">
        <v>670139.02</v>
      </c>
      <c r="F101" s="457">
        <v>15888.20250000013</v>
      </c>
      <c r="G101" s="112"/>
      <c r="H101" s="112"/>
      <c r="I101" s="112"/>
      <c r="J101" s="112"/>
      <c r="K101" s="112"/>
    </row>
    <row r="102" spans="1:11" s="45" customFormat="1">
      <c r="A102" s="463">
        <v>273</v>
      </c>
      <c r="B102" s="36" t="s">
        <v>476</v>
      </c>
      <c r="C102" s="41">
        <v>206248.26250000001</v>
      </c>
      <c r="D102" s="41">
        <v>0</v>
      </c>
      <c r="E102" s="15">
        <v>35088.312000000005</v>
      </c>
      <c r="F102" s="457">
        <v>171159.95050000001</v>
      </c>
      <c r="G102" s="112"/>
      <c r="H102" s="112"/>
      <c r="I102" s="112"/>
      <c r="J102" s="112"/>
      <c r="K102" s="112"/>
    </row>
    <row r="103" spans="1:11" s="45" customFormat="1">
      <c r="A103" s="463">
        <v>275</v>
      </c>
      <c r="B103" s="36" t="s">
        <v>477</v>
      </c>
      <c r="C103" s="41">
        <v>53781.192500000005</v>
      </c>
      <c r="D103" s="41">
        <v>0</v>
      </c>
      <c r="E103" s="15">
        <v>54482.362000000008</v>
      </c>
      <c r="F103" s="457">
        <v>-701.16950000000361</v>
      </c>
      <c r="G103" s="112"/>
      <c r="H103" s="112"/>
      <c r="I103" s="112"/>
      <c r="J103" s="112"/>
      <c r="K103" s="112"/>
    </row>
    <row r="104" spans="1:11" s="45" customFormat="1">
      <c r="A104" s="463">
        <v>276</v>
      </c>
      <c r="B104" s="36" t="s">
        <v>478</v>
      </c>
      <c r="C104" s="41">
        <v>468664.67749999999</v>
      </c>
      <c r="D104" s="41">
        <v>0</v>
      </c>
      <c r="E104" s="15">
        <v>706550.60295000009</v>
      </c>
      <c r="F104" s="457">
        <v>-237885.9254500001</v>
      </c>
      <c r="G104" s="112"/>
      <c r="H104" s="112"/>
      <c r="I104" s="112"/>
      <c r="J104" s="112"/>
      <c r="K104" s="112"/>
    </row>
    <row r="105" spans="1:11" s="45" customFormat="1">
      <c r="A105" s="463">
        <v>280</v>
      </c>
      <c r="B105" s="36" t="s">
        <v>479</v>
      </c>
      <c r="C105" s="41">
        <v>0</v>
      </c>
      <c r="D105" s="41">
        <v>0</v>
      </c>
      <c r="E105" s="15">
        <v>819025.65</v>
      </c>
      <c r="F105" s="457">
        <v>-819025.65</v>
      </c>
      <c r="G105" s="112"/>
      <c r="H105" s="112"/>
      <c r="I105" s="112"/>
      <c r="J105" s="112"/>
      <c r="K105" s="112"/>
    </row>
    <row r="106" spans="1:11" s="45" customFormat="1">
      <c r="A106" s="463">
        <v>284</v>
      </c>
      <c r="B106" s="36" t="s">
        <v>480</v>
      </c>
      <c r="C106" s="41">
        <v>1206906.6500000004</v>
      </c>
      <c r="D106" s="41">
        <v>0</v>
      </c>
      <c r="E106" s="15">
        <v>56690.3</v>
      </c>
      <c r="F106" s="457">
        <v>1150216.3500000003</v>
      </c>
      <c r="G106" s="112"/>
      <c r="H106" s="112"/>
      <c r="I106" s="112"/>
      <c r="J106" s="112"/>
      <c r="K106" s="112"/>
    </row>
    <row r="107" spans="1:11" s="45" customFormat="1">
      <c r="A107" s="463">
        <v>285</v>
      </c>
      <c r="B107" s="36" t="s">
        <v>481</v>
      </c>
      <c r="C107" s="41">
        <v>583387.9425</v>
      </c>
      <c r="D107" s="41">
        <v>0</v>
      </c>
      <c r="E107" s="15">
        <v>1326523.1830000002</v>
      </c>
      <c r="F107" s="457">
        <v>-743135.24050000019</v>
      </c>
      <c r="G107" s="112"/>
      <c r="H107" s="112"/>
      <c r="I107" s="112"/>
      <c r="J107" s="112"/>
      <c r="K107" s="112"/>
    </row>
    <row r="108" spans="1:11" s="45" customFormat="1">
      <c r="A108" s="463">
        <v>286</v>
      </c>
      <c r="B108" s="36" t="s">
        <v>482</v>
      </c>
      <c r="C108" s="41">
        <v>1115680.0225000004</v>
      </c>
      <c r="D108" s="41">
        <v>0</v>
      </c>
      <c r="E108" s="15">
        <v>1259091.5630000005</v>
      </c>
      <c r="F108" s="457">
        <v>-143411.54050000012</v>
      </c>
      <c r="G108" s="112"/>
      <c r="H108" s="112"/>
      <c r="I108" s="112"/>
      <c r="J108" s="112"/>
      <c r="K108" s="112"/>
    </row>
    <row r="109" spans="1:11" s="45" customFormat="1">
      <c r="A109" s="463">
        <v>287</v>
      </c>
      <c r="B109" s="36" t="s">
        <v>483</v>
      </c>
      <c r="C109" s="41">
        <v>690950.32750000001</v>
      </c>
      <c r="D109" s="41">
        <v>0</v>
      </c>
      <c r="E109" s="15">
        <v>77576.200000000012</v>
      </c>
      <c r="F109" s="457">
        <v>613374.12749999994</v>
      </c>
      <c r="G109" s="112"/>
      <c r="H109" s="112"/>
      <c r="I109" s="112"/>
      <c r="J109" s="112"/>
      <c r="K109" s="112"/>
    </row>
    <row r="110" spans="1:11" s="45" customFormat="1">
      <c r="A110" s="463">
        <v>288</v>
      </c>
      <c r="B110" s="36" t="s">
        <v>484</v>
      </c>
      <c r="C110" s="41">
        <v>67207.842499999999</v>
      </c>
      <c r="D110" s="41">
        <v>0</v>
      </c>
      <c r="E110" s="15">
        <v>654877.39450000005</v>
      </c>
      <c r="F110" s="457">
        <v>-587669.55200000003</v>
      </c>
      <c r="G110" s="112"/>
      <c r="H110" s="112"/>
      <c r="I110" s="112"/>
      <c r="J110" s="112"/>
      <c r="K110" s="112"/>
    </row>
    <row r="111" spans="1:11" s="45" customFormat="1">
      <c r="A111" s="463">
        <v>290</v>
      </c>
      <c r="B111" s="36" t="s">
        <v>485</v>
      </c>
      <c r="C111" s="41">
        <v>46321.942500000005</v>
      </c>
      <c r="D111" s="41">
        <v>0</v>
      </c>
      <c r="E111" s="15">
        <v>116364.30000000002</v>
      </c>
      <c r="F111" s="457">
        <v>-70042.357500000013</v>
      </c>
      <c r="G111" s="112"/>
      <c r="H111" s="112"/>
      <c r="I111" s="112"/>
      <c r="J111" s="112"/>
      <c r="K111" s="112"/>
    </row>
    <row r="112" spans="1:11" s="45" customFormat="1">
      <c r="A112" s="463">
        <v>291</v>
      </c>
      <c r="B112" s="36" t="s">
        <v>486</v>
      </c>
      <c r="C112" s="41">
        <v>11934.800000000001</v>
      </c>
      <c r="D112" s="41">
        <v>0</v>
      </c>
      <c r="E112" s="15">
        <v>19394.050000000003</v>
      </c>
      <c r="F112" s="457">
        <v>-7459.2500000000018</v>
      </c>
      <c r="G112" s="112"/>
      <c r="H112" s="112"/>
      <c r="I112" s="112"/>
      <c r="J112" s="112"/>
      <c r="K112" s="112"/>
    </row>
    <row r="113" spans="1:15" s="45" customFormat="1">
      <c r="A113" s="463">
        <v>297</v>
      </c>
      <c r="B113" s="36" t="s">
        <v>487</v>
      </c>
      <c r="C113" s="41">
        <v>1191242.2250000006</v>
      </c>
      <c r="D113" s="41">
        <v>0</v>
      </c>
      <c r="E113" s="15">
        <v>4202478.7922999971</v>
      </c>
      <c r="F113" s="457">
        <v>-3011236.5672999965</v>
      </c>
      <c r="G113" s="112"/>
      <c r="H113" s="112"/>
      <c r="I113" s="112"/>
      <c r="J113" s="112"/>
      <c r="K113" s="112"/>
    </row>
    <row r="114" spans="1:15" s="45" customFormat="1">
      <c r="A114" s="463">
        <v>300</v>
      </c>
      <c r="B114" s="36" t="s">
        <v>488</v>
      </c>
      <c r="C114" s="41">
        <v>401307.64999999991</v>
      </c>
      <c r="D114" s="41">
        <v>0</v>
      </c>
      <c r="E114" s="15">
        <v>11934.800000000001</v>
      </c>
      <c r="F114" s="457">
        <v>389372.84999999992</v>
      </c>
      <c r="G114" s="112"/>
      <c r="H114" s="112"/>
      <c r="I114" s="112"/>
      <c r="J114" s="112"/>
      <c r="K114" s="112"/>
    </row>
    <row r="115" spans="1:15" s="45" customFormat="1">
      <c r="A115" s="463">
        <v>301</v>
      </c>
      <c r="B115" s="36" t="s">
        <v>489</v>
      </c>
      <c r="C115" s="41">
        <v>706018.01249999995</v>
      </c>
      <c r="D115" s="41">
        <v>0</v>
      </c>
      <c r="E115" s="15">
        <v>305963.51649999997</v>
      </c>
      <c r="F115" s="457">
        <v>400054.49599999998</v>
      </c>
      <c r="G115" s="112"/>
      <c r="H115" s="112"/>
      <c r="I115" s="112"/>
      <c r="J115" s="112"/>
      <c r="K115" s="112"/>
    </row>
    <row r="116" spans="1:15" s="45" customFormat="1">
      <c r="A116" s="464">
        <v>304</v>
      </c>
      <c r="B116" s="36" t="s">
        <v>490</v>
      </c>
      <c r="C116" s="41">
        <v>0</v>
      </c>
      <c r="D116" s="41">
        <v>0</v>
      </c>
      <c r="E116" s="15">
        <v>241679.7</v>
      </c>
      <c r="F116" s="457">
        <v>-241679.7</v>
      </c>
      <c r="G116" s="112"/>
      <c r="H116" s="112"/>
      <c r="I116" s="112"/>
      <c r="J116" s="112"/>
      <c r="K116" s="112"/>
    </row>
    <row r="117" spans="1:15" s="45" customFormat="1">
      <c r="A117" s="463">
        <v>305</v>
      </c>
      <c r="B117" s="36" t="s">
        <v>491</v>
      </c>
      <c r="C117" s="41">
        <v>158285.285</v>
      </c>
      <c r="D117" s="41">
        <v>0</v>
      </c>
      <c r="E117" s="15">
        <v>238203.68950000001</v>
      </c>
      <c r="F117" s="457">
        <v>-79918.404500000004</v>
      </c>
      <c r="G117" s="112"/>
      <c r="H117" s="112"/>
      <c r="I117" s="112"/>
      <c r="J117" s="112"/>
      <c r="K117" s="112"/>
    </row>
    <row r="118" spans="1:15" s="45" customFormat="1">
      <c r="A118" s="463">
        <v>309</v>
      </c>
      <c r="B118" s="36" t="s">
        <v>492</v>
      </c>
      <c r="C118" s="41">
        <v>128672.06250000001</v>
      </c>
      <c r="D118" s="41">
        <v>0</v>
      </c>
      <c r="E118" s="15">
        <v>164163.174</v>
      </c>
      <c r="F118" s="457">
        <v>-35491.111499999985</v>
      </c>
      <c r="G118" s="112"/>
      <c r="H118" s="112"/>
      <c r="I118" s="112"/>
      <c r="J118" s="112"/>
      <c r="K118" s="112"/>
    </row>
    <row r="119" spans="1:15" s="45" customFormat="1">
      <c r="A119" s="463">
        <v>312</v>
      </c>
      <c r="B119" s="36" t="s">
        <v>493</v>
      </c>
      <c r="C119" s="41">
        <v>34312.550000000003</v>
      </c>
      <c r="D119" s="41">
        <v>0</v>
      </c>
      <c r="E119" s="15">
        <v>43263.65</v>
      </c>
      <c r="F119" s="457">
        <v>-8951.0999999999985</v>
      </c>
      <c r="G119" s="112"/>
      <c r="H119" s="112"/>
      <c r="I119" s="112"/>
      <c r="J119" s="112"/>
      <c r="K119" s="112"/>
    </row>
    <row r="120" spans="1:15" s="45" customFormat="1">
      <c r="A120" s="463">
        <v>316</v>
      </c>
      <c r="B120" s="36" t="s">
        <v>494</v>
      </c>
      <c r="C120" s="41">
        <v>129940.13500000001</v>
      </c>
      <c r="D120" s="41">
        <v>0</v>
      </c>
      <c r="E120" s="15">
        <v>340470.00699999998</v>
      </c>
      <c r="F120" s="457">
        <v>-210529.87199999997</v>
      </c>
      <c r="G120" s="112"/>
      <c r="H120" s="112"/>
      <c r="I120" s="112"/>
      <c r="J120" s="112"/>
      <c r="K120" s="112"/>
    </row>
    <row r="121" spans="1:15" s="45" customFormat="1">
      <c r="A121" s="463">
        <v>317</v>
      </c>
      <c r="B121" s="36" t="s">
        <v>495</v>
      </c>
      <c r="C121" s="41">
        <v>23869.600000000002</v>
      </c>
      <c r="D121" s="41">
        <v>0</v>
      </c>
      <c r="E121" s="15">
        <v>61165.850000000006</v>
      </c>
      <c r="F121" s="457">
        <v>-37296.25</v>
      </c>
      <c r="G121" s="112"/>
      <c r="H121" s="112"/>
      <c r="I121" s="112"/>
      <c r="J121" s="112"/>
      <c r="K121" s="112"/>
    </row>
    <row r="122" spans="1:15" s="45" customFormat="1">
      <c r="A122" s="463">
        <v>320</v>
      </c>
      <c r="B122" s="36" t="s">
        <v>496</v>
      </c>
      <c r="C122" s="41">
        <v>186928.80499999999</v>
      </c>
      <c r="D122" s="41">
        <v>0</v>
      </c>
      <c r="E122" s="15">
        <v>202175.51200000002</v>
      </c>
      <c r="F122" s="457">
        <v>-15246.707000000024</v>
      </c>
      <c r="G122" s="112"/>
      <c r="H122" s="112"/>
      <c r="I122" s="112"/>
      <c r="J122" s="112"/>
      <c r="K122" s="112"/>
    </row>
    <row r="123" spans="1:15" s="45" customFormat="1">
      <c r="A123" s="463">
        <v>322</v>
      </c>
      <c r="B123" s="36" t="s">
        <v>497</v>
      </c>
      <c r="C123" s="41">
        <v>206099.07750000001</v>
      </c>
      <c r="D123" s="41">
        <v>0</v>
      </c>
      <c r="E123" s="15">
        <v>95433.644500000009</v>
      </c>
      <c r="F123" s="457">
        <v>110665.433</v>
      </c>
      <c r="G123" s="112"/>
      <c r="H123" s="112"/>
      <c r="I123" s="112"/>
      <c r="J123" s="112"/>
      <c r="K123" s="112"/>
    </row>
    <row r="124" spans="1:15" s="45" customFormat="1">
      <c r="A124" s="463">
        <v>398</v>
      </c>
      <c r="B124" s="36" t="s">
        <v>498</v>
      </c>
      <c r="C124" s="41">
        <v>3554034.2549999999</v>
      </c>
      <c r="D124" s="41">
        <v>0</v>
      </c>
      <c r="E124" s="15">
        <v>11790039.827100007</v>
      </c>
      <c r="F124" s="457">
        <v>-8236005.572100007</v>
      </c>
      <c r="G124" s="112"/>
      <c r="H124" s="112"/>
      <c r="I124" s="112"/>
      <c r="J124" s="112"/>
      <c r="K124" s="112"/>
    </row>
    <row r="125" spans="1:15" s="45" customFormat="1">
      <c r="A125" s="463">
        <v>399</v>
      </c>
      <c r="B125" s="36" t="s">
        <v>499</v>
      </c>
      <c r="C125" s="41">
        <v>155152.40000000002</v>
      </c>
      <c r="D125" s="41">
        <v>0</v>
      </c>
      <c r="E125" s="15">
        <v>93046.684500000003</v>
      </c>
      <c r="F125" s="457">
        <v>62105.71550000002</v>
      </c>
      <c r="G125" s="112"/>
      <c r="H125" s="112"/>
      <c r="I125" s="112"/>
      <c r="J125" s="112"/>
      <c r="K125" s="112"/>
      <c r="M125" s="112"/>
      <c r="N125" s="458"/>
      <c r="O125" s="459"/>
    </row>
    <row r="126" spans="1:15" s="45" customFormat="1">
      <c r="A126" s="463">
        <v>400</v>
      </c>
      <c r="B126" s="36" t="s">
        <v>500</v>
      </c>
      <c r="C126" s="41">
        <v>322910.9325</v>
      </c>
      <c r="D126" s="41">
        <v>0</v>
      </c>
      <c r="E126" s="15">
        <v>74741.685000000012</v>
      </c>
      <c r="F126" s="457">
        <v>248169.2475</v>
      </c>
      <c r="G126" s="112"/>
      <c r="H126" s="112"/>
      <c r="I126" s="112"/>
      <c r="J126" s="112"/>
      <c r="K126" s="112"/>
      <c r="M126" s="112"/>
      <c r="N126" s="458"/>
    </row>
    <row r="127" spans="1:15" s="45" customFormat="1">
      <c r="A127" s="463">
        <v>402</v>
      </c>
      <c r="B127" s="36" t="s">
        <v>501</v>
      </c>
      <c r="C127" s="41">
        <v>561084.78500000003</v>
      </c>
      <c r="D127" s="41">
        <v>0</v>
      </c>
      <c r="E127" s="15">
        <v>273873.82299999997</v>
      </c>
      <c r="F127" s="457">
        <v>287210.96200000006</v>
      </c>
      <c r="G127" s="112"/>
      <c r="H127" s="112"/>
      <c r="I127" s="112"/>
      <c r="J127" s="112"/>
      <c r="K127" s="112"/>
    </row>
    <row r="128" spans="1:15" s="45" customFormat="1">
      <c r="A128" s="463">
        <v>403</v>
      </c>
      <c r="B128" s="36" t="s">
        <v>502</v>
      </c>
      <c r="C128" s="41">
        <v>26853.300000000003</v>
      </c>
      <c r="D128" s="41">
        <v>0</v>
      </c>
      <c r="E128" s="15">
        <v>65641.400000000009</v>
      </c>
      <c r="F128" s="457">
        <v>-38788.100000000006</v>
      </c>
      <c r="G128" s="112"/>
      <c r="H128" s="112"/>
      <c r="I128" s="112"/>
      <c r="J128" s="112"/>
      <c r="K128" s="112"/>
    </row>
    <row r="129" spans="1:11" s="45" customFormat="1">
      <c r="A129" s="463">
        <v>405</v>
      </c>
      <c r="B129" s="36" t="s">
        <v>503</v>
      </c>
      <c r="C129" s="41">
        <v>938672.02000000014</v>
      </c>
      <c r="D129" s="41">
        <v>0</v>
      </c>
      <c r="E129" s="15">
        <v>2935568.4434500001</v>
      </c>
      <c r="F129" s="457">
        <v>-1996896.4234500001</v>
      </c>
      <c r="G129" s="112"/>
      <c r="H129" s="112"/>
      <c r="I129" s="112"/>
      <c r="J129" s="112"/>
      <c r="K129" s="112"/>
    </row>
    <row r="130" spans="1:11" s="45" customFormat="1">
      <c r="A130" s="463">
        <v>407</v>
      </c>
      <c r="B130" s="36" t="s">
        <v>504</v>
      </c>
      <c r="C130" s="41">
        <v>180588.4425</v>
      </c>
      <c r="D130" s="41">
        <v>0</v>
      </c>
      <c r="E130" s="15">
        <v>1050336.9924999999</v>
      </c>
      <c r="F130" s="457">
        <v>-869748.54999999993</v>
      </c>
      <c r="G130" s="112"/>
      <c r="H130" s="112"/>
      <c r="I130" s="112"/>
      <c r="J130" s="112"/>
      <c r="K130" s="112"/>
    </row>
    <row r="131" spans="1:11" s="45" customFormat="1">
      <c r="A131" s="463">
        <v>408</v>
      </c>
      <c r="B131" s="36" t="s">
        <v>505</v>
      </c>
      <c r="C131" s="41">
        <v>225418.53500000003</v>
      </c>
      <c r="D131" s="41">
        <v>0</v>
      </c>
      <c r="E131" s="15">
        <v>244737.99249999999</v>
      </c>
      <c r="F131" s="457">
        <v>-19319.45749999996</v>
      </c>
      <c r="G131" s="112"/>
      <c r="H131" s="112"/>
      <c r="I131" s="112"/>
      <c r="J131" s="112"/>
      <c r="K131" s="112"/>
    </row>
    <row r="132" spans="1:11" s="45" customFormat="1">
      <c r="A132" s="463">
        <v>410</v>
      </c>
      <c r="B132" s="36" t="s">
        <v>506</v>
      </c>
      <c r="C132" s="41">
        <v>643285.72</v>
      </c>
      <c r="D132" s="41">
        <v>0</v>
      </c>
      <c r="E132" s="15">
        <v>405450.51744999998</v>
      </c>
      <c r="F132" s="457">
        <v>237835.20254999999</v>
      </c>
      <c r="G132" s="112"/>
      <c r="H132" s="112"/>
      <c r="I132" s="112"/>
      <c r="J132" s="112"/>
      <c r="K132" s="112"/>
    </row>
    <row r="133" spans="1:11" s="45" customFormat="1">
      <c r="A133" s="463">
        <v>416</v>
      </c>
      <c r="B133" s="36" t="s">
        <v>507</v>
      </c>
      <c r="C133" s="41">
        <v>101445.80000000002</v>
      </c>
      <c r="D133" s="41">
        <v>0</v>
      </c>
      <c r="E133" s="15">
        <v>75189.24000000002</v>
      </c>
      <c r="F133" s="457">
        <v>26256.559999999998</v>
      </c>
      <c r="G133" s="112"/>
      <c r="H133" s="112"/>
      <c r="I133" s="112"/>
      <c r="J133" s="112"/>
      <c r="K133" s="112"/>
    </row>
    <row r="134" spans="1:11" s="45" customFormat="1">
      <c r="A134" s="463">
        <v>418</v>
      </c>
      <c r="B134" s="36" t="s">
        <v>508</v>
      </c>
      <c r="C134" s="41">
        <v>593980.07750000013</v>
      </c>
      <c r="D134" s="41">
        <v>0</v>
      </c>
      <c r="E134" s="15">
        <v>1116704.9234500001</v>
      </c>
      <c r="F134" s="457">
        <v>-522724.84594999999</v>
      </c>
      <c r="G134" s="112"/>
      <c r="H134" s="112"/>
      <c r="I134" s="112"/>
      <c r="J134" s="112"/>
      <c r="K134" s="112"/>
    </row>
    <row r="135" spans="1:11" s="45" customFormat="1">
      <c r="A135" s="463">
        <v>420</v>
      </c>
      <c r="B135" s="36" t="s">
        <v>509</v>
      </c>
      <c r="C135" s="41">
        <v>143515.97</v>
      </c>
      <c r="D135" s="41">
        <v>0</v>
      </c>
      <c r="E135" s="15">
        <v>276678.50100000005</v>
      </c>
      <c r="F135" s="457">
        <v>-133162.53100000005</v>
      </c>
      <c r="G135" s="112"/>
      <c r="H135" s="112"/>
      <c r="I135" s="112"/>
      <c r="J135" s="112"/>
      <c r="K135" s="112"/>
    </row>
    <row r="136" spans="1:11" s="45" customFormat="1">
      <c r="A136" s="463">
        <v>421</v>
      </c>
      <c r="B136" s="36" t="s">
        <v>510</v>
      </c>
      <c r="C136" s="41">
        <v>0</v>
      </c>
      <c r="D136" s="41">
        <v>0</v>
      </c>
      <c r="E136" s="15">
        <v>0</v>
      </c>
      <c r="F136" s="457">
        <v>0</v>
      </c>
      <c r="G136" s="112"/>
      <c r="H136" s="112"/>
      <c r="I136" s="112"/>
      <c r="J136" s="112"/>
      <c r="K136" s="112"/>
    </row>
    <row r="137" spans="1:11" s="45" customFormat="1">
      <c r="A137" s="463">
        <v>422</v>
      </c>
      <c r="B137" s="36" t="s">
        <v>511</v>
      </c>
      <c r="C137" s="41">
        <v>383703.82</v>
      </c>
      <c r="D137" s="41">
        <v>0</v>
      </c>
      <c r="E137" s="15">
        <v>246289.51650000003</v>
      </c>
      <c r="F137" s="457">
        <v>137414.30349999998</v>
      </c>
      <c r="G137" s="112"/>
      <c r="H137" s="112"/>
      <c r="I137" s="112"/>
      <c r="J137" s="112"/>
      <c r="K137" s="112"/>
    </row>
    <row r="138" spans="1:11" s="45" customFormat="1">
      <c r="A138" s="463">
        <v>423</v>
      </c>
      <c r="B138" s="36" t="s">
        <v>673</v>
      </c>
      <c r="C138" s="41">
        <v>624040.8550000001</v>
      </c>
      <c r="D138" s="41">
        <v>0</v>
      </c>
      <c r="E138" s="15">
        <v>1354674.3925000003</v>
      </c>
      <c r="F138" s="457">
        <v>-730633.53750000021</v>
      </c>
      <c r="G138" s="112"/>
      <c r="H138" s="112"/>
      <c r="I138" s="112"/>
      <c r="J138" s="112"/>
      <c r="K138" s="112"/>
    </row>
    <row r="139" spans="1:11" s="45" customFormat="1">
      <c r="A139" s="463">
        <v>425</v>
      </c>
      <c r="B139" s="36" t="s">
        <v>512</v>
      </c>
      <c r="C139" s="41">
        <v>159702.54250000004</v>
      </c>
      <c r="D139" s="41">
        <v>0</v>
      </c>
      <c r="E139" s="15">
        <v>171841.72595000002</v>
      </c>
      <c r="F139" s="457">
        <v>-12139.183449999982</v>
      </c>
      <c r="G139" s="112"/>
      <c r="H139" s="112"/>
      <c r="I139" s="112"/>
      <c r="J139" s="112"/>
      <c r="K139" s="112"/>
    </row>
    <row r="140" spans="1:11" s="45" customFormat="1">
      <c r="A140" s="463">
        <v>426</v>
      </c>
      <c r="B140" s="36" t="s">
        <v>513</v>
      </c>
      <c r="C140" s="41">
        <v>379079.08499999996</v>
      </c>
      <c r="D140" s="41">
        <v>0</v>
      </c>
      <c r="E140" s="15">
        <v>1134235.6528</v>
      </c>
      <c r="F140" s="457">
        <v>-755156.56780000008</v>
      </c>
      <c r="G140" s="112"/>
      <c r="H140" s="112"/>
      <c r="I140" s="112"/>
      <c r="J140" s="112"/>
      <c r="K140" s="112"/>
    </row>
    <row r="141" spans="1:11" s="45" customFormat="1">
      <c r="A141" s="463">
        <v>430</v>
      </c>
      <c r="B141" s="36" t="s">
        <v>514</v>
      </c>
      <c r="C141" s="41">
        <v>615089.75500000012</v>
      </c>
      <c r="D141" s="41">
        <v>0</v>
      </c>
      <c r="E141" s="15">
        <v>567440.06600000011</v>
      </c>
      <c r="F141" s="457">
        <v>47649.689000000013</v>
      </c>
      <c r="G141" s="112"/>
      <c r="H141" s="112"/>
      <c r="I141" s="112"/>
      <c r="J141" s="112"/>
      <c r="K141" s="112"/>
    </row>
    <row r="142" spans="1:11" s="45" customFormat="1">
      <c r="A142" s="464">
        <v>433</v>
      </c>
      <c r="B142" s="36" t="s">
        <v>515</v>
      </c>
      <c r="C142" s="41">
        <v>250705.39250000005</v>
      </c>
      <c r="D142" s="41">
        <v>0</v>
      </c>
      <c r="E142" s="15">
        <v>243171.55000000005</v>
      </c>
      <c r="F142" s="457">
        <v>7533.8424999999988</v>
      </c>
      <c r="G142" s="112"/>
      <c r="H142" s="112"/>
      <c r="I142" s="112"/>
      <c r="J142" s="112"/>
      <c r="K142" s="112"/>
    </row>
    <row r="143" spans="1:11" s="45" customFormat="1">
      <c r="A143" s="463">
        <v>434</v>
      </c>
      <c r="B143" s="36" t="s">
        <v>516</v>
      </c>
      <c r="C143" s="41">
        <v>1356240.835</v>
      </c>
      <c r="D143" s="41">
        <v>0</v>
      </c>
      <c r="E143" s="15">
        <v>449389.97549999994</v>
      </c>
      <c r="F143" s="457">
        <v>906850.85950000002</v>
      </c>
      <c r="G143" s="112"/>
      <c r="H143" s="112"/>
      <c r="I143" s="112"/>
      <c r="J143" s="112"/>
      <c r="K143" s="112"/>
    </row>
    <row r="144" spans="1:11" s="45" customFormat="1">
      <c r="A144" s="463">
        <v>435</v>
      </c>
      <c r="B144" s="36" t="s">
        <v>517</v>
      </c>
      <c r="C144" s="41">
        <v>71683.392500000002</v>
      </c>
      <c r="D144" s="41">
        <v>0</v>
      </c>
      <c r="E144" s="15">
        <v>131282.80000000002</v>
      </c>
      <c r="F144" s="457">
        <v>-59599.407500000016</v>
      </c>
      <c r="G144" s="112"/>
      <c r="H144" s="112"/>
      <c r="I144" s="112"/>
      <c r="J144" s="112"/>
      <c r="K144" s="112"/>
    </row>
    <row r="145" spans="1:11" s="45" customFormat="1">
      <c r="A145" s="463">
        <v>436</v>
      </c>
      <c r="B145" s="36" t="s">
        <v>518</v>
      </c>
      <c r="C145" s="41">
        <v>50797.492500000008</v>
      </c>
      <c r="D145" s="41">
        <v>0</v>
      </c>
      <c r="E145" s="15">
        <v>61494.057000000001</v>
      </c>
      <c r="F145" s="457">
        <v>-10696.564499999993</v>
      </c>
      <c r="G145" s="112"/>
      <c r="H145" s="112"/>
      <c r="I145" s="112"/>
      <c r="J145" s="112"/>
      <c r="K145" s="112"/>
    </row>
    <row r="146" spans="1:11" s="45" customFormat="1">
      <c r="A146" s="463">
        <v>440</v>
      </c>
      <c r="B146" s="36" t="s">
        <v>519</v>
      </c>
      <c r="C146" s="41">
        <v>86676.485000000001</v>
      </c>
      <c r="D146" s="41">
        <v>0</v>
      </c>
      <c r="E146" s="15">
        <v>150826.03499999997</v>
      </c>
      <c r="F146" s="457">
        <v>-64149.549999999974</v>
      </c>
      <c r="G146" s="112"/>
      <c r="H146" s="112"/>
      <c r="I146" s="112"/>
      <c r="J146" s="112"/>
      <c r="K146" s="112"/>
    </row>
    <row r="147" spans="1:11" s="45" customFormat="1">
      <c r="A147" s="463">
        <v>441</v>
      </c>
      <c r="B147" s="36" t="s">
        <v>520</v>
      </c>
      <c r="C147" s="41">
        <v>16484.942500000001</v>
      </c>
      <c r="D147" s="41">
        <v>0</v>
      </c>
      <c r="E147" s="15">
        <v>109680.81200000001</v>
      </c>
      <c r="F147" s="457">
        <v>-93195.869500000001</v>
      </c>
      <c r="G147" s="112"/>
      <c r="H147" s="112"/>
      <c r="I147" s="112"/>
      <c r="J147" s="112"/>
      <c r="K147" s="112"/>
    </row>
    <row r="148" spans="1:11" s="45" customFormat="1">
      <c r="A148" s="463">
        <v>444</v>
      </c>
      <c r="B148" s="36" t="s">
        <v>521</v>
      </c>
      <c r="C148" s="41">
        <v>3767592.5825</v>
      </c>
      <c r="D148" s="41">
        <v>0</v>
      </c>
      <c r="E148" s="15">
        <v>1368547.1056500003</v>
      </c>
      <c r="F148" s="457">
        <v>2399045.4768499997</v>
      </c>
      <c r="G148" s="112"/>
      <c r="H148" s="112"/>
      <c r="I148" s="112"/>
      <c r="J148" s="112"/>
      <c r="K148" s="112"/>
    </row>
    <row r="149" spans="1:11" s="45" customFormat="1">
      <c r="A149" s="463">
        <v>445</v>
      </c>
      <c r="B149" s="36" t="s">
        <v>522</v>
      </c>
      <c r="C149" s="41">
        <v>289642.67749999993</v>
      </c>
      <c r="D149" s="41">
        <v>0</v>
      </c>
      <c r="E149" s="15">
        <v>163387.41199999998</v>
      </c>
      <c r="F149" s="457">
        <v>126255.26549999995</v>
      </c>
      <c r="G149" s="112"/>
      <c r="H149" s="112"/>
      <c r="I149" s="112"/>
      <c r="J149" s="112"/>
      <c r="K149" s="112"/>
    </row>
    <row r="150" spans="1:11" s="45" customFormat="1">
      <c r="A150" s="463">
        <v>475</v>
      </c>
      <c r="B150" s="36" t="s">
        <v>523</v>
      </c>
      <c r="C150" s="41">
        <v>853338.20000000007</v>
      </c>
      <c r="D150" s="41">
        <v>0</v>
      </c>
      <c r="E150" s="15">
        <v>127985.81150000001</v>
      </c>
      <c r="F150" s="457">
        <v>725352.38850000012</v>
      </c>
      <c r="G150" s="112"/>
      <c r="H150" s="112"/>
      <c r="I150" s="112"/>
      <c r="J150" s="112"/>
      <c r="K150" s="112"/>
    </row>
    <row r="151" spans="1:11" s="45" customFormat="1">
      <c r="A151" s="463">
        <v>480</v>
      </c>
      <c r="B151" s="36" t="s">
        <v>524</v>
      </c>
      <c r="C151" s="41">
        <v>79142.642500000002</v>
      </c>
      <c r="D151" s="41">
        <v>0</v>
      </c>
      <c r="E151" s="15">
        <v>871314.99250000017</v>
      </c>
      <c r="F151" s="457">
        <v>-792172.35000000021</v>
      </c>
      <c r="G151" s="112"/>
      <c r="H151" s="112"/>
      <c r="I151" s="112"/>
      <c r="J151" s="112"/>
      <c r="K151" s="112"/>
    </row>
    <row r="152" spans="1:11" s="45" customFormat="1">
      <c r="A152" s="463">
        <v>481</v>
      </c>
      <c r="B152" s="36" t="s">
        <v>525</v>
      </c>
      <c r="C152" s="41">
        <v>274574.99249999999</v>
      </c>
      <c r="D152" s="41">
        <v>0</v>
      </c>
      <c r="E152" s="15">
        <v>503559.049</v>
      </c>
      <c r="F152" s="457">
        <v>-228984.05650000001</v>
      </c>
      <c r="G152" s="112"/>
      <c r="H152" s="112"/>
      <c r="I152" s="112"/>
      <c r="J152" s="112"/>
      <c r="K152" s="112"/>
    </row>
    <row r="153" spans="1:11" s="45" customFormat="1">
      <c r="A153" s="463">
        <v>483</v>
      </c>
      <c r="B153" s="36" t="s">
        <v>526</v>
      </c>
      <c r="C153" s="41">
        <v>82126.342499999999</v>
      </c>
      <c r="D153" s="41">
        <v>0</v>
      </c>
      <c r="E153" s="15">
        <v>23869.600000000002</v>
      </c>
      <c r="F153" s="457">
        <v>58256.742499999993</v>
      </c>
      <c r="G153" s="112"/>
      <c r="H153" s="112"/>
      <c r="I153" s="112"/>
      <c r="J153" s="112"/>
      <c r="K153" s="112"/>
    </row>
    <row r="154" spans="1:11" s="45" customFormat="1">
      <c r="A154" s="463">
        <v>484</v>
      </c>
      <c r="B154" s="36" t="s">
        <v>527</v>
      </c>
      <c r="C154" s="41">
        <v>176262.07749999998</v>
      </c>
      <c r="D154" s="41">
        <v>0</v>
      </c>
      <c r="E154" s="15">
        <v>47813.792500000003</v>
      </c>
      <c r="F154" s="457">
        <v>128448.28499999997</v>
      </c>
      <c r="G154" s="112"/>
      <c r="H154" s="112"/>
      <c r="I154" s="112"/>
      <c r="J154" s="112"/>
      <c r="K154" s="112"/>
    </row>
    <row r="155" spans="1:11" s="45" customFormat="1">
      <c r="A155" s="463">
        <v>489</v>
      </c>
      <c r="B155" s="36" t="s">
        <v>149</v>
      </c>
      <c r="C155" s="41">
        <v>0</v>
      </c>
      <c r="D155" s="41">
        <v>0</v>
      </c>
      <c r="E155" s="15">
        <v>1234505.875</v>
      </c>
      <c r="F155" s="457">
        <v>-1234505.875</v>
      </c>
      <c r="G155" s="112"/>
      <c r="H155" s="112"/>
      <c r="I155" s="112"/>
      <c r="J155" s="112"/>
      <c r="K155" s="112"/>
    </row>
    <row r="156" spans="1:11" s="45" customFormat="1">
      <c r="A156" s="463">
        <v>491</v>
      </c>
      <c r="B156" s="36" t="s">
        <v>528</v>
      </c>
      <c r="C156" s="41">
        <v>917263.97250000027</v>
      </c>
      <c r="D156" s="41">
        <v>0</v>
      </c>
      <c r="E156" s="15">
        <v>713372.83299999998</v>
      </c>
      <c r="F156" s="457">
        <v>203891.13950000028</v>
      </c>
      <c r="G156" s="112"/>
      <c r="H156" s="112"/>
      <c r="I156" s="112"/>
      <c r="J156" s="112"/>
      <c r="K156" s="112"/>
    </row>
    <row r="157" spans="1:11" s="45" customFormat="1">
      <c r="A157" s="463">
        <v>494</v>
      </c>
      <c r="B157" s="36" t="s">
        <v>529</v>
      </c>
      <c r="C157" s="41">
        <v>225343.9425</v>
      </c>
      <c r="D157" s="41">
        <v>0</v>
      </c>
      <c r="E157" s="15">
        <v>133207.28649999999</v>
      </c>
      <c r="F157" s="457">
        <v>92136.656000000017</v>
      </c>
      <c r="G157" s="112"/>
      <c r="H157" s="112"/>
      <c r="I157" s="112"/>
      <c r="J157" s="112"/>
      <c r="K157" s="112"/>
    </row>
    <row r="158" spans="1:11" s="45" customFormat="1">
      <c r="A158" s="463">
        <v>495</v>
      </c>
      <c r="B158" s="36" t="s">
        <v>530</v>
      </c>
      <c r="C158" s="41">
        <v>4550.1424999999999</v>
      </c>
      <c r="D158" s="41">
        <v>0</v>
      </c>
      <c r="E158" s="15">
        <v>69669.395000000019</v>
      </c>
      <c r="F158" s="457">
        <v>-65119.252500000017</v>
      </c>
      <c r="G158" s="112"/>
      <c r="H158" s="112"/>
      <c r="I158" s="112"/>
      <c r="J158" s="112"/>
      <c r="K158" s="112"/>
    </row>
    <row r="159" spans="1:11" s="45" customFormat="1">
      <c r="A159" s="463">
        <v>498</v>
      </c>
      <c r="B159" s="36" t="s">
        <v>531</v>
      </c>
      <c r="C159" s="41">
        <v>123823.54999999999</v>
      </c>
      <c r="D159" s="41">
        <v>0</v>
      </c>
      <c r="E159" s="15">
        <v>96313.83600000001</v>
      </c>
      <c r="F159" s="457">
        <v>27509.713999999978</v>
      </c>
      <c r="G159" s="112"/>
      <c r="H159" s="112"/>
      <c r="I159" s="112"/>
      <c r="J159" s="112"/>
      <c r="K159" s="112"/>
    </row>
    <row r="160" spans="1:11" s="45" customFormat="1">
      <c r="A160" s="463">
        <v>499</v>
      </c>
      <c r="B160" s="36" t="s">
        <v>532</v>
      </c>
      <c r="C160" s="41">
        <v>1137162.6625000003</v>
      </c>
      <c r="D160" s="41">
        <v>0</v>
      </c>
      <c r="E160" s="15">
        <v>741459.89295000001</v>
      </c>
      <c r="F160" s="457">
        <v>395702.76955000032</v>
      </c>
      <c r="G160" s="112"/>
      <c r="H160" s="112"/>
      <c r="I160" s="112"/>
      <c r="J160" s="112"/>
      <c r="K160" s="112"/>
    </row>
    <row r="161" spans="1:11" s="45" customFormat="1">
      <c r="A161" s="463">
        <v>500</v>
      </c>
      <c r="B161" s="36" t="s">
        <v>533</v>
      </c>
      <c r="C161" s="41">
        <v>132923.83500000002</v>
      </c>
      <c r="D161" s="41">
        <v>0</v>
      </c>
      <c r="E161" s="15">
        <v>355925.57299999997</v>
      </c>
      <c r="F161" s="457">
        <v>-223001.73799999995</v>
      </c>
      <c r="G161" s="112"/>
      <c r="H161" s="112"/>
      <c r="I161" s="112"/>
      <c r="J161" s="112"/>
      <c r="K161" s="112"/>
    </row>
    <row r="162" spans="1:11" s="45" customFormat="1">
      <c r="A162" s="463">
        <v>503</v>
      </c>
      <c r="B162" s="36" t="s">
        <v>534</v>
      </c>
      <c r="C162" s="41">
        <v>353792.22750000004</v>
      </c>
      <c r="D162" s="41">
        <v>0</v>
      </c>
      <c r="E162" s="15">
        <v>211126.61200000002</v>
      </c>
      <c r="F162" s="457">
        <v>142665.61550000001</v>
      </c>
      <c r="G162" s="112"/>
      <c r="H162" s="112"/>
      <c r="I162" s="112"/>
      <c r="J162" s="112"/>
      <c r="K162" s="112"/>
    </row>
    <row r="163" spans="1:11" s="45" customFormat="1">
      <c r="A163" s="463">
        <v>504</v>
      </c>
      <c r="B163" s="36" t="s">
        <v>535</v>
      </c>
      <c r="C163" s="41">
        <v>64224.142500000002</v>
      </c>
      <c r="D163" s="41">
        <v>0</v>
      </c>
      <c r="E163" s="15">
        <v>911401.00200000009</v>
      </c>
      <c r="F163" s="457">
        <v>-847176.85950000014</v>
      </c>
      <c r="G163" s="112"/>
      <c r="H163" s="112"/>
      <c r="I163" s="112"/>
      <c r="J163" s="112"/>
      <c r="K163" s="112"/>
    </row>
    <row r="164" spans="1:11" s="45" customFormat="1">
      <c r="A164" s="463">
        <v>505</v>
      </c>
      <c r="B164" s="36" t="s">
        <v>536</v>
      </c>
      <c r="C164" s="41">
        <v>897049.40499999991</v>
      </c>
      <c r="D164" s="41">
        <v>0</v>
      </c>
      <c r="E164" s="15">
        <v>2708587.9414999997</v>
      </c>
      <c r="F164" s="457">
        <v>-1811538.5364999999</v>
      </c>
      <c r="G164" s="112"/>
      <c r="H164" s="112"/>
      <c r="I164" s="112"/>
      <c r="J164" s="112"/>
      <c r="K164" s="112"/>
    </row>
    <row r="165" spans="1:11" s="45" customFormat="1">
      <c r="A165" s="463">
        <v>507</v>
      </c>
      <c r="B165" s="36" t="s">
        <v>537</v>
      </c>
      <c r="C165" s="41">
        <v>171562.75000000003</v>
      </c>
      <c r="D165" s="41">
        <v>0</v>
      </c>
      <c r="E165" s="15">
        <v>127866.46350000001</v>
      </c>
      <c r="F165" s="457">
        <v>43696.286500000017</v>
      </c>
      <c r="G165" s="112"/>
      <c r="H165" s="112"/>
      <c r="I165" s="112"/>
      <c r="J165" s="112"/>
      <c r="K165" s="112"/>
    </row>
    <row r="166" spans="1:11" s="45" customFormat="1">
      <c r="A166" s="463">
        <v>508</v>
      </c>
      <c r="B166" s="36" t="s">
        <v>538</v>
      </c>
      <c r="C166" s="41">
        <v>273008.55</v>
      </c>
      <c r="D166" s="41">
        <v>0</v>
      </c>
      <c r="E166" s="15">
        <v>161328.65900000001</v>
      </c>
      <c r="F166" s="457">
        <v>111679.89099999997</v>
      </c>
      <c r="G166" s="112"/>
      <c r="H166" s="112"/>
      <c r="I166" s="112"/>
      <c r="J166" s="112"/>
      <c r="K166" s="112"/>
    </row>
    <row r="167" spans="1:11" s="45" customFormat="1">
      <c r="A167" s="463">
        <v>529</v>
      </c>
      <c r="B167" s="36" t="s">
        <v>539</v>
      </c>
      <c r="C167" s="41">
        <v>231311.34250000003</v>
      </c>
      <c r="D167" s="41">
        <v>0</v>
      </c>
      <c r="E167" s="15">
        <v>432199.38794999995</v>
      </c>
      <c r="F167" s="457">
        <v>-200888.04544999992</v>
      </c>
      <c r="G167" s="112"/>
      <c r="H167" s="112"/>
      <c r="I167" s="112"/>
      <c r="J167" s="112"/>
      <c r="K167" s="112"/>
    </row>
    <row r="168" spans="1:11" s="45" customFormat="1">
      <c r="A168" s="463">
        <v>531</v>
      </c>
      <c r="B168" s="36" t="s">
        <v>540</v>
      </c>
      <c r="C168" s="41">
        <v>197147.97750000001</v>
      </c>
      <c r="D168" s="41">
        <v>0</v>
      </c>
      <c r="E168" s="15">
        <v>160682.68794999999</v>
      </c>
      <c r="F168" s="457">
        <v>36465.289550000016</v>
      </c>
      <c r="G168" s="112"/>
      <c r="H168" s="112"/>
      <c r="I168" s="112"/>
      <c r="J168" s="112"/>
      <c r="K168" s="112"/>
    </row>
    <row r="169" spans="1:11" s="45" customFormat="1">
      <c r="A169" s="463">
        <v>535</v>
      </c>
      <c r="B169" s="36" t="s">
        <v>541</v>
      </c>
      <c r="C169" s="41">
        <v>246528.21250000002</v>
      </c>
      <c r="D169" s="41">
        <v>0</v>
      </c>
      <c r="E169" s="15">
        <v>308514.58000000007</v>
      </c>
      <c r="F169" s="457">
        <v>-61986.367500000051</v>
      </c>
      <c r="G169" s="112"/>
      <c r="H169" s="112"/>
      <c r="I169" s="112"/>
      <c r="J169" s="112"/>
      <c r="K169" s="112"/>
    </row>
    <row r="170" spans="1:11" s="45" customFormat="1">
      <c r="A170" s="463">
        <v>536</v>
      </c>
      <c r="B170" s="36" t="s">
        <v>542</v>
      </c>
      <c r="C170" s="41">
        <v>1125302.4550000008</v>
      </c>
      <c r="D170" s="41">
        <v>0</v>
      </c>
      <c r="E170" s="15">
        <v>1139158.7578</v>
      </c>
      <c r="F170" s="457">
        <v>-13856.302799999248</v>
      </c>
      <c r="G170" s="112"/>
      <c r="H170" s="112"/>
      <c r="I170" s="112"/>
      <c r="J170" s="112"/>
      <c r="K170" s="112"/>
    </row>
    <row r="171" spans="1:11" s="45" customFormat="1">
      <c r="A171" s="463">
        <v>538</v>
      </c>
      <c r="B171" s="36" t="s">
        <v>543</v>
      </c>
      <c r="C171" s="41">
        <v>144858.63499999998</v>
      </c>
      <c r="D171" s="41">
        <v>0</v>
      </c>
      <c r="E171" s="15">
        <v>223852.0925</v>
      </c>
      <c r="F171" s="457">
        <v>-78993.457500000019</v>
      </c>
      <c r="G171" s="112"/>
      <c r="H171" s="112"/>
      <c r="I171" s="112"/>
      <c r="J171" s="112"/>
      <c r="K171" s="112"/>
    </row>
    <row r="172" spans="1:11" s="45" customFormat="1">
      <c r="A172" s="463">
        <v>541</v>
      </c>
      <c r="B172" s="36" t="s">
        <v>544</v>
      </c>
      <c r="C172" s="41">
        <v>118303.705</v>
      </c>
      <c r="D172" s="41">
        <v>0</v>
      </c>
      <c r="E172" s="15">
        <v>128100.68395000002</v>
      </c>
      <c r="F172" s="457">
        <v>-9796.9789500000188</v>
      </c>
      <c r="G172" s="112"/>
      <c r="H172" s="112"/>
      <c r="I172" s="112"/>
      <c r="J172" s="112"/>
      <c r="K172" s="112"/>
    </row>
    <row r="173" spans="1:11" s="45" customFormat="1">
      <c r="A173" s="463">
        <v>543</v>
      </c>
      <c r="B173" s="36" t="s">
        <v>545</v>
      </c>
      <c r="C173" s="41">
        <v>682223.00500000012</v>
      </c>
      <c r="D173" s="41">
        <v>0</v>
      </c>
      <c r="E173" s="15">
        <v>948419.76790000009</v>
      </c>
      <c r="F173" s="457">
        <v>-266196.76289999997</v>
      </c>
      <c r="G173" s="112"/>
      <c r="H173" s="112"/>
      <c r="I173" s="112"/>
      <c r="J173" s="112"/>
      <c r="K173" s="112"/>
    </row>
    <row r="174" spans="1:11" s="45" customFormat="1">
      <c r="A174" s="463">
        <v>545</v>
      </c>
      <c r="B174" s="36" t="s">
        <v>546</v>
      </c>
      <c r="C174" s="41">
        <v>170294.67750000002</v>
      </c>
      <c r="D174" s="41">
        <v>0</v>
      </c>
      <c r="E174" s="15">
        <v>156718.84250000003</v>
      </c>
      <c r="F174" s="457">
        <v>13575.834999999992</v>
      </c>
      <c r="G174" s="112"/>
      <c r="H174" s="112"/>
      <c r="I174" s="112"/>
      <c r="J174" s="112"/>
      <c r="K174" s="112"/>
    </row>
    <row r="175" spans="1:11" s="45" customFormat="1">
      <c r="A175" s="463">
        <v>560</v>
      </c>
      <c r="B175" s="36" t="s">
        <v>547</v>
      </c>
      <c r="C175" s="41">
        <v>1492372.1475000007</v>
      </c>
      <c r="D175" s="41">
        <v>0</v>
      </c>
      <c r="E175" s="15">
        <v>1017854.9424500002</v>
      </c>
      <c r="F175" s="457">
        <v>474517.20505000046</v>
      </c>
      <c r="G175" s="112"/>
      <c r="H175" s="112"/>
      <c r="I175" s="112"/>
      <c r="J175" s="112"/>
      <c r="K175" s="112"/>
    </row>
    <row r="176" spans="1:11" s="45" customFormat="1">
      <c r="A176" s="463">
        <v>561</v>
      </c>
      <c r="B176" s="36" t="s">
        <v>548</v>
      </c>
      <c r="C176" s="41">
        <v>79068.05</v>
      </c>
      <c r="D176" s="41">
        <v>0</v>
      </c>
      <c r="E176" s="15">
        <v>672824.35000000009</v>
      </c>
      <c r="F176" s="457">
        <v>-593756.30000000005</v>
      </c>
      <c r="G176" s="112"/>
      <c r="H176" s="112"/>
      <c r="I176" s="112"/>
      <c r="J176" s="112"/>
      <c r="K176" s="112"/>
    </row>
    <row r="177" spans="1:11" s="45" customFormat="1">
      <c r="A177" s="463">
        <v>562</v>
      </c>
      <c r="B177" s="36" t="s">
        <v>549</v>
      </c>
      <c r="C177" s="41">
        <v>302845.55</v>
      </c>
      <c r="D177" s="41">
        <v>0</v>
      </c>
      <c r="E177" s="15">
        <v>424094.16689999989</v>
      </c>
      <c r="F177" s="457">
        <v>-121248.61689999991</v>
      </c>
      <c r="G177" s="112"/>
      <c r="H177" s="112"/>
      <c r="I177" s="112"/>
      <c r="J177" s="112"/>
      <c r="K177" s="112"/>
    </row>
    <row r="178" spans="1:11" s="45" customFormat="1">
      <c r="A178" s="463">
        <v>563</v>
      </c>
      <c r="B178" s="36" t="s">
        <v>550</v>
      </c>
      <c r="C178" s="41">
        <v>226761.19999999998</v>
      </c>
      <c r="D178" s="41">
        <v>0</v>
      </c>
      <c r="E178" s="15">
        <v>214945.74799999996</v>
      </c>
      <c r="F178" s="457">
        <v>11815.452000000019</v>
      </c>
      <c r="G178" s="112"/>
      <c r="H178" s="112"/>
      <c r="I178" s="112"/>
      <c r="J178" s="112"/>
      <c r="K178" s="112"/>
    </row>
    <row r="179" spans="1:11" s="45" customFormat="1">
      <c r="A179" s="463">
        <v>564</v>
      </c>
      <c r="B179" s="36" t="s">
        <v>551</v>
      </c>
      <c r="C179" s="41">
        <v>1449257.6824999999</v>
      </c>
      <c r="D179" s="41">
        <v>0</v>
      </c>
      <c r="E179" s="15">
        <v>14430899.270450005</v>
      </c>
      <c r="F179" s="457">
        <v>-12981641.587950006</v>
      </c>
      <c r="G179" s="112"/>
      <c r="H179" s="112"/>
      <c r="I179" s="112"/>
      <c r="J179" s="112"/>
      <c r="K179" s="112"/>
    </row>
    <row r="180" spans="1:11" s="45" customFormat="1">
      <c r="A180" s="463">
        <v>576</v>
      </c>
      <c r="B180" s="36" t="s">
        <v>552</v>
      </c>
      <c r="C180" s="41">
        <v>9100.2849999999999</v>
      </c>
      <c r="D180" s="41">
        <v>0</v>
      </c>
      <c r="E180" s="15">
        <v>50797.4925</v>
      </c>
      <c r="F180" s="457">
        <v>-41697.207500000004</v>
      </c>
      <c r="G180" s="112"/>
      <c r="H180" s="112"/>
      <c r="I180" s="112"/>
      <c r="J180" s="112"/>
      <c r="K180" s="112"/>
    </row>
    <row r="181" spans="1:11" s="45" customFormat="1">
      <c r="A181" s="463">
        <v>577</v>
      </c>
      <c r="B181" s="36" t="s">
        <v>553</v>
      </c>
      <c r="C181" s="41">
        <v>395638.61999999994</v>
      </c>
      <c r="D181" s="41">
        <v>0</v>
      </c>
      <c r="E181" s="15">
        <v>418687.70249999996</v>
      </c>
      <c r="F181" s="457">
        <v>-23049.082500000019</v>
      </c>
      <c r="G181" s="112"/>
      <c r="H181" s="112"/>
      <c r="I181" s="112"/>
      <c r="J181" s="112"/>
      <c r="K181" s="112"/>
    </row>
    <row r="182" spans="1:11" s="45" customFormat="1">
      <c r="A182" s="463">
        <v>578</v>
      </c>
      <c r="B182" s="36" t="s">
        <v>554</v>
      </c>
      <c r="C182" s="41">
        <v>415256.44750000001</v>
      </c>
      <c r="D182" s="41">
        <v>0</v>
      </c>
      <c r="E182" s="15">
        <v>58182.150000000009</v>
      </c>
      <c r="F182" s="457">
        <v>357074.29749999999</v>
      </c>
      <c r="G182" s="112"/>
      <c r="H182" s="112"/>
      <c r="I182" s="112"/>
      <c r="J182" s="112"/>
      <c r="K182" s="112"/>
    </row>
    <row r="183" spans="1:11" s="45" customFormat="1">
      <c r="A183" s="463">
        <v>580</v>
      </c>
      <c r="B183" s="36" t="s">
        <v>555</v>
      </c>
      <c r="C183" s="41">
        <v>92569.29250000001</v>
      </c>
      <c r="D183" s="41">
        <v>0</v>
      </c>
      <c r="E183" s="15">
        <v>26853.300000000003</v>
      </c>
      <c r="F183" s="457">
        <v>65715.992500000008</v>
      </c>
      <c r="G183" s="112"/>
      <c r="H183" s="112"/>
      <c r="I183" s="112"/>
      <c r="J183" s="112"/>
      <c r="K183" s="112"/>
    </row>
    <row r="184" spans="1:11" s="45" customFormat="1">
      <c r="A184" s="463">
        <v>581</v>
      </c>
      <c r="B184" s="36" t="s">
        <v>556</v>
      </c>
      <c r="C184" s="41">
        <v>192597.83499999999</v>
      </c>
      <c r="D184" s="41">
        <v>0</v>
      </c>
      <c r="E184" s="15">
        <v>90704.480000000025</v>
      </c>
      <c r="F184" s="457">
        <v>101893.35499999997</v>
      </c>
      <c r="G184" s="112"/>
      <c r="H184" s="112"/>
      <c r="I184" s="112"/>
      <c r="J184" s="112"/>
      <c r="K184" s="112"/>
    </row>
    <row r="185" spans="1:11" s="45" customFormat="1">
      <c r="A185" s="463">
        <v>583</v>
      </c>
      <c r="B185" s="36" t="s">
        <v>557</v>
      </c>
      <c r="C185" s="41">
        <v>146201.29999999999</v>
      </c>
      <c r="D185" s="41">
        <v>0</v>
      </c>
      <c r="E185" s="15">
        <v>4550.1424999999999</v>
      </c>
      <c r="F185" s="457">
        <v>141651.1575</v>
      </c>
      <c r="G185" s="112"/>
      <c r="H185" s="112"/>
      <c r="I185" s="112"/>
      <c r="J185" s="112"/>
      <c r="K185" s="112"/>
    </row>
    <row r="186" spans="1:11" s="45" customFormat="1">
      <c r="A186" s="463">
        <v>584</v>
      </c>
      <c r="B186" s="36" t="s">
        <v>558</v>
      </c>
      <c r="C186" s="41">
        <v>23869.600000000002</v>
      </c>
      <c r="D186" s="41">
        <v>0</v>
      </c>
      <c r="E186" s="15">
        <v>11934.800000000001</v>
      </c>
      <c r="F186" s="457">
        <v>11934.800000000001</v>
      </c>
      <c r="G186" s="112"/>
      <c r="H186" s="112"/>
      <c r="I186" s="112"/>
      <c r="J186" s="112"/>
      <c r="K186" s="112"/>
    </row>
    <row r="187" spans="1:11" s="45" customFormat="1">
      <c r="A187" s="463">
        <v>588</v>
      </c>
      <c r="B187" s="36" t="s">
        <v>559</v>
      </c>
      <c r="C187" s="41">
        <v>50722.9</v>
      </c>
      <c r="D187" s="41">
        <v>0</v>
      </c>
      <c r="E187" s="15">
        <v>60777.969000000005</v>
      </c>
      <c r="F187" s="457">
        <v>-10055.069000000003</v>
      </c>
      <c r="G187" s="112"/>
      <c r="H187" s="112"/>
      <c r="I187" s="112"/>
      <c r="J187" s="112"/>
      <c r="K187" s="112"/>
    </row>
    <row r="188" spans="1:11" s="45" customFormat="1">
      <c r="A188" s="463">
        <v>592</v>
      </c>
      <c r="B188" s="36" t="s">
        <v>560</v>
      </c>
      <c r="C188" s="41">
        <v>196998.79250000001</v>
      </c>
      <c r="D188" s="41">
        <v>0</v>
      </c>
      <c r="E188" s="15">
        <v>69669.395000000004</v>
      </c>
      <c r="F188" s="457">
        <v>127329.39750000001</v>
      </c>
      <c r="G188" s="112"/>
      <c r="H188" s="112"/>
      <c r="I188" s="112"/>
      <c r="J188" s="112"/>
      <c r="K188" s="112"/>
    </row>
    <row r="189" spans="1:11" s="45" customFormat="1">
      <c r="A189" s="463">
        <v>593</v>
      </c>
      <c r="B189" s="36" t="s">
        <v>561</v>
      </c>
      <c r="C189" s="41">
        <v>255926.86749999999</v>
      </c>
      <c r="D189" s="41">
        <v>0</v>
      </c>
      <c r="E189" s="15">
        <v>502738.53149999987</v>
      </c>
      <c r="F189" s="457">
        <v>-246811.66399999987</v>
      </c>
      <c r="G189" s="112"/>
      <c r="H189" s="112"/>
      <c r="I189" s="112"/>
      <c r="J189" s="112"/>
      <c r="K189" s="112"/>
    </row>
    <row r="190" spans="1:11" s="45" customFormat="1">
      <c r="A190" s="463">
        <v>595</v>
      </c>
      <c r="B190" s="36" t="s">
        <v>562</v>
      </c>
      <c r="C190" s="41">
        <v>216392.8425</v>
      </c>
      <c r="D190" s="41">
        <v>0</v>
      </c>
      <c r="E190" s="15">
        <v>86303.522500000006</v>
      </c>
      <c r="F190" s="457">
        <v>130089.31999999999</v>
      </c>
      <c r="G190" s="112"/>
      <c r="H190" s="112"/>
      <c r="I190" s="112"/>
      <c r="J190" s="112"/>
      <c r="K190" s="112"/>
    </row>
    <row r="191" spans="1:11" s="45" customFormat="1">
      <c r="A191" s="463">
        <v>598</v>
      </c>
      <c r="B191" s="36" t="s">
        <v>563</v>
      </c>
      <c r="C191" s="41">
        <v>1071372.0775000001</v>
      </c>
      <c r="D191" s="41">
        <v>0</v>
      </c>
      <c r="E191" s="15">
        <v>295535.48500000004</v>
      </c>
      <c r="F191" s="457">
        <v>775836.59250000003</v>
      </c>
      <c r="G191" s="112"/>
      <c r="H191" s="112"/>
      <c r="I191" s="112"/>
      <c r="J191" s="112"/>
      <c r="K191" s="112"/>
    </row>
    <row r="192" spans="1:11" s="45" customFormat="1">
      <c r="A192" s="463">
        <v>599</v>
      </c>
      <c r="B192" s="36" t="s">
        <v>564</v>
      </c>
      <c r="C192" s="41">
        <v>204458.04250000001</v>
      </c>
      <c r="D192" s="41">
        <v>0</v>
      </c>
      <c r="E192" s="15">
        <v>672973.53500000003</v>
      </c>
      <c r="F192" s="457">
        <v>-468515.49250000005</v>
      </c>
      <c r="G192" s="112"/>
      <c r="H192" s="112"/>
      <c r="I192" s="112"/>
      <c r="J192" s="112"/>
      <c r="K192" s="112"/>
    </row>
    <row r="193" spans="1:11" s="45" customFormat="1">
      <c r="A193" s="463">
        <v>601</v>
      </c>
      <c r="B193" s="36" t="s">
        <v>565</v>
      </c>
      <c r="C193" s="41">
        <v>34312.550000000003</v>
      </c>
      <c r="D193" s="41">
        <v>0</v>
      </c>
      <c r="E193" s="15">
        <v>85885.804500000013</v>
      </c>
      <c r="F193" s="457">
        <v>-51573.25450000001</v>
      </c>
      <c r="G193" s="112"/>
      <c r="H193" s="112"/>
      <c r="I193" s="112"/>
      <c r="J193" s="112"/>
      <c r="K193" s="112"/>
    </row>
    <row r="194" spans="1:11" s="45" customFormat="1">
      <c r="A194" s="463">
        <v>604</v>
      </c>
      <c r="B194" s="36" t="s">
        <v>566</v>
      </c>
      <c r="C194" s="41">
        <v>212141.07</v>
      </c>
      <c r="D194" s="41">
        <v>0</v>
      </c>
      <c r="E194" s="15">
        <v>908870.82440000004</v>
      </c>
      <c r="F194" s="457">
        <v>-696729.75439999998</v>
      </c>
      <c r="G194" s="112"/>
      <c r="H194" s="112"/>
      <c r="I194" s="112"/>
      <c r="J194" s="112"/>
      <c r="K194" s="112"/>
    </row>
    <row r="195" spans="1:11" s="45" customFormat="1">
      <c r="A195" s="463">
        <v>607</v>
      </c>
      <c r="B195" s="36" t="s">
        <v>567</v>
      </c>
      <c r="C195" s="41">
        <v>43263.650000000009</v>
      </c>
      <c r="D195" s="41">
        <v>0</v>
      </c>
      <c r="E195" s="15">
        <v>89511.000000000015</v>
      </c>
      <c r="F195" s="457">
        <v>-46247.350000000006</v>
      </c>
      <c r="G195" s="112"/>
      <c r="H195" s="112"/>
      <c r="I195" s="112"/>
      <c r="J195" s="112"/>
      <c r="K195" s="112"/>
    </row>
    <row r="196" spans="1:11" s="45" customFormat="1">
      <c r="A196" s="463">
        <v>608</v>
      </c>
      <c r="B196" s="36" t="s">
        <v>568</v>
      </c>
      <c r="C196" s="41">
        <v>71608.800000000003</v>
      </c>
      <c r="D196" s="41">
        <v>0</v>
      </c>
      <c r="E196" s="15">
        <v>74592.5</v>
      </c>
      <c r="F196" s="457">
        <v>-2983.6999999999971</v>
      </c>
      <c r="G196" s="112"/>
      <c r="H196" s="112"/>
      <c r="I196" s="112"/>
      <c r="J196" s="112"/>
      <c r="K196" s="112"/>
    </row>
    <row r="197" spans="1:11" s="45" customFormat="1">
      <c r="A197" s="463">
        <v>609</v>
      </c>
      <c r="B197" s="36" t="s">
        <v>569</v>
      </c>
      <c r="C197" s="41">
        <v>1299326.7574999998</v>
      </c>
      <c r="D197" s="41">
        <v>0</v>
      </c>
      <c r="E197" s="15">
        <v>4061497.4754499984</v>
      </c>
      <c r="F197" s="457">
        <v>-2762170.7179499986</v>
      </c>
      <c r="G197" s="112"/>
      <c r="H197" s="112"/>
      <c r="I197" s="112"/>
      <c r="J197" s="112"/>
      <c r="K197" s="112"/>
    </row>
    <row r="198" spans="1:11" s="45" customFormat="1">
      <c r="A198" s="463">
        <v>611</v>
      </c>
      <c r="B198" s="36" t="s">
        <v>570</v>
      </c>
      <c r="C198" s="41">
        <v>317913.23499999999</v>
      </c>
      <c r="D198" s="41">
        <v>0</v>
      </c>
      <c r="E198" s="15">
        <v>204264.10200000001</v>
      </c>
      <c r="F198" s="457">
        <v>113649.13299999997</v>
      </c>
      <c r="G198" s="112"/>
      <c r="H198" s="112"/>
      <c r="I198" s="112"/>
      <c r="J198" s="112"/>
      <c r="K198" s="112"/>
    </row>
    <row r="199" spans="1:11" s="45" customFormat="1">
      <c r="A199" s="463">
        <v>614</v>
      </c>
      <c r="B199" s="36" t="s">
        <v>571</v>
      </c>
      <c r="C199" s="41">
        <v>0</v>
      </c>
      <c r="D199" s="41">
        <v>0</v>
      </c>
      <c r="E199" s="15">
        <v>11934.800000000001</v>
      </c>
      <c r="F199" s="457">
        <v>-11934.800000000001</v>
      </c>
      <c r="G199" s="112"/>
      <c r="H199" s="112"/>
      <c r="I199" s="112"/>
      <c r="J199" s="112"/>
      <c r="K199" s="112"/>
    </row>
    <row r="200" spans="1:11" s="45" customFormat="1">
      <c r="A200" s="463">
        <v>615</v>
      </c>
      <c r="B200" s="36" t="s">
        <v>572</v>
      </c>
      <c r="C200" s="41">
        <v>144784.04250000001</v>
      </c>
      <c r="D200" s="41">
        <v>0</v>
      </c>
      <c r="E200" s="15">
        <v>135072.09899999999</v>
      </c>
      <c r="F200" s="457">
        <v>9711.9435000000231</v>
      </c>
      <c r="G200" s="112"/>
      <c r="H200" s="112"/>
      <c r="I200" s="112"/>
      <c r="J200" s="112"/>
      <c r="K200" s="112"/>
    </row>
    <row r="201" spans="1:11" s="45" customFormat="1">
      <c r="A201" s="463">
        <v>616</v>
      </c>
      <c r="B201" s="36" t="s">
        <v>573</v>
      </c>
      <c r="C201" s="41">
        <v>46396.535000000003</v>
      </c>
      <c r="D201" s="41">
        <v>0</v>
      </c>
      <c r="E201" s="15">
        <v>704153.20000000007</v>
      </c>
      <c r="F201" s="457">
        <v>-657756.66500000004</v>
      </c>
      <c r="G201" s="112"/>
      <c r="H201" s="112"/>
      <c r="I201" s="112"/>
      <c r="J201" s="112"/>
      <c r="K201" s="112"/>
    </row>
    <row r="202" spans="1:11" s="45" customFormat="1">
      <c r="A202" s="464">
        <v>619</v>
      </c>
      <c r="B202" s="36" t="s">
        <v>574</v>
      </c>
      <c r="C202" s="41">
        <v>212066.47750000001</v>
      </c>
      <c r="D202" s="41">
        <v>0</v>
      </c>
      <c r="E202" s="15">
        <v>4550.1424999999999</v>
      </c>
      <c r="F202" s="457">
        <v>207516.33500000002</v>
      </c>
      <c r="G202" s="112"/>
      <c r="H202" s="112"/>
      <c r="I202" s="112"/>
      <c r="J202" s="112"/>
      <c r="K202" s="112"/>
    </row>
    <row r="203" spans="1:11" s="45" customFormat="1">
      <c r="A203" s="463">
        <v>620</v>
      </c>
      <c r="B203" s="36" t="s">
        <v>575</v>
      </c>
      <c r="C203" s="41">
        <v>28419.7425</v>
      </c>
      <c r="D203" s="41">
        <v>0</v>
      </c>
      <c r="E203" s="15">
        <v>62657.700000000012</v>
      </c>
      <c r="F203" s="457">
        <v>-34237.957500000011</v>
      </c>
      <c r="G203" s="112"/>
      <c r="H203" s="112"/>
      <c r="I203" s="112"/>
      <c r="J203" s="112"/>
      <c r="K203" s="112"/>
    </row>
    <row r="204" spans="1:11" s="45" customFormat="1">
      <c r="A204" s="463">
        <v>623</v>
      </c>
      <c r="B204" s="36" t="s">
        <v>576</v>
      </c>
      <c r="C204" s="41">
        <v>19394.050000000003</v>
      </c>
      <c r="D204" s="41">
        <v>0</v>
      </c>
      <c r="E204" s="15">
        <v>85035.450000000012</v>
      </c>
      <c r="F204" s="457">
        <v>-65641.400000000009</v>
      </c>
      <c r="G204" s="112"/>
      <c r="H204" s="112"/>
      <c r="I204" s="112"/>
      <c r="J204" s="112"/>
      <c r="K204" s="112"/>
    </row>
    <row r="205" spans="1:11" s="45" customFormat="1">
      <c r="A205" s="463">
        <v>624</v>
      </c>
      <c r="B205" s="36" t="s">
        <v>577</v>
      </c>
      <c r="C205" s="41">
        <v>195506.94249999998</v>
      </c>
      <c r="D205" s="41">
        <v>0</v>
      </c>
      <c r="E205" s="15">
        <v>292999.34000000003</v>
      </c>
      <c r="F205" s="457">
        <v>-97492.39750000005</v>
      </c>
      <c r="G205" s="112"/>
      <c r="H205" s="112"/>
      <c r="I205" s="112"/>
      <c r="J205" s="112"/>
      <c r="K205" s="112"/>
    </row>
    <row r="206" spans="1:11" s="45" customFormat="1">
      <c r="A206" s="463">
        <v>625</v>
      </c>
      <c r="B206" s="36" t="s">
        <v>578</v>
      </c>
      <c r="C206" s="41">
        <v>83767.377500000002</v>
      </c>
      <c r="D206" s="41">
        <v>0</v>
      </c>
      <c r="E206" s="15">
        <v>88093.742500000008</v>
      </c>
      <c r="F206" s="457">
        <v>-4326.3650000000052</v>
      </c>
      <c r="G206" s="112"/>
      <c r="H206" s="112"/>
      <c r="I206" s="112"/>
      <c r="J206" s="112"/>
      <c r="K206" s="112"/>
    </row>
    <row r="207" spans="1:11" s="45" customFormat="1">
      <c r="A207" s="463">
        <v>626</v>
      </c>
      <c r="B207" s="36" t="s">
        <v>579</v>
      </c>
      <c r="C207" s="41">
        <v>46321.942500000005</v>
      </c>
      <c r="D207" s="41">
        <v>0</v>
      </c>
      <c r="E207" s="15">
        <v>52363.935000000005</v>
      </c>
      <c r="F207" s="457">
        <v>-6041.9925000000003</v>
      </c>
      <c r="G207" s="112"/>
      <c r="H207" s="112"/>
      <c r="I207" s="112"/>
      <c r="J207" s="112"/>
      <c r="K207" s="112"/>
    </row>
    <row r="208" spans="1:11" s="45" customFormat="1">
      <c r="A208" s="463">
        <v>630</v>
      </c>
      <c r="B208" s="36" t="s">
        <v>580</v>
      </c>
      <c r="C208" s="41">
        <v>199907.90000000002</v>
      </c>
      <c r="D208" s="41">
        <v>0</v>
      </c>
      <c r="E208" s="15">
        <v>19394.050000000003</v>
      </c>
      <c r="F208" s="457">
        <v>180513.85000000003</v>
      </c>
      <c r="G208" s="112"/>
      <c r="H208" s="112"/>
      <c r="I208" s="112"/>
      <c r="J208" s="112"/>
      <c r="K208" s="112"/>
    </row>
    <row r="209" spans="1:11" s="45" customFormat="1">
      <c r="A209" s="463">
        <v>631</v>
      </c>
      <c r="B209" s="36" t="s">
        <v>581</v>
      </c>
      <c r="C209" s="41">
        <v>4550.1424999999999</v>
      </c>
      <c r="D209" s="41">
        <v>0</v>
      </c>
      <c r="E209" s="15">
        <v>701497.70699999994</v>
      </c>
      <c r="F209" s="457">
        <v>-696947.56449999998</v>
      </c>
      <c r="G209" s="112"/>
      <c r="H209" s="112"/>
      <c r="I209" s="112"/>
      <c r="J209" s="112"/>
      <c r="K209" s="112"/>
    </row>
    <row r="210" spans="1:11" s="45" customFormat="1">
      <c r="A210" s="463">
        <v>635</v>
      </c>
      <c r="B210" s="36" t="s">
        <v>582</v>
      </c>
      <c r="C210" s="41">
        <v>252197.24250000002</v>
      </c>
      <c r="D210" s="41">
        <v>0</v>
      </c>
      <c r="E210" s="15">
        <v>725173.3665</v>
      </c>
      <c r="F210" s="457">
        <v>-472976.12399999995</v>
      </c>
      <c r="G210" s="112"/>
      <c r="H210" s="112"/>
      <c r="I210" s="112"/>
      <c r="J210" s="112"/>
      <c r="K210" s="112"/>
    </row>
    <row r="211" spans="1:11" s="45" customFormat="1">
      <c r="A211" s="463">
        <v>636</v>
      </c>
      <c r="B211" s="36" t="s">
        <v>583</v>
      </c>
      <c r="C211" s="41">
        <v>792619.90499999991</v>
      </c>
      <c r="D211" s="41">
        <v>0</v>
      </c>
      <c r="E211" s="15">
        <v>134266.5</v>
      </c>
      <c r="F211" s="457">
        <v>658353.40499999991</v>
      </c>
      <c r="G211" s="112"/>
      <c r="H211" s="112"/>
      <c r="I211" s="112"/>
      <c r="J211" s="112"/>
      <c r="K211" s="112"/>
    </row>
    <row r="212" spans="1:11" s="45" customFormat="1">
      <c r="A212" s="463">
        <v>638</v>
      </c>
      <c r="B212" s="36" t="s">
        <v>584</v>
      </c>
      <c r="C212" s="41">
        <v>729663.83499999996</v>
      </c>
      <c r="D212" s="41">
        <v>0</v>
      </c>
      <c r="E212" s="15">
        <v>1366709.1464500003</v>
      </c>
      <c r="F212" s="457">
        <v>-637045.31145000039</v>
      </c>
      <c r="G212" s="112"/>
      <c r="H212" s="112"/>
      <c r="I212" s="112"/>
      <c r="J212" s="112"/>
      <c r="K212" s="112"/>
    </row>
    <row r="213" spans="1:11" s="45" customFormat="1">
      <c r="A213" s="463">
        <v>678</v>
      </c>
      <c r="B213" s="36" t="s">
        <v>585</v>
      </c>
      <c r="C213" s="41">
        <v>422566.51249999995</v>
      </c>
      <c r="D213" s="41">
        <v>0</v>
      </c>
      <c r="E213" s="15">
        <v>428698.016</v>
      </c>
      <c r="F213" s="457">
        <v>-6131.5035000000498</v>
      </c>
      <c r="G213" s="112"/>
      <c r="H213" s="112"/>
      <c r="I213" s="112"/>
      <c r="J213" s="112"/>
      <c r="K213" s="112"/>
    </row>
    <row r="214" spans="1:11" s="45" customFormat="1">
      <c r="A214" s="463">
        <v>680</v>
      </c>
      <c r="B214" s="36" t="s">
        <v>586</v>
      </c>
      <c r="C214" s="41">
        <v>920919.005</v>
      </c>
      <c r="D214" s="41">
        <v>0</v>
      </c>
      <c r="E214" s="15">
        <v>1666620.2274999998</v>
      </c>
      <c r="F214" s="457">
        <v>-745701.2224999998</v>
      </c>
      <c r="G214" s="112"/>
      <c r="H214" s="112"/>
      <c r="I214" s="112"/>
      <c r="J214" s="112"/>
      <c r="K214" s="112"/>
    </row>
    <row r="215" spans="1:11" s="45" customFormat="1">
      <c r="A215" s="463">
        <v>681</v>
      </c>
      <c r="B215" s="36" t="s">
        <v>587</v>
      </c>
      <c r="C215" s="41">
        <v>12009.3925</v>
      </c>
      <c r="D215" s="41">
        <v>0</v>
      </c>
      <c r="E215" s="15">
        <v>70116.950000000012</v>
      </c>
      <c r="F215" s="457">
        <v>-58107.55750000001</v>
      </c>
      <c r="G215" s="112"/>
      <c r="H215" s="112"/>
      <c r="I215" s="112"/>
      <c r="J215" s="112"/>
      <c r="K215" s="112"/>
    </row>
    <row r="216" spans="1:11" s="45" customFormat="1">
      <c r="A216" s="463">
        <v>683</v>
      </c>
      <c r="B216" s="36" t="s">
        <v>588</v>
      </c>
      <c r="C216" s="41">
        <v>144784.04250000001</v>
      </c>
      <c r="D216" s="41">
        <v>0</v>
      </c>
      <c r="E216" s="15">
        <v>140233.90000000002</v>
      </c>
      <c r="F216" s="457">
        <v>4550.1424999999872</v>
      </c>
      <c r="G216" s="112"/>
      <c r="H216" s="112"/>
      <c r="I216" s="112"/>
      <c r="J216" s="112"/>
      <c r="K216" s="112"/>
    </row>
    <row r="217" spans="1:11" s="45" customFormat="1">
      <c r="A217" s="463">
        <v>684</v>
      </c>
      <c r="B217" s="36" t="s">
        <v>589</v>
      </c>
      <c r="C217" s="41">
        <v>930019.29000000027</v>
      </c>
      <c r="D217" s="41">
        <v>0</v>
      </c>
      <c r="E217" s="15">
        <v>3861989.3912499989</v>
      </c>
      <c r="F217" s="457">
        <v>-2931970.1012499984</v>
      </c>
      <c r="G217" s="112"/>
      <c r="H217" s="112"/>
      <c r="I217" s="112"/>
      <c r="J217" s="112"/>
      <c r="K217" s="112"/>
    </row>
    <row r="218" spans="1:11" s="45" customFormat="1">
      <c r="A218" s="463">
        <v>686</v>
      </c>
      <c r="B218" s="36" t="s">
        <v>590</v>
      </c>
      <c r="C218" s="41">
        <v>80634.492500000008</v>
      </c>
      <c r="D218" s="41">
        <v>0</v>
      </c>
      <c r="E218" s="15">
        <v>70176.624000000011</v>
      </c>
      <c r="F218" s="457">
        <v>10457.868499999997</v>
      </c>
      <c r="G218" s="112"/>
      <c r="H218" s="112"/>
      <c r="I218" s="112"/>
      <c r="J218" s="112"/>
      <c r="K218" s="112"/>
    </row>
    <row r="219" spans="1:11" s="45" customFormat="1">
      <c r="A219" s="463">
        <v>687</v>
      </c>
      <c r="B219" s="36" t="s">
        <v>591</v>
      </c>
      <c r="C219" s="41">
        <v>219376.54250000001</v>
      </c>
      <c r="D219" s="41">
        <v>0</v>
      </c>
      <c r="E219" s="15">
        <v>19394.050000000003</v>
      </c>
      <c r="F219" s="457">
        <v>199982.49249999999</v>
      </c>
      <c r="G219" s="112"/>
      <c r="H219" s="112"/>
      <c r="I219" s="112"/>
      <c r="J219" s="112"/>
      <c r="K219" s="112"/>
    </row>
    <row r="220" spans="1:11" s="45" customFormat="1">
      <c r="A220" s="463">
        <v>689</v>
      </c>
      <c r="B220" s="36" t="s">
        <v>592</v>
      </c>
      <c r="C220" s="41">
        <v>40503.727500000001</v>
      </c>
      <c r="D220" s="41">
        <v>0</v>
      </c>
      <c r="E220" s="15">
        <v>37355.923999999999</v>
      </c>
      <c r="F220" s="457">
        <v>3147.8035000000018</v>
      </c>
      <c r="G220" s="112"/>
      <c r="H220" s="112"/>
      <c r="I220" s="112"/>
      <c r="J220" s="112"/>
      <c r="K220" s="112"/>
    </row>
    <row r="221" spans="1:11" s="45" customFormat="1">
      <c r="A221" s="463">
        <v>691</v>
      </c>
      <c r="B221" s="36" t="s">
        <v>593</v>
      </c>
      <c r="C221" s="41">
        <v>89585.592500000013</v>
      </c>
      <c r="D221" s="41">
        <v>0</v>
      </c>
      <c r="E221" s="15">
        <v>110396.90000000001</v>
      </c>
      <c r="F221" s="457">
        <v>-20811.307499999995</v>
      </c>
      <c r="G221" s="112"/>
      <c r="H221" s="112"/>
      <c r="I221" s="112"/>
      <c r="J221" s="112"/>
      <c r="K221" s="112"/>
    </row>
    <row r="222" spans="1:11" s="45" customFormat="1">
      <c r="A222" s="463">
        <v>694</v>
      </c>
      <c r="B222" s="36" t="s">
        <v>594</v>
      </c>
      <c r="C222" s="41">
        <v>879221.7975000001</v>
      </c>
      <c r="D222" s="41">
        <v>0</v>
      </c>
      <c r="E222" s="15">
        <v>616730.79</v>
      </c>
      <c r="F222" s="457">
        <v>262491.00750000007</v>
      </c>
      <c r="G222" s="112"/>
      <c r="H222" s="112"/>
      <c r="I222" s="112"/>
      <c r="J222" s="112"/>
      <c r="K222" s="112"/>
    </row>
    <row r="223" spans="1:11" s="45" customFormat="1">
      <c r="A223" s="463">
        <v>697</v>
      </c>
      <c r="B223" s="36" t="s">
        <v>595</v>
      </c>
      <c r="C223" s="41">
        <v>49231.05</v>
      </c>
      <c r="D223" s="41">
        <v>0</v>
      </c>
      <c r="E223" s="15">
        <v>23153.512000000002</v>
      </c>
      <c r="F223" s="457">
        <v>26077.538</v>
      </c>
      <c r="G223" s="112"/>
      <c r="H223" s="112"/>
      <c r="I223" s="112"/>
      <c r="J223" s="112"/>
      <c r="K223" s="112"/>
    </row>
    <row r="224" spans="1:11" s="45" customFormat="1">
      <c r="A224" s="463">
        <v>698</v>
      </c>
      <c r="B224" s="36" t="s">
        <v>596</v>
      </c>
      <c r="C224" s="41">
        <v>852144.7200000002</v>
      </c>
      <c r="D224" s="41">
        <v>0</v>
      </c>
      <c r="E224" s="15">
        <v>6136884.6029499983</v>
      </c>
      <c r="F224" s="457">
        <v>-5284739.8829499986</v>
      </c>
      <c r="G224" s="112"/>
      <c r="H224" s="112"/>
      <c r="I224" s="112"/>
      <c r="J224" s="112"/>
      <c r="K224" s="112"/>
    </row>
    <row r="225" spans="1:11" s="45" customFormat="1">
      <c r="A225" s="463">
        <v>700</v>
      </c>
      <c r="B225" s="36" t="s">
        <v>597</v>
      </c>
      <c r="C225" s="41">
        <v>113455.19250000002</v>
      </c>
      <c r="D225" s="41">
        <v>0</v>
      </c>
      <c r="E225" s="15">
        <v>126866.92400000001</v>
      </c>
      <c r="F225" s="457">
        <v>-13411.731499999994</v>
      </c>
      <c r="G225" s="112"/>
      <c r="H225" s="112"/>
      <c r="I225" s="112"/>
      <c r="J225" s="112"/>
      <c r="K225" s="112"/>
    </row>
    <row r="226" spans="1:11" s="45" customFormat="1">
      <c r="A226" s="463">
        <v>702</v>
      </c>
      <c r="B226" s="36" t="s">
        <v>598</v>
      </c>
      <c r="C226" s="41">
        <v>43412.834999999999</v>
      </c>
      <c r="D226" s="41">
        <v>0</v>
      </c>
      <c r="E226" s="15">
        <v>45352.240000000005</v>
      </c>
      <c r="F226" s="457">
        <v>-1939.4050000000061</v>
      </c>
      <c r="G226" s="112"/>
      <c r="H226" s="112"/>
      <c r="I226" s="112"/>
      <c r="J226" s="112"/>
      <c r="K226" s="112"/>
    </row>
    <row r="227" spans="1:11" s="45" customFormat="1">
      <c r="A227" s="463">
        <v>704</v>
      </c>
      <c r="B227" s="36" t="s">
        <v>599</v>
      </c>
      <c r="C227" s="41">
        <v>322239.59999999998</v>
      </c>
      <c r="D227" s="41">
        <v>0</v>
      </c>
      <c r="E227" s="15">
        <v>264132.04250000004</v>
      </c>
      <c r="F227" s="457">
        <v>58107.557499999937</v>
      </c>
      <c r="G227" s="112"/>
      <c r="H227" s="112"/>
      <c r="I227" s="112"/>
      <c r="J227" s="112"/>
      <c r="K227" s="112"/>
    </row>
    <row r="228" spans="1:11" s="45" customFormat="1">
      <c r="A228" s="463">
        <v>707</v>
      </c>
      <c r="B228" s="36" t="s">
        <v>600</v>
      </c>
      <c r="C228" s="41">
        <v>22377.75</v>
      </c>
      <c r="D228" s="41">
        <v>0</v>
      </c>
      <c r="E228" s="15">
        <v>38788.100000000006</v>
      </c>
      <c r="F228" s="457">
        <v>-16410.350000000006</v>
      </c>
      <c r="G228" s="112"/>
      <c r="H228" s="112"/>
      <c r="I228" s="112"/>
      <c r="J228" s="112"/>
      <c r="K228" s="112"/>
    </row>
    <row r="229" spans="1:11" s="45" customFormat="1">
      <c r="A229" s="463">
        <v>710</v>
      </c>
      <c r="B229" s="36" t="s">
        <v>601</v>
      </c>
      <c r="C229" s="41">
        <v>476422.29749999999</v>
      </c>
      <c r="D229" s="41">
        <v>0</v>
      </c>
      <c r="E229" s="15">
        <v>1554206.3463000003</v>
      </c>
      <c r="F229" s="457">
        <v>-1077784.0488000005</v>
      </c>
      <c r="G229" s="112"/>
      <c r="H229" s="112"/>
      <c r="I229" s="112"/>
      <c r="J229" s="112"/>
      <c r="K229" s="112"/>
    </row>
    <row r="230" spans="1:11" s="45" customFormat="1">
      <c r="A230" s="463">
        <v>729</v>
      </c>
      <c r="B230" s="36" t="s">
        <v>602</v>
      </c>
      <c r="C230" s="41">
        <v>103012.24250000001</v>
      </c>
      <c r="D230" s="41">
        <v>0</v>
      </c>
      <c r="E230" s="15">
        <v>141278.19500000004</v>
      </c>
      <c r="F230" s="457">
        <v>-38265.952500000029</v>
      </c>
      <c r="G230" s="112"/>
      <c r="H230" s="112"/>
      <c r="I230" s="112"/>
      <c r="J230" s="112"/>
      <c r="K230" s="112"/>
    </row>
    <row r="231" spans="1:11" s="45" customFormat="1">
      <c r="A231" s="463">
        <v>732</v>
      </c>
      <c r="B231" s="36" t="s">
        <v>603</v>
      </c>
      <c r="C231" s="41">
        <v>0</v>
      </c>
      <c r="D231" s="41">
        <v>0</v>
      </c>
      <c r="E231" s="15">
        <v>96970.25</v>
      </c>
      <c r="F231" s="457">
        <v>-96970.25</v>
      </c>
      <c r="G231" s="112"/>
      <c r="H231" s="112"/>
      <c r="I231" s="112"/>
      <c r="J231" s="112"/>
      <c r="K231" s="112"/>
    </row>
    <row r="232" spans="1:11" s="45" customFormat="1">
      <c r="A232" s="463">
        <v>734</v>
      </c>
      <c r="B232" s="36" t="s">
        <v>604</v>
      </c>
      <c r="C232" s="41">
        <v>539154.59000000008</v>
      </c>
      <c r="D232" s="41">
        <v>0</v>
      </c>
      <c r="E232" s="15">
        <v>1181351.2595000004</v>
      </c>
      <c r="F232" s="457">
        <v>-642196.66950000031</v>
      </c>
      <c r="G232" s="112"/>
      <c r="H232" s="112"/>
      <c r="I232" s="112"/>
      <c r="J232" s="112"/>
      <c r="K232" s="112"/>
    </row>
    <row r="233" spans="1:11" s="45" customFormat="1">
      <c r="A233" s="463">
        <v>738</v>
      </c>
      <c r="B233" s="36" t="s">
        <v>605</v>
      </c>
      <c r="C233" s="41">
        <v>213334.55</v>
      </c>
      <c r="D233" s="41">
        <v>0</v>
      </c>
      <c r="E233" s="15">
        <v>166132.41599999997</v>
      </c>
      <c r="F233" s="457">
        <v>47202.13400000002</v>
      </c>
      <c r="G233" s="112"/>
      <c r="H233" s="112"/>
      <c r="I233" s="112"/>
      <c r="J233" s="112"/>
      <c r="K233" s="112"/>
    </row>
    <row r="234" spans="1:11" s="45" customFormat="1">
      <c r="A234" s="463">
        <v>739</v>
      </c>
      <c r="B234" s="36" t="s">
        <v>606</v>
      </c>
      <c r="C234" s="41">
        <v>128299.1</v>
      </c>
      <c r="D234" s="41">
        <v>0</v>
      </c>
      <c r="E234" s="15">
        <v>30165.207000000002</v>
      </c>
      <c r="F234" s="457">
        <v>98133.893000000011</v>
      </c>
      <c r="G234" s="112"/>
      <c r="H234" s="112"/>
      <c r="I234" s="112"/>
      <c r="J234" s="112"/>
      <c r="K234" s="112"/>
    </row>
    <row r="235" spans="1:11" s="45" customFormat="1">
      <c r="A235" s="463">
        <v>740</v>
      </c>
      <c r="B235" s="36" t="s">
        <v>607</v>
      </c>
      <c r="C235" s="41">
        <v>388626.92499999999</v>
      </c>
      <c r="D235" s="41">
        <v>0</v>
      </c>
      <c r="E235" s="15">
        <v>736004.19750000024</v>
      </c>
      <c r="F235" s="457">
        <v>-347377.27250000025</v>
      </c>
      <c r="G235" s="112"/>
      <c r="H235" s="112"/>
      <c r="I235" s="112"/>
      <c r="J235" s="112"/>
      <c r="K235" s="112"/>
    </row>
    <row r="236" spans="1:11" s="45" customFormat="1">
      <c r="A236" s="463">
        <v>742</v>
      </c>
      <c r="B236" s="36" t="s">
        <v>608</v>
      </c>
      <c r="C236" s="41">
        <v>0</v>
      </c>
      <c r="D236" s="41">
        <v>0</v>
      </c>
      <c r="E236" s="15">
        <v>0</v>
      </c>
      <c r="F236" s="457">
        <v>0</v>
      </c>
      <c r="G236" s="112"/>
      <c r="H236" s="112"/>
      <c r="I236" s="112"/>
      <c r="J236" s="112"/>
      <c r="K236" s="112"/>
    </row>
    <row r="237" spans="1:11" s="45" customFormat="1">
      <c r="A237" s="463">
        <v>743</v>
      </c>
      <c r="B237" s="36" t="s">
        <v>609</v>
      </c>
      <c r="C237" s="41">
        <v>1140817.6950000001</v>
      </c>
      <c r="D237" s="41">
        <v>0</v>
      </c>
      <c r="E237" s="15">
        <v>1341382.0090000001</v>
      </c>
      <c r="F237" s="457">
        <v>-200564.31400000001</v>
      </c>
      <c r="G237" s="112"/>
      <c r="H237" s="112"/>
      <c r="I237" s="112"/>
      <c r="J237" s="112"/>
      <c r="K237" s="112"/>
    </row>
    <row r="238" spans="1:11" s="45" customFormat="1">
      <c r="A238" s="463">
        <v>746</v>
      </c>
      <c r="B238" s="36" t="s">
        <v>610</v>
      </c>
      <c r="C238" s="41">
        <v>64224.142500000002</v>
      </c>
      <c r="D238" s="41">
        <v>0</v>
      </c>
      <c r="E238" s="15">
        <v>38415.137500000004</v>
      </c>
      <c r="F238" s="457">
        <v>25809.004999999997</v>
      </c>
      <c r="G238" s="112"/>
      <c r="H238" s="112"/>
      <c r="I238" s="112"/>
      <c r="J238" s="112"/>
      <c r="K238" s="112"/>
    </row>
    <row r="239" spans="1:11" s="45" customFormat="1">
      <c r="A239" s="463">
        <v>747</v>
      </c>
      <c r="B239" s="36" t="s">
        <v>611</v>
      </c>
      <c r="C239" s="41">
        <v>155301.58500000002</v>
      </c>
      <c r="D239" s="41">
        <v>0</v>
      </c>
      <c r="E239" s="15">
        <v>104429.5</v>
      </c>
      <c r="F239" s="457">
        <v>50872.085000000021</v>
      </c>
      <c r="G239" s="112"/>
      <c r="H239" s="112"/>
      <c r="I239" s="112"/>
      <c r="J239" s="112"/>
      <c r="K239" s="112"/>
    </row>
    <row r="240" spans="1:11" s="45" customFormat="1">
      <c r="A240" s="463">
        <v>748</v>
      </c>
      <c r="B240" s="36" t="s">
        <v>612</v>
      </c>
      <c r="C240" s="41">
        <v>387881</v>
      </c>
      <c r="D240" s="41">
        <v>0</v>
      </c>
      <c r="E240" s="15">
        <v>132774.65000000002</v>
      </c>
      <c r="F240" s="457">
        <v>255106.34999999998</v>
      </c>
      <c r="G240" s="112"/>
      <c r="H240" s="112"/>
      <c r="I240" s="112"/>
      <c r="J240" s="112"/>
      <c r="K240" s="112"/>
    </row>
    <row r="241" spans="1:11" s="45" customFormat="1">
      <c r="A241" s="463">
        <v>749</v>
      </c>
      <c r="B241" s="36" t="s">
        <v>613</v>
      </c>
      <c r="C241" s="41">
        <v>522371.27750000003</v>
      </c>
      <c r="D241" s="41">
        <v>0</v>
      </c>
      <c r="E241" s="15">
        <v>488531.64395</v>
      </c>
      <c r="F241" s="457">
        <v>33839.633550000028</v>
      </c>
      <c r="G241" s="112"/>
      <c r="H241" s="112"/>
      <c r="I241" s="112"/>
      <c r="J241" s="112"/>
      <c r="K241" s="112"/>
    </row>
    <row r="242" spans="1:11" s="45" customFormat="1">
      <c r="A242" s="463">
        <v>751</v>
      </c>
      <c r="B242" s="36" t="s">
        <v>614</v>
      </c>
      <c r="C242" s="41">
        <v>85110.04250000001</v>
      </c>
      <c r="D242" s="41">
        <v>0</v>
      </c>
      <c r="E242" s="15">
        <v>67207.842499999999</v>
      </c>
      <c r="F242" s="457">
        <v>17902.200000000012</v>
      </c>
      <c r="G242" s="112"/>
      <c r="H242" s="112"/>
      <c r="I242" s="112"/>
      <c r="J242" s="112"/>
      <c r="K242" s="112"/>
    </row>
    <row r="243" spans="1:11" s="45" customFormat="1">
      <c r="A243" s="463">
        <v>753</v>
      </c>
      <c r="B243" s="36" t="s">
        <v>615</v>
      </c>
      <c r="C243" s="41">
        <v>1274487.4550000001</v>
      </c>
      <c r="D243" s="41">
        <v>0</v>
      </c>
      <c r="E243" s="15">
        <v>1403723.4368</v>
      </c>
      <c r="F243" s="457">
        <v>-129235.98179999995</v>
      </c>
      <c r="G243" s="112"/>
      <c r="H243" s="112"/>
      <c r="I243" s="112"/>
      <c r="J243" s="112"/>
      <c r="K243" s="112"/>
    </row>
    <row r="244" spans="1:11" s="45" customFormat="1">
      <c r="A244" s="463">
        <v>755</v>
      </c>
      <c r="B244" s="36" t="s">
        <v>616</v>
      </c>
      <c r="C244" s="41">
        <v>431293.83500000002</v>
      </c>
      <c r="D244" s="41">
        <v>0</v>
      </c>
      <c r="E244" s="15">
        <v>1410141.3755000001</v>
      </c>
      <c r="F244" s="457">
        <v>-978847.54050000012</v>
      </c>
      <c r="G244" s="112"/>
      <c r="H244" s="112"/>
      <c r="I244" s="112"/>
      <c r="J244" s="112"/>
      <c r="K244" s="112"/>
    </row>
    <row r="245" spans="1:11" s="45" customFormat="1">
      <c r="A245" s="463">
        <v>758</v>
      </c>
      <c r="B245" s="36" t="s">
        <v>617</v>
      </c>
      <c r="C245" s="41">
        <v>46321.942500000005</v>
      </c>
      <c r="D245" s="41">
        <v>0</v>
      </c>
      <c r="E245" s="15">
        <v>155301.58500000002</v>
      </c>
      <c r="F245" s="457">
        <v>-108979.64250000002</v>
      </c>
      <c r="G245" s="112"/>
      <c r="H245" s="112"/>
      <c r="I245" s="112"/>
      <c r="J245" s="112"/>
      <c r="K245" s="112"/>
    </row>
    <row r="246" spans="1:11" s="45" customFormat="1">
      <c r="A246" s="463">
        <v>759</v>
      </c>
      <c r="B246" s="36" t="s">
        <v>618</v>
      </c>
      <c r="C246" s="41">
        <v>496786.05000000005</v>
      </c>
      <c r="D246" s="41">
        <v>0</v>
      </c>
      <c r="E246" s="15">
        <v>0</v>
      </c>
      <c r="F246" s="457">
        <v>496786.05000000005</v>
      </c>
      <c r="G246" s="112"/>
      <c r="H246" s="112"/>
      <c r="I246" s="112"/>
      <c r="J246" s="112"/>
      <c r="K246" s="112"/>
    </row>
    <row r="247" spans="1:11" s="45" customFormat="1">
      <c r="A247" s="463">
        <v>761</v>
      </c>
      <c r="B247" s="36" t="s">
        <v>619</v>
      </c>
      <c r="C247" s="41">
        <v>606064.0625</v>
      </c>
      <c r="D247" s="41">
        <v>0</v>
      </c>
      <c r="E247" s="15">
        <v>129074.86200000001</v>
      </c>
      <c r="F247" s="457">
        <v>476989.20049999998</v>
      </c>
      <c r="G247" s="112"/>
      <c r="H247" s="112"/>
      <c r="I247" s="112"/>
      <c r="J247" s="112"/>
      <c r="K247" s="112"/>
    </row>
    <row r="248" spans="1:11" s="45" customFormat="1">
      <c r="A248" s="463">
        <v>762</v>
      </c>
      <c r="B248" s="36" t="s">
        <v>620</v>
      </c>
      <c r="C248" s="41">
        <v>88019.150000000009</v>
      </c>
      <c r="D248" s="41">
        <v>0</v>
      </c>
      <c r="E248" s="15">
        <v>84319.362000000008</v>
      </c>
      <c r="F248" s="457">
        <v>3699.7880000000005</v>
      </c>
      <c r="G248" s="112"/>
      <c r="H248" s="112"/>
      <c r="I248" s="112"/>
      <c r="J248" s="112"/>
      <c r="K248" s="112"/>
    </row>
    <row r="249" spans="1:11" s="45" customFormat="1">
      <c r="A249" s="463">
        <v>765</v>
      </c>
      <c r="B249" s="36" t="s">
        <v>621</v>
      </c>
      <c r="C249" s="41">
        <v>132998.42749999999</v>
      </c>
      <c r="D249" s="41">
        <v>0</v>
      </c>
      <c r="E249" s="15">
        <v>153212.99500000002</v>
      </c>
      <c r="F249" s="457">
        <v>-20214.567500000034</v>
      </c>
      <c r="G249" s="112"/>
      <c r="H249" s="112"/>
      <c r="I249" s="112"/>
      <c r="J249" s="112"/>
      <c r="K249" s="112"/>
    </row>
    <row r="250" spans="1:11" s="45" customFormat="1">
      <c r="A250" s="463">
        <v>768</v>
      </c>
      <c r="B250" s="36" t="s">
        <v>622</v>
      </c>
      <c r="C250" s="41">
        <v>120839.85</v>
      </c>
      <c r="D250" s="41">
        <v>0</v>
      </c>
      <c r="E250" s="15">
        <v>61165.850000000006</v>
      </c>
      <c r="F250" s="457">
        <v>59674</v>
      </c>
      <c r="G250" s="112"/>
      <c r="H250" s="112"/>
      <c r="I250" s="112"/>
      <c r="J250" s="112"/>
      <c r="K250" s="112"/>
    </row>
    <row r="251" spans="1:11" s="45" customFormat="1">
      <c r="A251" s="463">
        <v>777</v>
      </c>
      <c r="B251" s="36" t="s">
        <v>623</v>
      </c>
      <c r="C251" s="41">
        <v>93986.550000000017</v>
      </c>
      <c r="D251" s="41">
        <v>0</v>
      </c>
      <c r="E251" s="15">
        <v>99237.862000000008</v>
      </c>
      <c r="F251" s="457">
        <v>-5251.3119999999908</v>
      </c>
      <c r="G251" s="112"/>
      <c r="H251" s="112"/>
      <c r="I251" s="112"/>
      <c r="J251" s="112"/>
      <c r="K251" s="112"/>
    </row>
    <row r="252" spans="1:11" s="45" customFormat="1">
      <c r="A252" s="463">
        <v>778</v>
      </c>
      <c r="B252" s="36" t="s">
        <v>624</v>
      </c>
      <c r="C252" s="41">
        <v>258090.05</v>
      </c>
      <c r="D252" s="41">
        <v>0</v>
      </c>
      <c r="E252" s="15">
        <v>119686.64995000001</v>
      </c>
      <c r="F252" s="457">
        <v>138403.40005</v>
      </c>
      <c r="G252" s="112"/>
      <c r="H252" s="112"/>
      <c r="I252" s="112"/>
      <c r="J252" s="112"/>
      <c r="K252" s="112"/>
    </row>
    <row r="253" spans="1:11" s="45" customFormat="1">
      <c r="A253" s="463">
        <v>781</v>
      </c>
      <c r="B253" s="36" t="s">
        <v>625</v>
      </c>
      <c r="C253" s="41">
        <v>67133.25</v>
      </c>
      <c r="D253" s="41">
        <v>0</v>
      </c>
      <c r="E253" s="15">
        <v>100998.24500000001</v>
      </c>
      <c r="F253" s="457">
        <v>-33864.99500000001</v>
      </c>
      <c r="G253" s="112"/>
      <c r="H253" s="112"/>
      <c r="I253" s="112"/>
      <c r="J253" s="112"/>
      <c r="K253" s="112"/>
    </row>
    <row r="254" spans="1:11" s="45" customFormat="1">
      <c r="A254" s="463">
        <v>783</v>
      </c>
      <c r="B254" s="36" t="s">
        <v>626</v>
      </c>
      <c r="C254" s="41">
        <v>83618.192500000005</v>
      </c>
      <c r="D254" s="41">
        <v>0</v>
      </c>
      <c r="E254" s="15">
        <v>182408.49949999998</v>
      </c>
      <c r="F254" s="457">
        <v>-98790.306999999972</v>
      </c>
      <c r="G254" s="112"/>
      <c r="H254" s="112"/>
      <c r="I254" s="112"/>
      <c r="J254" s="112"/>
      <c r="K254" s="112"/>
    </row>
    <row r="255" spans="1:11" s="45" customFormat="1">
      <c r="A255" s="463">
        <v>785</v>
      </c>
      <c r="B255" s="36" t="s">
        <v>627</v>
      </c>
      <c r="C255" s="41">
        <v>89660.185000000012</v>
      </c>
      <c r="D255" s="41">
        <v>0</v>
      </c>
      <c r="E255" s="15">
        <v>41398.837500000001</v>
      </c>
      <c r="F255" s="457">
        <v>48261.347500000011</v>
      </c>
      <c r="G255" s="112"/>
      <c r="H255" s="112"/>
      <c r="I255" s="112"/>
      <c r="J255" s="112"/>
      <c r="K255" s="112"/>
    </row>
    <row r="256" spans="1:11" s="45" customFormat="1">
      <c r="A256" s="463">
        <v>790</v>
      </c>
      <c r="B256" s="36" t="s">
        <v>628</v>
      </c>
      <c r="C256" s="41">
        <v>578017.28249999997</v>
      </c>
      <c r="D256" s="41">
        <v>0</v>
      </c>
      <c r="E256" s="15">
        <v>417524.05949999997</v>
      </c>
      <c r="F256" s="457">
        <v>160493.223</v>
      </c>
      <c r="G256" s="112"/>
      <c r="H256" s="112"/>
      <c r="I256" s="112"/>
      <c r="J256" s="112"/>
      <c r="K256" s="112"/>
    </row>
    <row r="257" spans="1:11" s="45" customFormat="1">
      <c r="A257" s="463">
        <v>791</v>
      </c>
      <c r="B257" s="36" t="s">
        <v>629</v>
      </c>
      <c r="C257" s="41">
        <v>144784.04250000004</v>
      </c>
      <c r="D257" s="41">
        <v>0</v>
      </c>
      <c r="E257" s="15">
        <v>350137.19499999995</v>
      </c>
      <c r="F257" s="457">
        <v>-205353.15249999991</v>
      </c>
      <c r="G257" s="112"/>
      <c r="H257" s="112"/>
      <c r="I257" s="112"/>
      <c r="J257" s="112"/>
      <c r="K257" s="112"/>
    </row>
    <row r="258" spans="1:11" s="45" customFormat="1">
      <c r="A258" s="463">
        <v>831</v>
      </c>
      <c r="B258" s="36" t="s">
        <v>630</v>
      </c>
      <c r="C258" s="41">
        <v>204532.63499999998</v>
      </c>
      <c r="D258" s="41">
        <v>0</v>
      </c>
      <c r="E258" s="15">
        <v>283093.45600000001</v>
      </c>
      <c r="F258" s="457">
        <v>-78560.821000000025</v>
      </c>
      <c r="G258" s="112"/>
      <c r="H258" s="112"/>
      <c r="I258" s="112"/>
      <c r="J258" s="112"/>
      <c r="K258" s="112"/>
    </row>
    <row r="259" spans="1:11" s="45" customFormat="1">
      <c r="A259" s="463">
        <v>832</v>
      </c>
      <c r="B259" s="36" t="s">
        <v>631</v>
      </c>
      <c r="C259" s="41">
        <v>49231.05</v>
      </c>
      <c r="D259" s="41">
        <v>0</v>
      </c>
      <c r="E259" s="15">
        <v>67133.250000000015</v>
      </c>
      <c r="F259" s="457">
        <v>-17902.200000000012</v>
      </c>
      <c r="G259" s="112"/>
      <c r="H259" s="112"/>
      <c r="I259" s="112"/>
      <c r="J259" s="112"/>
      <c r="K259" s="112"/>
    </row>
    <row r="260" spans="1:11" s="45" customFormat="1">
      <c r="A260" s="463">
        <v>833</v>
      </c>
      <c r="B260" s="36" t="s">
        <v>632</v>
      </c>
      <c r="C260" s="41">
        <v>229744.90000000002</v>
      </c>
      <c r="D260" s="41">
        <v>0</v>
      </c>
      <c r="E260" s="15">
        <v>0</v>
      </c>
      <c r="F260" s="457">
        <v>229744.90000000002</v>
      </c>
      <c r="G260" s="112"/>
      <c r="H260" s="112"/>
      <c r="I260" s="112"/>
      <c r="J260" s="112"/>
      <c r="K260" s="112"/>
    </row>
    <row r="261" spans="1:11" s="45" customFormat="1">
      <c r="A261" s="463">
        <v>834</v>
      </c>
      <c r="B261" s="36" t="s">
        <v>633</v>
      </c>
      <c r="C261" s="41">
        <v>80634.492500000008</v>
      </c>
      <c r="D261" s="41">
        <v>0</v>
      </c>
      <c r="E261" s="15">
        <v>494727.29700000002</v>
      </c>
      <c r="F261" s="457">
        <v>-414092.80450000003</v>
      </c>
      <c r="G261" s="112"/>
      <c r="H261" s="112"/>
      <c r="I261" s="112"/>
      <c r="J261" s="112"/>
      <c r="K261" s="112"/>
    </row>
    <row r="262" spans="1:11" s="45" customFormat="1">
      <c r="A262" s="463">
        <v>837</v>
      </c>
      <c r="B262" s="36" t="s">
        <v>634</v>
      </c>
      <c r="C262" s="41">
        <v>4740577.1524999989</v>
      </c>
      <c r="D262" s="41">
        <v>0</v>
      </c>
      <c r="E262" s="15">
        <v>16707990.485350018</v>
      </c>
      <c r="F262" s="457">
        <v>-11967413.33285002</v>
      </c>
      <c r="G262" s="112"/>
      <c r="H262" s="112"/>
      <c r="I262" s="112"/>
      <c r="J262" s="112"/>
      <c r="K262" s="112"/>
    </row>
    <row r="263" spans="1:11" s="45" customFormat="1">
      <c r="A263" s="463">
        <v>844</v>
      </c>
      <c r="B263" s="36" t="s">
        <v>635</v>
      </c>
      <c r="C263" s="41">
        <v>14918.5</v>
      </c>
      <c r="D263" s="41">
        <v>0</v>
      </c>
      <c r="E263" s="15">
        <v>49231.05</v>
      </c>
      <c r="F263" s="457">
        <v>-34312.550000000003</v>
      </c>
      <c r="G263" s="112"/>
      <c r="H263" s="112"/>
      <c r="I263" s="112"/>
      <c r="J263" s="112"/>
      <c r="K263" s="112"/>
    </row>
    <row r="264" spans="1:11" s="45" customFormat="1">
      <c r="A264" s="463">
        <v>845</v>
      </c>
      <c r="B264" s="36" t="s">
        <v>636</v>
      </c>
      <c r="C264" s="41">
        <v>29837</v>
      </c>
      <c r="D264" s="41">
        <v>0</v>
      </c>
      <c r="E264" s="15">
        <v>43263.65</v>
      </c>
      <c r="F264" s="457">
        <v>-13426.650000000001</v>
      </c>
      <c r="G264" s="112"/>
      <c r="H264" s="112"/>
      <c r="I264" s="112"/>
      <c r="J264" s="112"/>
      <c r="K264" s="112"/>
    </row>
    <row r="265" spans="1:11" s="45" customFormat="1">
      <c r="A265" s="463">
        <v>846</v>
      </c>
      <c r="B265" s="36" t="s">
        <v>637</v>
      </c>
      <c r="C265" s="41">
        <v>168728.23499999999</v>
      </c>
      <c r="D265" s="41">
        <v>0</v>
      </c>
      <c r="E265" s="15">
        <v>132774.65</v>
      </c>
      <c r="F265" s="457">
        <v>35953.584999999992</v>
      </c>
      <c r="G265" s="112"/>
      <c r="H265" s="112"/>
      <c r="I265" s="112"/>
      <c r="J265" s="112"/>
      <c r="K265" s="112"/>
    </row>
    <row r="266" spans="1:11" s="45" customFormat="1">
      <c r="A266" s="463">
        <v>848</v>
      </c>
      <c r="B266" s="36" t="s">
        <v>638</v>
      </c>
      <c r="C266" s="41">
        <v>119348.00000000001</v>
      </c>
      <c r="D266" s="41">
        <v>0</v>
      </c>
      <c r="E266" s="15">
        <v>120914.44250000002</v>
      </c>
      <c r="F266" s="457">
        <v>-1566.4425000000047</v>
      </c>
      <c r="G266" s="112"/>
      <c r="H266" s="112"/>
      <c r="I266" s="112"/>
      <c r="J266" s="112"/>
      <c r="K266" s="112"/>
    </row>
    <row r="267" spans="1:11" s="45" customFormat="1">
      <c r="A267" s="463">
        <v>849</v>
      </c>
      <c r="B267" s="36" t="s">
        <v>639</v>
      </c>
      <c r="C267" s="41">
        <v>276141.43500000006</v>
      </c>
      <c r="D267" s="41">
        <v>0</v>
      </c>
      <c r="E267" s="15">
        <v>0</v>
      </c>
      <c r="F267" s="457">
        <v>276141.43500000006</v>
      </c>
      <c r="G267" s="112"/>
      <c r="H267" s="112"/>
      <c r="I267" s="112"/>
      <c r="J267" s="112"/>
      <c r="K267" s="112"/>
    </row>
    <row r="268" spans="1:11" s="45" customFormat="1">
      <c r="A268" s="463">
        <v>850</v>
      </c>
      <c r="B268" s="36" t="s">
        <v>640</v>
      </c>
      <c r="C268" s="41">
        <v>339246.69000000006</v>
      </c>
      <c r="D268" s="41">
        <v>0</v>
      </c>
      <c r="E268" s="15">
        <v>119422.59250000001</v>
      </c>
      <c r="F268" s="457">
        <v>219824.09750000003</v>
      </c>
      <c r="G268" s="112"/>
      <c r="H268" s="112"/>
      <c r="I268" s="112"/>
      <c r="J268" s="112"/>
      <c r="K268" s="112"/>
    </row>
    <row r="269" spans="1:11" s="45" customFormat="1">
      <c r="A269" s="463">
        <v>851</v>
      </c>
      <c r="B269" s="36" t="s">
        <v>641</v>
      </c>
      <c r="C269" s="41">
        <v>202891.6</v>
      </c>
      <c r="D269" s="41">
        <v>0</v>
      </c>
      <c r="E269" s="15">
        <v>322716.99200000003</v>
      </c>
      <c r="F269" s="457">
        <v>-119825.39200000002</v>
      </c>
      <c r="G269" s="112"/>
      <c r="H269" s="112"/>
      <c r="I269" s="112"/>
      <c r="J269" s="112"/>
      <c r="K269" s="112"/>
    </row>
    <row r="270" spans="1:11" s="45" customFormat="1">
      <c r="A270" s="463">
        <v>853</v>
      </c>
      <c r="B270" s="36" t="s">
        <v>642</v>
      </c>
      <c r="C270" s="41">
        <v>6864747.7750000004</v>
      </c>
      <c r="D270" s="41">
        <v>0</v>
      </c>
      <c r="E270" s="15">
        <v>9569549.4012000002</v>
      </c>
      <c r="F270" s="457">
        <v>-2704801.6261999998</v>
      </c>
      <c r="G270" s="112"/>
      <c r="H270" s="112"/>
      <c r="I270" s="112"/>
      <c r="J270" s="112"/>
      <c r="K270" s="112"/>
    </row>
    <row r="271" spans="1:11" s="45" customFormat="1">
      <c r="A271" s="463">
        <v>854</v>
      </c>
      <c r="B271" s="36" t="s">
        <v>643</v>
      </c>
      <c r="C271" s="41">
        <v>0</v>
      </c>
      <c r="D271" s="41">
        <v>0</v>
      </c>
      <c r="E271" s="15">
        <v>36848.695</v>
      </c>
      <c r="F271" s="457">
        <v>-36848.695</v>
      </c>
      <c r="G271" s="112"/>
      <c r="H271" s="112"/>
      <c r="I271" s="112"/>
      <c r="J271" s="112"/>
      <c r="K271" s="112"/>
    </row>
    <row r="272" spans="1:11" s="45" customFormat="1">
      <c r="A272" s="463">
        <v>857</v>
      </c>
      <c r="B272" s="36" t="s">
        <v>644</v>
      </c>
      <c r="C272" s="41">
        <v>887650.75000000023</v>
      </c>
      <c r="D272" s="41">
        <v>0</v>
      </c>
      <c r="E272" s="15">
        <v>120019.3325</v>
      </c>
      <c r="F272" s="457">
        <v>767631.41750000021</v>
      </c>
      <c r="G272" s="112"/>
      <c r="H272" s="112"/>
      <c r="I272" s="112"/>
      <c r="J272" s="112"/>
      <c r="K272" s="112"/>
    </row>
    <row r="273" spans="1:11" s="45" customFormat="1">
      <c r="A273" s="463">
        <v>858</v>
      </c>
      <c r="B273" s="36" t="s">
        <v>645</v>
      </c>
      <c r="C273" s="41">
        <v>3809289.7900000005</v>
      </c>
      <c r="D273" s="41">
        <v>0</v>
      </c>
      <c r="E273" s="15">
        <v>1463491.4233499998</v>
      </c>
      <c r="F273" s="457">
        <v>2345798.3666500007</v>
      </c>
      <c r="G273" s="112"/>
      <c r="H273" s="112"/>
      <c r="I273" s="112"/>
      <c r="J273" s="112"/>
      <c r="K273" s="112"/>
    </row>
    <row r="274" spans="1:11" s="45" customFormat="1">
      <c r="A274" s="463">
        <v>859</v>
      </c>
      <c r="B274" s="36" t="s">
        <v>646</v>
      </c>
      <c r="C274" s="41">
        <v>217959.28500000003</v>
      </c>
      <c r="D274" s="41">
        <v>0</v>
      </c>
      <c r="E274" s="15">
        <v>174486.77600000001</v>
      </c>
      <c r="F274" s="457">
        <v>43472.50900000002</v>
      </c>
      <c r="G274" s="112"/>
      <c r="H274" s="112"/>
      <c r="I274" s="112"/>
      <c r="J274" s="112"/>
      <c r="K274" s="112"/>
    </row>
    <row r="275" spans="1:11" s="45" customFormat="1">
      <c r="A275" s="463">
        <v>886</v>
      </c>
      <c r="B275" s="36" t="s">
        <v>647</v>
      </c>
      <c r="C275" s="41">
        <v>677598.2699999999</v>
      </c>
      <c r="D275" s="41">
        <v>0</v>
      </c>
      <c r="E275" s="15">
        <v>649080.06540000008</v>
      </c>
      <c r="F275" s="457">
        <v>28518.204599999823</v>
      </c>
      <c r="G275" s="112"/>
      <c r="H275" s="112"/>
      <c r="I275" s="112"/>
      <c r="J275" s="112"/>
      <c r="K275" s="112"/>
    </row>
    <row r="276" spans="1:11" s="45" customFormat="1">
      <c r="A276" s="463">
        <v>887</v>
      </c>
      <c r="B276" s="36" t="s">
        <v>648</v>
      </c>
      <c r="C276" s="41">
        <v>468590.08499999996</v>
      </c>
      <c r="D276" s="41">
        <v>0</v>
      </c>
      <c r="E276" s="15">
        <v>241038.20450000002</v>
      </c>
      <c r="F276" s="457">
        <v>227551.88049999994</v>
      </c>
      <c r="G276" s="112"/>
      <c r="H276" s="112"/>
      <c r="I276" s="112"/>
      <c r="J276" s="112"/>
      <c r="K276" s="112"/>
    </row>
    <row r="277" spans="1:11" s="45" customFormat="1">
      <c r="A277" s="463">
        <v>889</v>
      </c>
      <c r="B277" s="36" t="s">
        <v>649</v>
      </c>
      <c r="C277" s="41">
        <v>177530.15</v>
      </c>
      <c r="D277" s="41">
        <v>0</v>
      </c>
      <c r="E277" s="15">
        <v>18677.962</v>
      </c>
      <c r="F277" s="457">
        <v>158852.18799999999</v>
      </c>
      <c r="G277" s="112"/>
      <c r="H277" s="112"/>
      <c r="I277" s="112"/>
      <c r="J277" s="112"/>
      <c r="K277" s="112"/>
    </row>
    <row r="278" spans="1:11" s="45" customFormat="1">
      <c r="A278" s="463">
        <v>890</v>
      </c>
      <c r="B278" s="36" t="s">
        <v>650</v>
      </c>
      <c r="C278" s="41">
        <v>70116.950000000012</v>
      </c>
      <c r="D278" s="41">
        <v>0</v>
      </c>
      <c r="E278" s="15">
        <v>38788.100000000006</v>
      </c>
      <c r="F278" s="457">
        <v>31328.850000000006</v>
      </c>
      <c r="G278" s="112"/>
      <c r="H278" s="112"/>
      <c r="I278" s="112"/>
      <c r="J278" s="112"/>
      <c r="K278" s="112"/>
    </row>
    <row r="279" spans="1:11" s="45" customFormat="1">
      <c r="A279" s="463">
        <v>892</v>
      </c>
      <c r="B279" s="36" t="s">
        <v>651</v>
      </c>
      <c r="C279" s="41">
        <v>93986.55</v>
      </c>
      <c r="D279" s="41">
        <v>0</v>
      </c>
      <c r="E279" s="15">
        <v>100729.71200000001</v>
      </c>
      <c r="F279" s="457">
        <v>-6743.1620000000112</v>
      </c>
      <c r="G279" s="112"/>
      <c r="H279" s="112"/>
      <c r="I279" s="112"/>
      <c r="J279" s="112"/>
      <c r="K279" s="112"/>
    </row>
    <row r="280" spans="1:11" s="45" customFormat="1">
      <c r="A280" s="463">
        <v>893</v>
      </c>
      <c r="B280" s="36" t="s">
        <v>652</v>
      </c>
      <c r="C280" s="41">
        <v>183572.14250000002</v>
      </c>
      <c r="D280" s="41">
        <v>0</v>
      </c>
      <c r="E280" s="15">
        <v>183497.55</v>
      </c>
      <c r="F280" s="457">
        <v>74.59250000002794</v>
      </c>
      <c r="G280" s="112"/>
      <c r="H280" s="112"/>
      <c r="I280" s="112"/>
      <c r="J280" s="112"/>
      <c r="K280" s="112"/>
    </row>
    <row r="281" spans="1:11" s="45" customFormat="1">
      <c r="A281" s="463">
        <v>895</v>
      </c>
      <c r="B281" s="36" t="s">
        <v>653</v>
      </c>
      <c r="C281" s="41">
        <v>375125.68249999988</v>
      </c>
      <c r="D281" s="41">
        <v>0</v>
      </c>
      <c r="E281" s="15">
        <v>123823.55000000002</v>
      </c>
      <c r="F281" s="457">
        <v>251302.13249999986</v>
      </c>
      <c r="G281" s="112"/>
      <c r="H281" s="112"/>
      <c r="I281" s="112"/>
      <c r="J281" s="112"/>
      <c r="K281" s="112"/>
    </row>
    <row r="282" spans="1:11" s="45" customFormat="1">
      <c r="A282" s="463">
        <v>905</v>
      </c>
      <c r="B282" s="36" t="s">
        <v>654</v>
      </c>
      <c r="C282" s="41">
        <v>1477528.2400000002</v>
      </c>
      <c r="D282" s="41">
        <v>0</v>
      </c>
      <c r="E282" s="15">
        <v>6936144.7322999984</v>
      </c>
      <c r="F282" s="457">
        <v>-5458616.4922999982</v>
      </c>
      <c r="G282" s="112"/>
      <c r="H282" s="112"/>
      <c r="I282" s="112"/>
      <c r="J282" s="112"/>
      <c r="K282" s="112"/>
    </row>
    <row r="283" spans="1:11" s="45" customFormat="1">
      <c r="A283" s="463">
        <v>908</v>
      </c>
      <c r="B283" s="36" t="s">
        <v>655</v>
      </c>
      <c r="C283" s="41">
        <v>501858.33999999997</v>
      </c>
      <c r="D283" s="41">
        <v>0</v>
      </c>
      <c r="E283" s="15">
        <v>619639.89749999996</v>
      </c>
      <c r="F283" s="457">
        <v>-117781.5575</v>
      </c>
      <c r="G283" s="112"/>
      <c r="H283" s="112"/>
      <c r="I283" s="112"/>
      <c r="J283" s="112"/>
      <c r="K283" s="112"/>
    </row>
    <row r="284" spans="1:11" s="45" customFormat="1">
      <c r="A284" s="463">
        <v>915</v>
      </c>
      <c r="B284" s="36" t="s">
        <v>656</v>
      </c>
      <c r="C284" s="41">
        <v>413988.375</v>
      </c>
      <c r="D284" s="41">
        <v>0</v>
      </c>
      <c r="E284" s="15">
        <v>235771.97400000005</v>
      </c>
      <c r="F284" s="457">
        <v>178216.40099999995</v>
      </c>
      <c r="G284" s="112"/>
      <c r="H284" s="112"/>
      <c r="I284" s="112"/>
      <c r="J284" s="112"/>
      <c r="K284" s="112"/>
    </row>
    <row r="285" spans="1:11" s="45" customFormat="1">
      <c r="A285" s="463">
        <v>918</v>
      </c>
      <c r="B285" s="36" t="s">
        <v>657</v>
      </c>
      <c r="C285" s="41">
        <v>67282.434999999998</v>
      </c>
      <c r="D285" s="41">
        <v>0</v>
      </c>
      <c r="E285" s="15">
        <v>52990.512000000002</v>
      </c>
      <c r="F285" s="457">
        <v>14291.922999999995</v>
      </c>
      <c r="G285" s="112"/>
      <c r="H285" s="112"/>
      <c r="I285" s="112"/>
      <c r="J285" s="112"/>
      <c r="K285" s="112"/>
    </row>
    <row r="286" spans="1:11" s="45" customFormat="1">
      <c r="A286" s="463">
        <v>921</v>
      </c>
      <c r="B286" s="36" t="s">
        <v>658</v>
      </c>
      <c r="C286" s="41">
        <v>240337.035</v>
      </c>
      <c r="D286" s="41">
        <v>0</v>
      </c>
      <c r="E286" s="15">
        <v>38072.012000000002</v>
      </c>
      <c r="F286" s="457">
        <v>202265.02299999999</v>
      </c>
      <c r="G286" s="112"/>
      <c r="H286" s="112"/>
      <c r="I286" s="112"/>
      <c r="J286" s="112"/>
      <c r="K286" s="112"/>
    </row>
    <row r="287" spans="1:11" s="45" customFormat="1">
      <c r="A287" s="463">
        <v>922</v>
      </c>
      <c r="B287" s="36" t="s">
        <v>659</v>
      </c>
      <c r="C287" s="41">
        <v>132774.65000000002</v>
      </c>
      <c r="D287" s="41">
        <v>0</v>
      </c>
      <c r="E287" s="15">
        <v>217228.27849999999</v>
      </c>
      <c r="F287" s="457">
        <v>-84453.628499999963</v>
      </c>
      <c r="G287" s="112"/>
      <c r="H287" s="112"/>
      <c r="I287" s="112"/>
      <c r="J287" s="112"/>
      <c r="K287" s="112"/>
    </row>
    <row r="288" spans="1:11" s="45" customFormat="1">
      <c r="A288" s="463">
        <v>924</v>
      </c>
      <c r="B288" s="36" t="s">
        <v>660</v>
      </c>
      <c r="C288" s="41">
        <v>74667.092500000013</v>
      </c>
      <c r="D288" s="41">
        <v>0</v>
      </c>
      <c r="E288" s="15">
        <v>58256.742500000008</v>
      </c>
      <c r="F288" s="457">
        <v>16410.350000000006</v>
      </c>
      <c r="G288" s="112"/>
      <c r="H288" s="112"/>
      <c r="I288" s="112"/>
      <c r="J288" s="112"/>
      <c r="K288" s="112"/>
    </row>
    <row r="289" spans="1:11" s="45" customFormat="1">
      <c r="A289" s="463">
        <v>925</v>
      </c>
      <c r="B289" s="36" t="s">
        <v>661</v>
      </c>
      <c r="C289" s="41">
        <v>92494.700000000012</v>
      </c>
      <c r="D289" s="41">
        <v>0</v>
      </c>
      <c r="E289" s="15">
        <v>34312.550000000003</v>
      </c>
      <c r="F289" s="457">
        <v>58182.150000000009</v>
      </c>
      <c r="G289" s="112"/>
      <c r="H289" s="112"/>
      <c r="I289" s="112"/>
      <c r="J289" s="112"/>
      <c r="K289" s="112"/>
    </row>
    <row r="290" spans="1:11" s="45" customFormat="1">
      <c r="A290" s="463">
        <v>927</v>
      </c>
      <c r="B290" s="36" t="s">
        <v>662</v>
      </c>
      <c r="C290" s="41">
        <v>874746.24750000006</v>
      </c>
      <c r="D290" s="41">
        <v>0</v>
      </c>
      <c r="E290" s="15">
        <v>1056046.3024499998</v>
      </c>
      <c r="F290" s="457">
        <v>-181300.05494999979</v>
      </c>
      <c r="G290" s="112"/>
      <c r="H290" s="112"/>
      <c r="I290" s="112"/>
      <c r="J290" s="112"/>
      <c r="K290" s="112"/>
    </row>
    <row r="291" spans="1:11" s="45" customFormat="1">
      <c r="A291" s="463">
        <v>931</v>
      </c>
      <c r="B291" s="36" t="s">
        <v>663</v>
      </c>
      <c r="C291" s="41">
        <v>114947.04250000001</v>
      </c>
      <c r="D291" s="41">
        <v>0</v>
      </c>
      <c r="E291" s="15">
        <v>208038.48250000001</v>
      </c>
      <c r="F291" s="457">
        <v>-93091.44</v>
      </c>
      <c r="G291" s="112"/>
      <c r="H291" s="112"/>
      <c r="I291" s="112"/>
      <c r="J291" s="112"/>
      <c r="K291" s="112"/>
    </row>
    <row r="292" spans="1:11" s="45" customFormat="1">
      <c r="A292" s="463">
        <v>934</v>
      </c>
      <c r="B292" s="36" t="s">
        <v>286</v>
      </c>
      <c r="C292" s="41">
        <v>0</v>
      </c>
      <c r="D292" s="41">
        <v>0</v>
      </c>
      <c r="E292" s="15">
        <v>2406652.42</v>
      </c>
      <c r="F292" s="457">
        <v>-2406652.42</v>
      </c>
      <c r="G292" s="112"/>
      <c r="H292" s="112"/>
      <c r="I292" s="112"/>
      <c r="J292" s="112"/>
      <c r="K292" s="112"/>
    </row>
    <row r="293" spans="1:11" s="45" customFormat="1">
      <c r="A293" s="463">
        <v>935</v>
      </c>
      <c r="B293" s="36" t="s">
        <v>664</v>
      </c>
      <c r="C293" s="41">
        <v>1331476.1250000002</v>
      </c>
      <c r="D293" s="41">
        <v>0</v>
      </c>
      <c r="E293" s="15">
        <v>69400.862000000008</v>
      </c>
      <c r="F293" s="457">
        <v>1262075.2630000003</v>
      </c>
      <c r="G293" s="112"/>
      <c r="H293" s="112"/>
      <c r="I293" s="112"/>
      <c r="J293" s="112"/>
      <c r="K293" s="112"/>
    </row>
    <row r="294" spans="1:11" s="45" customFormat="1">
      <c r="A294" s="463">
        <v>936</v>
      </c>
      <c r="B294" s="36" t="s">
        <v>665</v>
      </c>
      <c r="C294" s="41">
        <v>177679.33499999999</v>
      </c>
      <c r="D294" s="41">
        <v>0</v>
      </c>
      <c r="E294" s="15">
        <v>90361.354500000016</v>
      </c>
      <c r="F294" s="457">
        <v>87317.980499999976</v>
      </c>
      <c r="G294" s="112"/>
      <c r="H294" s="112"/>
      <c r="I294" s="112"/>
      <c r="J294" s="112"/>
      <c r="K294" s="112"/>
    </row>
    <row r="295" spans="1:11" s="45" customFormat="1">
      <c r="A295" s="463">
        <v>946</v>
      </c>
      <c r="B295" s="36" t="s">
        <v>666</v>
      </c>
      <c r="C295" s="41">
        <v>94210.327500000014</v>
      </c>
      <c r="D295" s="41">
        <v>0</v>
      </c>
      <c r="E295" s="15">
        <v>252003.30200000003</v>
      </c>
      <c r="F295" s="457">
        <v>-157792.97450000001</v>
      </c>
      <c r="G295" s="112"/>
      <c r="H295" s="112"/>
      <c r="I295" s="112"/>
      <c r="J295" s="112"/>
      <c r="K295" s="112"/>
    </row>
    <row r="296" spans="1:11" s="45" customFormat="1">
      <c r="A296" s="463">
        <v>976</v>
      </c>
      <c r="B296" s="36" t="s">
        <v>667</v>
      </c>
      <c r="C296" s="41">
        <v>93986.55</v>
      </c>
      <c r="D296" s="41">
        <v>0</v>
      </c>
      <c r="E296" s="15">
        <v>140293.57400000002</v>
      </c>
      <c r="F296" s="457">
        <v>-46307.024000000019</v>
      </c>
      <c r="G296" s="112"/>
      <c r="H296" s="112"/>
      <c r="I296" s="112"/>
      <c r="J296" s="112"/>
      <c r="K296" s="112"/>
    </row>
    <row r="297" spans="1:11" s="45" customFormat="1">
      <c r="A297" s="463">
        <v>977</v>
      </c>
      <c r="B297" s="36" t="s">
        <v>668</v>
      </c>
      <c r="C297" s="41">
        <v>476198.51999999996</v>
      </c>
      <c r="D297" s="41">
        <v>0</v>
      </c>
      <c r="E297" s="15">
        <v>274052.84499999997</v>
      </c>
      <c r="F297" s="457">
        <v>202145.67499999999</v>
      </c>
      <c r="G297" s="112"/>
      <c r="H297" s="112"/>
      <c r="I297" s="112"/>
      <c r="J297" s="112"/>
      <c r="K297" s="112"/>
    </row>
    <row r="298" spans="1:11" s="45" customFormat="1">
      <c r="A298" s="463">
        <v>980</v>
      </c>
      <c r="B298" s="36" t="s">
        <v>669</v>
      </c>
      <c r="C298" s="41">
        <v>1089423.4625000001</v>
      </c>
      <c r="D298" s="41">
        <v>0</v>
      </c>
      <c r="E298" s="15">
        <v>1902607.0279000006</v>
      </c>
      <c r="F298" s="457">
        <v>-813183.56540000043</v>
      </c>
      <c r="G298" s="112"/>
      <c r="H298" s="112"/>
      <c r="I298" s="112"/>
      <c r="J298" s="112"/>
      <c r="K298" s="112"/>
    </row>
    <row r="299" spans="1:11" s="45" customFormat="1">
      <c r="A299" s="463">
        <v>981</v>
      </c>
      <c r="B299" s="36" t="s">
        <v>670</v>
      </c>
      <c r="C299" s="41">
        <v>26853.300000000003</v>
      </c>
      <c r="D299" s="41">
        <v>0</v>
      </c>
      <c r="E299" s="15">
        <v>79068.05</v>
      </c>
      <c r="F299" s="457">
        <v>-52214.75</v>
      </c>
      <c r="G299" s="112"/>
      <c r="H299" s="112"/>
      <c r="I299" s="112"/>
      <c r="J299" s="112"/>
      <c r="K299" s="112"/>
    </row>
    <row r="300" spans="1:11">
      <c r="A300" s="463">
        <v>989</v>
      </c>
      <c r="B300" s="36" t="s">
        <v>671</v>
      </c>
      <c r="C300" s="41">
        <v>179022.00000000003</v>
      </c>
      <c r="D300" s="41">
        <v>0</v>
      </c>
      <c r="E300" s="15">
        <v>71683.392500000002</v>
      </c>
      <c r="F300" s="457">
        <v>107338.60750000003</v>
      </c>
    </row>
    <row r="301" spans="1:11">
      <c r="A301" s="463">
        <v>992</v>
      </c>
      <c r="B301" s="36" t="s">
        <v>672</v>
      </c>
      <c r="C301" s="41">
        <v>220942.98499999999</v>
      </c>
      <c r="D301" s="41">
        <v>0</v>
      </c>
      <c r="E301" s="15">
        <v>394564.48799999995</v>
      </c>
      <c r="F301" s="457">
        <v>-173621.50299999997</v>
      </c>
    </row>
    <row r="302" spans="1:11">
      <c r="A302" s="463" t="s">
        <v>678</v>
      </c>
      <c r="B302" s="36" t="s">
        <v>296</v>
      </c>
      <c r="C302" s="41">
        <v>1597334.23795</v>
      </c>
      <c r="D302" s="41">
        <v>63254.435822820007</v>
      </c>
      <c r="E302" s="15">
        <v>0</v>
      </c>
      <c r="F302" s="457">
        <v>1660588.67377282</v>
      </c>
    </row>
    <row r="303" spans="1:11">
      <c r="A303" s="463" t="s">
        <v>679</v>
      </c>
      <c r="B303" s="36" t="s">
        <v>297</v>
      </c>
      <c r="C303" s="41">
        <v>2299835.9600000023</v>
      </c>
      <c r="D303" s="41">
        <v>91073.504016000094</v>
      </c>
      <c r="E303" s="15">
        <v>0</v>
      </c>
      <c r="F303" s="457">
        <v>2390909.4640160026</v>
      </c>
    </row>
    <row r="304" spans="1:11">
      <c r="A304" s="463" t="s">
        <v>680</v>
      </c>
      <c r="B304" s="36" t="s">
        <v>298</v>
      </c>
      <c r="C304" s="41">
        <v>959971.16244999995</v>
      </c>
      <c r="D304" s="41">
        <v>38014.858033019998</v>
      </c>
      <c r="E304" s="15">
        <v>0</v>
      </c>
      <c r="F304" s="457">
        <v>997986.02048301999</v>
      </c>
    </row>
    <row r="305" spans="1:11">
      <c r="A305" s="463" t="s">
        <v>681</v>
      </c>
      <c r="B305" s="36" t="s">
        <v>299</v>
      </c>
      <c r="C305" s="41">
        <v>2386921.2118999995</v>
      </c>
      <c r="D305" s="41">
        <v>94522.079991239996</v>
      </c>
      <c r="E305" s="15">
        <v>0</v>
      </c>
      <c r="F305" s="457">
        <v>2481443.2918912396</v>
      </c>
    </row>
    <row r="306" spans="1:11">
      <c r="A306" s="463" t="s">
        <v>682</v>
      </c>
      <c r="B306" s="36" t="s">
        <v>300</v>
      </c>
      <c r="C306" s="41">
        <v>4934141.6913814992</v>
      </c>
      <c r="D306" s="41">
        <v>195392.01097870737</v>
      </c>
      <c r="E306" s="15">
        <v>0</v>
      </c>
      <c r="F306" s="457">
        <v>5129533.7023602063</v>
      </c>
    </row>
    <row r="307" spans="1:11">
      <c r="A307" s="463" t="s">
        <v>683</v>
      </c>
      <c r="B307" s="36" t="s">
        <v>301</v>
      </c>
      <c r="C307" s="41">
        <v>4292559.6789999995</v>
      </c>
      <c r="D307" s="41">
        <v>169985.3632884</v>
      </c>
      <c r="E307" s="15">
        <v>0</v>
      </c>
      <c r="F307" s="457">
        <v>4462545.0422883993</v>
      </c>
    </row>
    <row r="308" spans="1:11">
      <c r="A308" s="463" t="s">
        <v>684</v>
      </c>
      <c r="B308" s="38" t="s">
        <v>302</v>
      </c>
      <c r="C308" s="41">
        <v>1160926.34115</v>
      </c>
      <c r="D308" s="41">
        <v>45972.683109540005</v>
      </c>
      <c r="E308" s="15">
        <v>0</v>
      </c>
      <c r="F308" s="457">
        <v>1206899.02425954</v>
      </c>
    </row>
    <row r="309" spans="1:11">
      <c r="A309" s="463" t="s">
        <v>685</v>
      </c>
      <c r="B309" s="38" t="s">
        <v>303</v>
      </c>
      <c r="C309" s="41">
        <v>2916865.12</v>
      </c>
      <c r="D309" s="41">
        <v>115507.85875200001</v>
      </c>
      <c r="E309" s="15">
        <v>0</v>
      </c>
      <c r="F309" s="457">
        <v>3032372.9787520003</v>
      </c>
    </row>
    <row r="310" spans="1:11">
      <c r="A310" s="463" t="s">
        <v>686</v>
      </c>
      <c r="B310" s="38" t="s">
        <v>304</v>
      </c>
      <c r="C310" s="41">
        <v>6363814.3820000011</v>
      </c>
      <c r="D310" s="41">
        <v>252007.04952720006</v>
      </c>
      <c r="E310" s="15">
        <v>0</v>
      </c>
      <c r="F310" s="457">
        <v>6615821.4315272011</v>
      </c>
    </row>
    <row r="311" spans="1:11">
      <c r="A311" s="463" t="s">
        <v>687</v>
      </c>
      <c r="B311" s="38" t="s">
        <v>305</v>
      </c>
      <c r="C311" s="41">
        <v>5407419.1840000004</v>
      </c>
      <c r="D311" s="41">
        <v>214133.79968640005</v>
      </c>
      <c r="E311" s="15">
        <v>0</v>
      </c>
      <c r="F311" s="457">
        <v>5621552.9836864006</v>
      </c>
    </row>
    <row r="312" spans="1:11">
      <c r="A312" s="463" t="s">
        <v>688</v>
      </c>
      <c r="B312" s="38" t="s">
        <v>306</v>
      </c>
      <c r="C312" s="41">
        <v>4296766.6960000005</v>
      </c>
      <c r="D312" s="41">
        <v>170151.96116160002</v>
      </c>
      <c r="E312" s="15">
        <v>0</v>
      </c>
      <c r="F312" s="457">
        <v>4466918.6571616009</v>
      </c>
    </row>
    <row r="313" spans="1:11">
      <c r="A313" s="463" t="s">
        <v>689</v>
      </c>
      <c r="B313" s="38" t="s">
        <v>307</v>
      </c>
      <c r="C313" s="41">
        <v>4730089.4470000016</v>
      </c>
      <c r="D313" s="41">
        <v>187311.54210120009</v>
      </c>
      <c r="E313" s="15">
        <v>0</v>
      </c>
      <c r="F313" s="457">
        <v>4917400.9891012013</v>
      </c>
    </row>
    <row r="314" spans="1:11">
      <c r="A314" s="463" t="s">
        <v>690</v>
      </c>
      <c r="B314" s="38" t="s">
        <v>308</v>
      </c>
      <c r="C314" s="41">
        <v>5574297.5250000004</v>
      </c>
      <c r="D314" s="41">
        <v>220742.18199000004</v>
      </c>
      <c r="E314" s="15">
        <v>0</v>
      </c>
      <c r="F314" s="457">
        <v>5795039.7069900008</v>
      </c>
    </row>
    <row r="315" spans="1:11">
      <c r="A315" s="463" t="s">
        <v>691</v>
      </c>
      <c r="B315" s="38" t="s">
        <v>309</v>
      </c>
      <c r="C315" s="41">
        <v>3693059.7565000001</v>
      </c>
      <c r="D315" s="41">
        <v>146245.16635740001</v>
      </c>
      <c r="E315" s="15">
        <v>0</v>
      </c>
      <c r="F315" s="457">
        <v>3839304.9228574</v>
      </c>
    </row>
    <row r="316" spans="1:11">
      <c r="A316" s="463" t="s">
        <v>692</v>
      </c>
      <c r="B316" s="38" t="s">
        <v>376</v>
      </c>
      <c r="C316" s="41">
        <v>7847489.0440000007</v>
      </c>
      <c r="D316" s="41">
        <v>310760.56614240003</v>
      </c>
      <c r="E316" s="15">
        <v>0</v>
      </c>
      <c r="F316" s="457">
        <v>8158249.6101424005</v>
      </c>
    </row>
    <row r="317" spans="1:11">
      <c r="A317" s="463" t="s">
        <v>693</v>
      </c>
      <c r="B317" s="38" t="s">
        <v>310</v>
      </c>
      <c r="C317" s="41">
        <v>1835591.63405</v>
      </c>
      <c r="D317" s="41">
        <v>72689.428708380001</v>
      </c>
      <c r="E317" s="15">
        <v>0</v>
      </c>
      <c r="F317" s="457">
        <v>1908281.0627583801</v>
      </c>
    </row>
    <row r="318" spans="1:11" s="45" customFormat="1">
      <c r="A318" s="463" t="s">
        <v>694</v>
      </c>
      <c r="B318" s="38" t="s">
        <v>311</v>
      </c>
      <c r="C318" s="41">
        <v>3683243.3835</v>
      </c>
      <c r="D318" s="41">
        <v>145856.43798660001</v>
      </c>
      <c r="E318" s="15">
        <v>0</v>
      </c>
      <c r="F318" s="457">
        <v>3829099.8214866002</v>
      </c>
      <c r="G318" s="112"/>
      <c r="H318" s="112"/>
      <c r="I318" s="112"/>
      <c r="J318" s="112"/>
      <c r="K318" s="112"/>
    </row>
    <row r="319" spans="1:11" s="45" customFormat="1">
      <c r="A319" s="463" t="s">
        <v>695</v>
      </c>
      <c r="B319" s="38" t="s">
        <v>312</v>
      </c>
      <c r="C319" s="41">
        <v>5059639.1120000007</v>
      </c>
      <c r="D319" s="41">
        <v>200361.70883520003</v>
      </c>
      <c r="E319" s="15">
        <v>0</v>
      </c>
      <c r="F319" s="457">
        <v>5260000.8208352011</v>
      </c>
      <c r="G319" s="112"/>
      <c r="H319" s="112"/>
      <c r="I319" s="112"/>
      <c r="J319" s="112"/>
      <c r="K319" s="112"/>
    </row>
    <row r="320" spans="1:11">
      <c r="A320" s="463" t="s">
        <v>696</v>
      </c>
      <c r="B320" s="38" t="s">
        <v>313</v>
      </c>
      <c r="C320" s="41">
        <v>4268369.3312500007</v>
      </c>
      <c r="D320" s="41">
        <v>169027.42551750003</v>
      </c>
      <c r="E320" s="15">
        <v>0</v>
      </c>
      <c r="F320" s="457">
        <v>4437396.7567675011</v>
      </c>
    </row>
    <row r="321" spans="1:6">
      <c r="A321" s="463" t="s">
        <v>697</v>
      </c>
      <c r="B321" s="38" t="s">
        <v>314</v>
      </c>
      <c r="C321" s="41">
        <v>3749854.4860000005</v>
      </c>
      <c r="D321" s="41">
        <v>148494.23764560002</v>
      </c>
      <c r="E321" s="15">
        <v>0</v>
      </c>
      <c r="F321" s="457">
        <v>3898348.7236456005</v>
      </c>
    </row>
    <row r="322" spans="1:6">
      <c r="A322" s="463" t="s">
        <v>698</v>
      </c>
      <c r="B322" s="38" t="s">
        <v>315</v>
      </c>
      <c r="C322" s="41">
        <v>885366.72765000013</v>
      </c>
      <c r="D322" s="41">
        <v>35060.522414940009</v>
      </c>
      <c r="E322" s="15">
        <v>0</v>
      </c>
      <c r="F322" s="457">
        <v>920427.25006494019</v>
      </c>
    </row>
    <row r="323" spans="1:6">
      <c r="A323" s="463" t="s">
        <v>699</v>
      </c>
      <c r="B323" s="38" t="s">
        <v>316</v>
      </c>
      <c r="C323" s="41">
        <v>364608.14</v>
      </c>
      <c r="D323" s="41">
        <v>14438.482344000002</v>
      </c>
      <c r="E323" s="15">
        <v>0</v>
      </c>
      <c r="F323" s="457">
        <v>379046.62234400003</v>
      </c>
    </row>
    <row r="324" spans="1:6">
      <c r="A324" s="463" t="s">
        <v>700</v>
      </c>
      <c r="B324" s="38" t="s">
        <v>317</v>
      </c>
      <c r="C324" s="41">
        <v>200534.47700000001</v>
      </c>
      <c r="D324" s="41">
        <v>7941.1652892000011</v>
      </c>
      <c r="E324" s="15">
        <v>0</v>
      </c>
      <c r="F324" s="457">
        <v>208475.64228920001</v>
      </c>
    </row>
    <row r="325" spans="1:6">
      <c r="A325" s="463" t="s">
        <v>701</v>
      </c>
      <c r="B325" s="38" t="s">
        <v>371</v>
      </c>
      <c r="C325" s="41">
        <v>5497168.8799999999</v>
      </c>
      <c r="D325" s="41">
        <v>217687.887648</v>
      </c>
      <c r="E325" s="15">
        <v>0</v>
      </c>
      <c r="F325" s="457">
        <v>5714856.7676480003</v>
      </c>
    </row>
    <row r="326" spans="1:6">
      <c r="A326" s="463" t="s">
        <v>702</v>
      </c>
      <c r="B326" s="38" t="s">
        <v>318</v>
      </c>
      <c r="C326" s="41">
        <v>387045.56400000001</v>
      </c>
      <c r="D326" s="41">
        <v>15327.004334400002</v>
      </c>
      <c r="E326" s="15">
        <v>0</v>
      </c>
      <c r="F326" s="457">
        <v>402372.56833440001</v>
      </c>
    </row>
    <row r="327" spans="1:6">
      <c r="A327" s="463" t="s">
        <v>703</v>
      </c>
      <c r="B327" s="38" t="s">
        <v>319</v>
      </c>
      <c r="C327" s="41">
        <v>576431.44595000008</v>
      </c>
      <c r="D327" s="41">
        <v>22826.685259620004</v>
      </c>
      <c r="E327" s="15">
        <v>0</v>
      </c>
      <c r="F327" s="457">
        <v>599258.13120962004</v>
      </c>
    </row>
    <row r="328" spans="1:6">
      <c r="A328" s="463" t="s">
        <v>704</v>
      </c>
      <c r="B328" s="38" t="s">
        <v>320</v>
      </c>
      <c r="C328" s="41">
        <v>2820764.2306690002</v>
      </c>
      <c r="D328" s="41">
        <v>111702.26353449242</v>
      </c>
      <c r="E328" s="15">
        <v>0</v>
      </c>
      <c r="F328" s="457">
        <v>2932466.4942034925</v>
      </c>
    </row>
    <row r="329" spans="1:6">
      <c r="A329" s="463" t="s">
        <v>705</v>
      </c>
      <c r="B329" s="38" t="s">
        <v>321</v>
      </c>
      <c r="C329" s="41">
        <v>1736095.6820000003</v>
      </c>
      <c r="D329" s="41">
        <v>68749.389007200021</v>
      </c>
      <c r="E329" s="15">
        <v>0</v>
      </c>
      <c r="F329" s="457">
        <v>1804845.0710072003</v>
      </c>
    </row>
    <row r="330" spans="1:6">
      <c r="A330" s="463" t="s">
        <v>706</v>
      </c>
      <c r="B330" s="38" t="s">
        <v>322</v>
      </c>
      <c r="C330" s="41">
        <v>1453664.6074000001</v>
      </c>
      <c r="D330" s="41">
        <v>57565.118453040006</v>
      </c>
      <c r="E330" s="15">
        <v>0</v>
      </c>
      <c r="F330" s="457">
        <v>1511229.7258530401</v>
      </c>
    </row>
    <row r="331" spans="1:6">
      <c r="A331" s="463" t="s">
        <v>707</v>
      </c>
      <c r="B331" s="38" t="s">
        <v>323</v>
      </c>
      <c r="C331" s="41">
        <v>963897.71164999984</v>
      </c>
      <c r="D331" s="41">
        <v>38170.349381339998</v>
      </c>
      <c r="E331" s="15">
        <v>0</v>
      </c>
      <c r="F331" s="457">
        <v>1002068.0610313398</v>
      </c>
    </row>
    <row r="332" spans="1:6">
      <c r="A332" s="463" t="s">
        <v>708</v>
      </c>
      <c r="B332" s="38" t="s">
        <v>324</v>
      </c>
      <c r="C332" s="41">
        <v>1045023.0227999999</v>
      </c>
      <c r="D332" s="41">
        <v>41382.911702880003</v>
      </c>
      <c r="E332" s="15">
        <v>0</v>
      </c>
      <c r="F332" s="457">
        <v>1086405.9345028799</v>
      </c>
    </row>
    <row r="333" spans="1:6">
      <c r="A333" s="463" t="s">
        <v>709</v>
      </c>
      <c r="B333" s="38" t="s">
        <v>325</v>
      </c>
      <c r="C333" s="41">
        <v>1548743.1916</v>
      </c>
      <c r="D333" s="41">
        <v>61330.230387360003</v>
      </c>
      <c r="E333" s="15">
        <v>0</v>
      </c>
      <c r="F333" s="457">
        <v>1610073.4219873601</v>
      </c>
    </row>
    <row r="334" spans="1:6">
      <c r="A334" s="463" t="s">
        <v>710</v>
      </c>
      <c r="B334" s="38" t="s">
        <v>326</v>
      </c>
      <c r="C334" s="41">
        <v>789516.85699999984</v>
      </c>
      <c r="D334" s="41">
        <v>31264.867537199996</v>
      </c>
      <c r="E334" s="15">
        <v>0</v>
      </c>
      <c r="F334" s="457">
        <v>820781.72453719983</v>
      </c>
    </row>
    <row r="335" spans="1:6">
      <c r="A335" s="463" t="s">
        <v>711</v>
      </c>
      <c r="B335" s="38" t="s">
        <v>377</v>
      </c>
      <c r="C335" s="41">
        <v>1161907.9784500003</v>
      </c>
      <c r="D335" s="41">
        <v>46011.555946620014</v>
      </c>
      <c r="E335" s="15">
        <v>0</v>
      </c>
      <c r="F335" s="457">
        <v>1207919.5343966202</v>
      </c>
    </row>
    <row r="336" spans="1:6">
      <c r="A336" s="463" t="s">
        <v>712</v>
      </c>
      <c r="B336" s="38" t="s">
        <v>327</v>
      </c>
      <c r="C336" s="41">
        <v>660501.66899999988</v>
      </c>
      <c r="D336" s="41">
        <v>26155.866092399996</v>
      </c>
      <c r="E336" s="15">
        <v>0</v>
      </c>
      <c r="F336" s="457">
        <v>686657.53509239992</v>
      </c>
    </row>
    <row r="337" spans="1:6">
      <c r="A337" s="463" t="s">
        <v>713</v>
      </c>
      <c r="B337" s="38" t="s">
        <v>328</v>
      </c>
      <c r="C337" s="41">
        <v>1544325.8237500002</v>
      </c>
      <c r="D337" s="41">
        <v>61155.302620500013</v>
      </c>
      <c r="E337" s="15">
        <v>0</v>
      </c>
      <c r="F337" s="457">
        <v>1605481.1263705003</v>
      </c>
    </row>
    <row r="338" spans="1:6">
      <c r="A338" s="463" t="s">
        <v>714</v>
      </c>
      <c r="B338" s="38" t="s">
        <v>329</v>
      </c>
      <c r="C338" s="41">
        <v>1578542.8953499999</v>
      </c>
      <c r="D338" s="41">
        <v>62510.298655860002</v>
      </c>
      <c r="E338" s="15">
        <v>0</v>
      </c>
      <c r="F338" s="457">
        <v>1641053.1940058598</v>
      </c>
    </row>
    <row r="339" spans="1:6">
      <c r="A339" s="463" t="s">
        <v>715</v>
      </c>
      <c r="B339" s="38" t="s">
        <v>330</v>
      </c>
      <c r="C339" s="41">
        <v>783907.50100000005</v>
      </c>
      <c r="D339" s="41">
        <v>31042.737039600004</v>
      </c>
      <c r="E339" s="15">
        <v>0</v>
      </c>
      <c r="F339" s="457">
        <v>814950.23803960008</v>
      </c>
    </row>
    <row r="340" spans="1:6">
      <c r="A340" s="463" t="s">
        <v>716</v>
      </c>
      <c r="B340" s="38" t="s">
        <v>331</v>
      </c>
      <c r="C340" s="41">
        <v>4029691.2334500002</v>
      </c>
      <c r="D340" s="41">
        <v>159575.77284462002</v>
      </c>
      <c r="E340" s="15">
        <v>0</v>
      </c>
      <c r="F340" s="457">
        <v>4189267.0062946202</v>
      </c>
    </row>
    <row r="341" spans="1:6">
      <c r="A341" s="463" t="s">
        <v>717</v>
      </c>
      <c r="B341" s="38" t="s">
        <v>332</v>
      </c>
      <c r="C341" s="41">
        <v>903106.31599999999</v>
      </c>
      <c r="D341" s="41">
        <v>35763.010113600001</v>
      </c>
      <c r="E341" s="15">
        <v>0</v>
      </c>
      <c r="F341" s="457">
        <v>938869.32611360005</v>
      </c>
    </row>
    <row r="342" spans="1:6">
      <c r="A342" s="463" t="s">
        <v>718</v>
      </c>
      <c r="B342" s="38" t="s">
        <v>333</v>
      </c>
      <c r="C342" s="41">
        <v>1796606.6098499999</v>
      </c>
      <c r="D342" s="41">
        <v>71145.621750060003</v>
      </c>
      <c r="E342" s="15">
        <v>0</v>
      </c>
      <c r="F342" s="457">
        <v>1867752.2316000599</v>
      </c>
    </row>
    <row r="343" spans="1:6">
      <c r="A343" s="463" t="s">
        <v>719</v>
      </c>
      <c r="B343" s="38" t="s">
        <v>674</v>
      </c>
      <c r="C343" s="41">
        <v>1223751.1283499997</v>
      </c>
      <c r="D343" s="41">
        <v>48460.544682659987</v>
      </c>
      <c r="E343" s="15">
        <v>0</v>
      </c>
      <c r="F343" s="457">
        <v>1272211.6730326596</v>
      </c>
    </row>
    <row r="344" spans="1:6">
      <c r="A344" s="463" t="s">
        <v>720</v>
      </c>
      <c r="B344" s="38" t="s">
        <v>334</v>
      </c>
      <c r="C344" s="41">
        <v>1489284.0179999999</v>
      </c>
      <c r="D344" s="41">
        <v>58975.647112800005</v>
      </c>
      <c r="E344" s="15">
        <v>0</v>
      </c>
      <c r="F344" s="457">
        <v>1548259.6651128</v>
      </c>
    </row>
    <row r="345" spans="1:6">
      <c r="A345" s="463" t="s">
        <v>721</v>
      </c>
      <c r="B345" s="38" t="s">
        <v>335</v>
      </c>
      <c r="C345" s="41">
        <v>4201990.3158545</v>
      </c>
      <c r="D345" s="41">
        <v>166398.81650783823</v>
      </c>
      <c r="E345" s="15">
        <v>0</v>
      </c>
      <c r="F345" s="457">
        <v>4368389.1323623387</v>
      </c>
    </row>
    <row r="346" spans="1:6">
      <c r="A346" s="463" t="s">
        <v>722</v>
      </c>
      <c r="B346" s="38" t="s">
        <v>336</v>
      </c>
      <c r="C346" s="41">
        <v>47749.642949999994</v>
      </c>
      <c r="D346" s="41">
        <v>1890.8858608199998</v>
      </c>
      <c r="E346" s="15">
        <v>0</v>
      </c>
      <c r="F346" s="457">
        <v>49640.528810819997</v>
      </c>
    </row>
    <row r="347" spans="1:6">
      <c r="A347" s="463" t="s">
        <v>723</v>
      </c>
      <c r="B347" s="38" t="s">
        <v>337</v>
      </c>
      <c r="C347" s="41">
        <v>946158.12329999998</v>
      </c>
      <c r="D347" s="41">
        <v>37467.861682679999</v>
      </c>
      <c r="E347" s="15">
        <v>0</v>
      </c>
      <c r="F347" s="457">
        <v>983625.98498267995</v>
      </c>
    </row>
    <row r="348" spans="1:6">
      <c r="A348" s="463" t="s">
        <v>724</v>
      </c>
      <c r="B348" s="38" t="s">
        <v>338</v>
      </c>
      <c r="C348" s="41">
        <v>755510.13624999986</v>
      </c>
      <c r="D348" s="41">
        <v>29918.201395499997</v>
      </c>
      <c r="E348" s="15">
        <v>0</v>
      </c>
      <c r="F348" s="457">
        <v>785428.33764549985</v>
      </c>
    </row>
    <row r="349" spans="1:6">
      <c r="A349" s="463" t="s">
        <v>725</v>
      </c>
      <c r="B349" s="38" t="s">
        <v>339</v>
      </c>
      <c r="C349" s="41">
        <v>2329074.7281499999</v>
      </c>
      <c r="D349" s="41">
        <v>92231.359234739997</v>
      </c>
      <c r="E349" s="15">
        <v>0</v>
      </c>
      <c r="F349" s="457">
        <v>2421306.0873847399</v>
      </c>
    </row>
    <row r="350" spans="1:6">
      <c r="A350" s="463" t="s">
        <v>726</v>
      </c>
      <c r="B350" s="38" t="s">
        <v>340</v>
      </c>
      <c r="C350" s="41">
        <v>1234268.6708499999</v>
      </c>
      <c r="D350" s="41">
        <v>48877.039365659999</v>
      </c>
      <c r="E350" s="15">
        <v>0</v>
      </c>
      <c r="F350" s="457">
        <v>1283145.7102156598</v>
      </c>
    </row>
    <row r="351" spans="1:6">
      <c r="A351" s="463" t="s">
        <v>727</v>
      </c>
      <c r="B351" s="38" t="s">
        <v>341</v>
      </c>
      <c r="C351" s="41">
        <v>3238421.4527000003</v>
      </c>
      <c r="D351" s="41">
        <v>128241.48952692002</v>
      </c>
      <c r="E351" s="15">
        <v>0</v>
      </c>
      <c r="F351" s="457">
        <v>3366662.9422269203</v>
      </c>
    </row>
    <row r="352" spans="1:6">
      <c r="A352" s="463" t="s">
        <v>728</v>
      </c>
      <c r="B352" s="38" t="s">
        <v>342</v>
      </c>
      <c r="C352" s="41">
        <v>2334894.4350000001</v>
      </c>
      <c r="D352" s="41">
        <v>92461.819626000011</v>
      </c>
      <c r="E352" s="15">
        <v>0</v>
      </c>
      <c r="F352" s="457">
        <v>2427356.2546260003</v>
      </c>
    </row>
    <row r="353" spans="1:6">
      <c r="A353" s="463" t="s">
        <v>729</v>
      </c>
      <c r="B353" s="38" t="s">
        <v>343</v>
      </c>
      <c r="C353" s="41">
        <v>602024.13269999996</v>
      </c>
      <c r="D353" s="41">
        <v>23840.15565492</v>
      </c>
      <c r="E353" s="15">
        <v>0</v>
      </c>
      <c r="F353" s="457">
        <v>625864.28835491999</v>
      </c>
    </row>
    <row r="354" spans="1:6">
      <c r="A354" s="463" t="s">
        <v>730</v>
      </c>
      <c r="B354" s="38" t="s">
        <v>344</v>
      </c>
      <c r="C354" s="41">
        <v>492220.989</v>
      </c>
      <c r="D354" s="41">
        <v>19491.951164400001</v>
      </c>
      <c r="E354" s="15">
        <v>0</v>
      </c>
      <c r="F354" s="457">
        <v>511712.94016440003</v>
      </c>
    </row>
    <row r="355" spans="1:6">
      <c r="A355" s="463" t="s">
        <v>731</v>
      </c>
      <c r="B355" s="38" t="s">
        <v>345</v>
      </c>
      <c r="C355" s="41">
        <v>1172565.7548500001</v>
      </c>
      <c r="D355" s="41">
        <v>46433.603892060011</v>
      </c>
      <c r="E355" s="15">
        <v>0</v>
      </c>
      <c r="F355" s="457">
        <v>1218999.3587420601</v>
      </c>
    </row>
    <row r="356" spans="1:6">
      <c r="A356" s="463" t="s">
        <v>732</v>
      </c>
      <c r="B356" s="38" t="s">
        <v>346</v>
      </c>
      <c r="C356" s="41">
        <v>1863568.2971000001</v>
      </c>
      <c r="D356" s="41">
        <v>73797.304565160011</v>
      </c>
      <c r="E356" s="15">
        <v>0</v>
      </c>
      <c r="F356" s="457">
        <v>1937365.6016651602</v>
      </c>
    </row>
    <row r="357" spans="1:6">
      <c r="A357" s="463" t="s">
        <v>733</v>
      </c>
      <c r="B357" s="38" t="s">
        <v>347</v>
      </c>
      <c r="C357" s="41">
        <v>1085690.8537999999</v>
      </c>
      <c r="D357" s="41">
        <v>42993.357810480004</v>
      </c>
      <c r="E357" s="15">
        <v>0</v>
      </c>
      <c r="F357" s="457">
        <v>1128684.21161048</v>
      </c>
    </row>
    <row r="358" spans="1:6">
      <c r="A358" s="463" t="s">
        <v>734</v>
      </c>
      <c r="B358" s="38" t="s">
        <v>348</v>
      </c>
      <c r="C358" s="41">
        <v>1039133.199</v>
      </c>
      <c r="D358" s="41">
        <v>41149.674680400007</v>
      </c>
      <c r="E358" s="15">
        <v>0</v>
      </c>
      <c r="F358" s="457">
        <v>1080282.8736804</v>
      </c>
    </row>
    <row r="359" spans="1:6">
      <c r="A359" s="463" t="s">
        <v>735</v>
      </c>
      <c r="B359" s="38" t="s">
        <v>349</v>
      </c>
      <c r="C359" s="41">
        <v>228581.25699999998</v>
      </c>
      <c r="D359" s="41">
        <v>9051.8177771999999</v>
      </c>
      <c r="E359" s="15">
        <v>0</v>
      </c>
      <c r="F359" s="457">
        <v>237633.07477719997</v>
      </c>
    </row>
    <row r="360" spans="1:6">
      <c r="A360" s="463" t="s">
        <v>736</v>
      </c>
      <c r="B360" s="38" t="s">
        <v>350</v>
      </c>
      <c r="C360" s="41">
        <v>699907.39489999996</v>
      </c>
      <c r="D360" s="41">
        <v>27716.332838040002</v>
      </c>
      <c r="E360" s="15">
        <v>0</v>
      </c>
      <c r="F360" s="457">
        <v>727623.72773803992</v>
      </c>
    </row>
    <row r="361" spans="1:6">
      <c r="A361" s="463" t="s">
        <v>737</v>
      </c>
      <c r="B361" s="38" t="s">
        <v>351</v>
      </c>
      <c r="C361" s="41">
        <v>413690.005</v>
      </c>
      <c r="D361" s="41">
        <v>16382.124198000001</v>
      </c>
      <c r="E361" s="15">
        <v>0</v>
      </c>
      <c r="F361" s="457">
        <v>430072.12919800001</v>
      </c>
    </row>
    <row r="362" spans="1:6">
      <c r="A362" s="463" t="s">
        <v>738</v>
      </c>
      <c r="B362" s="38" t="s">
        <v>675</v>
      </c>
      <c r="C362" s="41">
        <v>5788855.3920000009</v>
      </c>
      <c r="D362" s="41">
        <v>229238.67352320006</v>
      </c>
      <c r="E362" s="15">
        <v>0</v>
      </c>
      <c r="F362" s="457">
        <v>6018094.0655232007</v>
      </c>
    </row>
    <row r="363" spans="1:6">
      <c r="A363" s="463" t="s">
        <v>739</v>
      </c>
      <c r="B363" s="38" t="s">
        <v>676</v>
      </c>
      <c r="C363" s="41">
        <v>5934698.648000001</v>
      </c>
      <c r="D363" s="41">
        <v>235014.06646080007</v>
      </c>
      <c r="E363" s="15">
        <v>0</v>
      </c>
      <c r="F363" s="457">
        <v>6169712.7144608013</v>
      </c>
    </row>
    <row r="364" spans="1:6">
      <c r="A364" s="463" t="s">
        <v>740</v>
      </c>
      <c r="B364" s="38" t="s">
        <v>352</v>
      </c>
      <c r="C364" s="41">
        <v>5352377.3782499991</v>
      </c>
      <c r="D364" s="41">
        <v>0</v>
      </c>
      <c r="E364" s="15">
        <v>0</v>
      </c>
      <c r="F364" s="457">
        <v>5352377.3782499991</v>
      </c>
    </row>
    <row r="365" spans="1:6">
      <c r="A365" s="463" t="s">
        <v>741</v>
      </c>
      <c r="B365" s="38" t="s">
        <v>353</v>
      </c>
      <c r="C365" s="41">
        <v>4386320.0645399988</v>
      </c>
      <c r="D365" s="41">
        <v>0</v>
      </c>
      <c r="E365" s="15">
        <v>0</v>
      </c>
      <c r="F365" s="457">
        <v>4386320.0645399988</v>
      </c>
    </row>
    <row r="366" spans="1:6">
      <c r="A366" s="463" t="s">
        <v>742</v>
      </c>
      <c r="B366" s="38" t="s">
        <v>355</v>
      </c>
      <c r="C366" s="41">
        <v>1599998.6820500002</v>
      </c>
      <c r="D366" s="41">
        <v>0</v>
      </c>
      <c r="E366" s="15">
        <v>0</v>
      </c>
      <c r="F366" s="457">
        <v>1599998.6820500002</v>
      </c>
    </row>
    <row r="367" spans="1:6">
      <c r="A367" s="463" t="s">
        <v>743</v>
      </c>
      <c r="B367" s="38" t="s">
        <v>356</v>
      </c>
      <c r="C367" s="41">
        <v>2769899.9927999997</v>
      </c>
      <c r="D367" s="41">
        <v>0</v>
      </c>
      <c r="E367" s="15">
        <v>0</v>
      </c>
      <c r="F367" s="457">
        <v>2769899.9927999997</v>
      </c>
    </row>
    <row r="368" spans="1:6">
      <c r="A368" s="463" t="s">
        <v>744</v>
      </c>
      <c r="B368" s="38" t="s">
        <v>354</v>
      </c>
      <c r="C368" s="41">
        <v>713790.55100000021</v>
      </c>
      <c r="D368" s="41">
        <v>0</v>
      </c>
      <c r="E368" s="15">
        <v>0</v>
      </c>
      <c r="F368" s="457">
        <v>713790.55100000021</v>
      </c>
    </row>
    <row r="369" spans="1:11">
      <c r="A369" s="463" t="s">
        <v>745</v>
      </c>
      <c r="B369" s="38" t="s">
        <v>677</v>
      </c>
      <c r="C369" s="41">
        <v>621306.29394999996</v>
      </c>
      <c r="D369" s="41">
        <v>0</v>
      </c>
      <c r="E369" s="15">
        <v>0</v>
      </c>
      <c r="F369" s="457">
        <v>621306.29394999996</v>
      </c>
    </row>
    <row r="370" spans="1:11">
      <c r="A370" s="463" t="s">
        <v>746</v>
      </c>
      <c r="B370" s="38" t="s">
        <v>365</v>
      </c>
      <c r="C370" s="41">
        <v>11058845.354</v>
      </c>
      <c r="D370" s="41">
        <v>437930.27601840004</v>
      </c>
      <c r="E370" s="15">
        <v>0</v>
      </c>
      <c r="F370" s="457">
        <v>11496775.6300184</v>
      </c>
    </row>
    <row r="371" spans="1:11">
      <c r="A371" s="463" t="s">
        <v>747</v>
      </c>
      <c r="B371" s="38" t="s">
        <v>366</v>
      </c>
      <c r="C371" s="41">
        <v>6286685.7369999997</v>
      </c>
      <c r="D371" s="41">
        <v>248952.75518520002</v>
      </c>
      <c r="E371" s="15">
        <v>0</v>
      </c>
      <c r="F371" s="457">
        <v>6535638.4921851996</v>
      </c>
    </row>
    <row r="372" spans="1:11">
      <c r="A372" s="463" t="s">
        <v>748</v>
      </c>
      <c r="B372" s="38" t="s">
        <v>367</v>
      </c>
      <c r="C372" s="41">
        <v>7041144.1189999999</v>
      </c>
      <c r="D372" s="41">
        <v>278829.30711240001</v>
      </c>
      <c r="E372" s="15">
        <v>0</v>
      </c>
      <c r="F372" s="457">
        <v>7319973.4261124004</v>
      </c>
    </row>
    <row r="373" spans="1:11">
      <c r="A373" s="463" t="s">
        <v>749</v>
      </c>
      <c r="B373" s="38" t="s">
        <v>372</v>
      </c>
      <c r="C373" s="41">
        <v>5901042.5120000001</v>
      </c>
      <c r="D373" s="41">
        <v>233681.28347520003</v>
      </c>
      <c r="E373" s="15">
        <v>0</v>
      </c>
      <c r="F373" s="457">
        <v>6134723.7954751998</v>
      </c>
    </row>
    <row r="374" spans="1:11" s="45" customFormat="1">
      <c r="A374" s="463" t="s">
        <v>750</v>
      </c>
      <c r="B374" s="38" t="s">
        <v>368</v>
      </c>
      <c r="C374" s="41">
        <v>8094300.7079999996</v>
      </c>
      <c r="D374" s="41">
        <v>320534.30803680001</v>
      </c>
      <c r="E374" s="15">
        <v>0</v>
      </c>
      <c r="F374" s="457">
        <v>8414835.0160367992</v>
      </c>
      <c r="G374" s="112"/>
      <c r="H374" s="112"/>
      <c r="I374" s="112"/>
      <c r="J374" s="112"/>
      <c r="K374" s="112"/>
    </row>
    <row r="375" spans="1:11">
      <c r="A375" s="463" t="s">
        <v>751</v>
      </c>
      <c r="B375" s="38" t="s">
        <v>369</v>
      </c>
      <c r="C375" s="41">
        <v>4463645.0370000005</v>
      </c>
      <c r="D375" s="41">
        <v>176760.34346520004</v>
      </c>
      <c r="E375" s="15">
        <v>0</v>
      </c>
      <c r="F375" s="457">
        <v>4640405.3804652002</v>
      </c>
    </row>
    <row r="376" spans="1:11">
      <c r="A376" s="463" t="s">
        <v>752</v>
      </c>
      <c r="B376" s="38" t="s">
        <v>357</v>
      </c>
      <c r="C376" s="41">
        <v>8526221.120000001</v>
      </c>
      <c r="D376" s="41">
        <v>337638.35635200009</v>
      </c>
      <c r="E376" s="15">
        <v>0</v>
      </c>
      <c r="F376" s="457">
        <v>8863859.4763520006</v>
      </c>
    </row>
    <row r="377" spans="1:11">
      <c r="A377" s="463" t="s">
        <v>753</v>
      </c>
      <c r="B377" s="38" t="s">
        <v>370</v>
      </c>
      <c r="C377" s="41">
        <v>4522543.2750000004</v>
      </c>
      <c r="D377" s="41">
        <v>179092.71369000003</v>
      </c>
      <c r="E377" s="15">
        <v>0</v>
      </c>
      <c r="F377" s="457">
        <v>4701635.98869</v>
      </c>
    </row>
    <row r="378" spans="1:11">
      <c r="A378" s="460"/>
      <c r="B378" s="38"/>
      <c r="F378" s="26"/>
    </row>
    <row r="379" spans="1:11">
      <c r="A379" s="460"/>
      <c r="B379" s="38"/>
      <c r="F379" s="26"/>
    </row>
    <row r="380" spans="1:11">
      <c r="A380" s="460"/>
      <c r="B380" s="38"/>
      <c r="F380" s="26"/>
    </row>
    <row r="381" spans="1:11">
      <c r="A381" s="460"/>
      <c r="B381" s="38"/>
      <c r="F381" s="26"/>
    </row>
    <row r="382" spans="1:11">
      <c r="A382" s="460"/>
      <c r="B382" s="38"/>
      <c r="F382" s="26"/>
    </row>
    <row r="383" spans="1:11">
      <c r="A383" s="460"/>
      <c r="B383" s="38"/>
      <c r="F383" s="26"/>
    </row>
    <row r="384" spans="1:11">
      <c r="A384" s="460"/>
      <c r="B384" s="38"/>
      <c r="F384" s="26"/>
    </row>
    <row r="385" spans="1:6">
      <c r="A385" s="460"/>
      <c r="B385" s="38"/>
      <c r="F385" s="26"/>
    </row>
    <row r="386" spans="1:6">
      <c r="A386" s="460"/>
      <c r="F386" s="26"/>
    </row>
    <row r="387" spans="1:6">
      <c r="A387" s="460"/>
      <c r="F387" s="26"/>
    </row>
    <row r="388" spans="1:6">
      <c r="A388" s="460"/>
      <c r="F388" s="26"/>
    </row>
    <row r="389" spans="1:6">
      <c r="A389" s="460"/>
      <c r="F389" s="26"/>
    </row>
    <row r="390" spans="1:6">
      <c r="A390" s="460"/>
      <c r="F390" s="26"/>
    </row>
    <row r="391" spans="1:6">
      <c r="A391" s="460"/>
    </row>
    <row r="392" spans="1:6">
      <c r="A392" s="460"/>
    </row>
    <row r="393" spans="1:6">
      <c r="A393" s="460"/>
    </row>
    <row r="394" spans="1:6">
      <c r="A394" s="460"/>
    </row>
    <row r="395" spans="1:6">
      <c r="A395" s="460"/>
    </row>
    <row r="396" spans="1:6">
      <c r="A396" s="461"/>
    </row>
    <row r="397" spans="1:6">
      <c r="A397" s="461"/>
    </row>
    <row r="398" spans="1:6">
      <c r="A398" s="461"/>
      <c r="B398" s="462"/>
    </row>
    <row r="399" spans="1:6">
      <c r="A399" s="461"/>
    </row>
    <row r="400" spans="1:6">
      <c r="A400" s="461"/>
    </row>
    <row r="401" spans="1:2">
      <c r="A401" s="461"/>
    </row>
    <row r="402" spans="1:2">
      <c r="A402" s="461"/>
    </row>
    <row r="403" spans="1:2">
      <c r="A403" s="461"/>
    </row>
    <row r="404" spans="1:2">
      <c r="A404" s="460"/>
    </row>
    <row r="405" spans="1:2">
      <c r="A405" s="461"/>
    </row>
    <row r="406" spans="1:2">
      <c r="A406" s="461"/>
    </row>
    <row r="407" spans="1:2">
      <c r="A407" s="461"/>
    </row>
    <row r="408" spans="1:2">
      <c r="A408" s="460"/>
    </row>
    <row r="409" spans="1:2">
      <c r="A409" s="461"/>
    </row>
    <row r="410" spans="1:2">
      <c r="A410" s="461"/>
    </row>
    <row r="411" spans="1:2">
      <c r="A411" s="461"/>
    </row>
    <row r="412" spans="1:2">
      <c r="A412" s="461"/>
      <c r="B412" s="462"/>
    </row>
  </sheetData>
  <pageMargins left="0.7" right="0.7" top="0.75" bottom="0.75" header="0.3" footer="0.3"/>
  <pageSetup paperSize="9" orientation="portrait" r:id="rId1"/>
  <ignoredErrors>
    <ignoredError sqref="F7 F9:F301 F302:F377" calculatedColumn="1"/>
    <ignoredError sqref="A302:A377" numberStoredAsText="1"/>
  </ignoredErrors>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10</vt:i4>
      </vt:variant>
      <vt:variant>
        <vt:lpstr>Nimetyt alueet</vt:lpstr>
      </vt:variant>
      <vt:variant>
        <vt:i4>10</vt:i4>
      </vt:variant>
    </vt:vector>
  </HeadingPairs>
  <TitlesOfParts>
    <vt:vector size="20" baseType="lpstr">
      <vt:lpstr>INFO</vt:lpstr>
      <vt:lpstr>Sammanfattning</vt:lpstr>
      <vt:lpstr>Kalk. kostnader ÅLDERSSTRUKTUR</vt:lpstr>
      <vt:lpstr>Kalk. kostnader ÖVRIGA</vt:lpstr>
      <vt:lpstr>Tilläggsdelar</vt:lpstr>
      <vt:lpstr>Minskningar och ökningar</vt:lpstr>
      <vt:lpstr>Utjämning</vt:lpstr>
      <vt:lpstr>Skattekomp.</vt:lpstr>
      <vt:lpstr>Hemkommunsersättning</vt:lpstr>
      <vt:lpstr>Valtionosuudet 2025-2027</vt:lpstr>
      <vt:lpstr>'Kalk. kostnader ÅLDERSSTRUKTUR'!Tulostusalue</vt:lpstr>
      <vt:lpstr>'Kalk. kostnader ÖVRIGA'!Tulostusalue</vt:lpstr>
      <vt:lpstr>'Minskningar och ökningar'!Tulostusalue</vt:lpstr>
      <vt:lpstr>Sammanfattning!Tulostusalue</vt:lpstr>
      <vt:lpstr>Tilläggsdelar!Tulostusalue</vt:lpstr>
      <vt:lpstr>'Kalk. kostnader ÅLDERSSTRUKTUR'!Tulostusotsikot</vt:lpstr>
      <vt:lpstr>'Kalk. kostnader ÖVRIGA'!Tulostusotsikot</vt:lpstr>
      <vt:lpstr>'Minskningar och ökningar'!Tulostusotsikot</vt:lpstr>
      <vt:lpstr>Sammanfattning!Tulostusotsikot</vt:lpstr>
      <vt:lpstr>Tilläggsdelar!Tulostusotsikot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Kunnan peruspalvelujen valtionosuus</dc:title>
  <dc:creator>VM</dc:creator>
  <cp:lastModifiedBy>Piirainen Lauri (VM)</cp:lastModifiedBy>
  <dcterms:created xsi:type="dcterms:W3CDTF">2020-05-15T09:22:39Z</dcterms:created>
  <dcterms:modified xsi:type="dcterms:W3CDTF">2023-12-21T11:53:28Z</dcterms:modified>
</cp:coreProperties>
</file>